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MỲ KON BRAIH\2026\Phòng Tài chính - Công Thương\Kinh tế - xã hội\"/>
    </mc:Choice>
  </mc:AlternateContent>
  <xr:revisionPtr revIDLastSave="0" documentId="13_ncr:1_{9C804F09-1F9C-4F1B-B514-378BCE7F449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foxz" sheetId="2" state="veryHidden" r:id="rId1"/>
    <sheet name="PL 1" sheetId="1" r:id="rId2"/>
    <sheet name="PL 2" sheetId="3" r:id="rId3"/>
    <sheet name="PL 3" sheetId="4" r:id="rId4"/>
  </sheets>
  <definedNames>
    <definedName name="_1">#N/A</definedName>
    <definedName name="_1000A01">#N/A</definedName>
    <definedName name="_2">#N/A</definedName>
    <definedName name="_CON1" localSheetId="2">#REF!</definedName>
    <definedName name="_CON1">#REF!</definedName>
    <definedName name="_CON2" localSheetId="2">#REF!</definedName>
    <definedName name="_CON2">#REF!</definedName>
    <definedName name="_Fill" localSheetId="2" hidden="1">#REF!</definedName>
    <definedName name="_Fill" hidden="1">#REF!</definedName>
    <definedName name="_xlnm._FilterDatabase" localSheetId="2" hidden="1">'PL 2'!$A$5:$H$140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lap1" localSheetId="2">#REF!</definedName>
    <definedName name="_lap1">#REF!</definedName>
    <definedName name="_lap2" localSheetId="2">#REF!</definedName>
    <definedName name="_lap2">#REF!</definedName>
    <definedName name="_NET2" localSheetId="2">#REF!</definedName>
    <definedName name="_NET2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A" localSheetId="2">#REF!</definedName>
    <definedName name="AA">#REF!</definedName>
    <definedName name="All_Item" localSheetId="2">#REF!</definedName>
    <definedName name="All_Item">#REF!</definedName>
    <definedName name="ALPIN">#N/A</definedName>
    <definedName name="ALPJYOU">#N/A</definedName>
    <definedName name="ALPTOI">#N/A</definedName>
    <definedName name="BB" localSheetId="2">#REF!</definedName>
    <definedName name="BB">#REF!</definedName>
    <definedName name="BOQ" localSheetId="2">#REF!</definedName>
    <definedName name="BOQ">#REF!</definedName>
    <definedName name="BVCISUMMARY" localSheetId="2">#REF!</definedName>
    <definedName name="BVCISUMMARY">#REF!</definedName>
    <definedName name="cap" localSheetId="2">#REF!</definedName>
    <definedName name="cap">#REF!</definedName>
    <definedName name="cap0.7" localSheetId="2">#REF!</definedName>
    <definedName name="cap0.7">#REF!</definedName>
    <definedName name="Category_All" localSheetId="2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L" localSheetId="2">#REF!</definedName>
    <definedName name="CL">#REF!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_EQP_COST" localSheetId="2">#REF!</definedName>
    <definedName name="CON_EQP_COST">#REF!</definedName>
    <definedName name="CONST_EQ" localSheetId="2">#REF!</definedName>
    <definedName name="CONST_EQ">#REF!</definedName>
    <definedName name="COVER" localSheetId="2">#REF!</definedName>
    <definedName name="COVER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" localSheetId="2">#REF!</definedName>
    <definedName name="CT">#REF!</definedName>
    <definedName name="ctdn9697" localSheetId="2">#REF!</definedName>
    <definedName name="ctdn9697">#REF!</definedName>
    <definedName name="CURRENCY" localSheetId="2">#REF!</definedName>
    <definedName name="CURRENCY">#REF!</definedName>
    <definedName name="D_7101A_B" localSheetId="2">#REF!</definedName>
    <definedName name="D_7101A_B">#REF!</definedName>
    <definedName name="DG" localSheetId="2">#REF!</definedName>
    <definedName name="DG">#REF!</definedName>
    <definedName name="dobt" localSheetId="2">#REF!</definedName>
    <definedName name="dobt">#REF!</definedName>
    <definedName name="DSUMDATA" localSheetId="2">#REF!</definedName>
    <definedName name="DSUMDATA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FACTOR" localSheetId="2">#REF!</definedName>
    <definedName name="FACTOR">#REF!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DLAB_COST" localSheetId="2">#REF!</definedName>
    <definedName name="IDLAB_COST">#REF!</definedName>
    <definedName name="IND_LAB" localSheetId="2">#REF!</definedName>
    <definedName name="IND_LAB">#REF!</definedName>
    <definedName name="INDMANP" localSheetId="2">#REF!</definedName>
    <definedName name="INDMANP">#REF!</definedName>
    <definedName name="K" localSheetId="2">#REF!</definedName>
    <definedName name="K">#REF!</definedName>
    <definedName name="KVC" localSheetId="2">#REF!</definedName>
    <definedName name="KVC">#REF!</definedName>
    <definedName name="L" localSheetId="2">#REF!</definedName>
    <definedName name="L">#REF!</definedName>
    <definedName name="lVC" localSheetId="2">#REF!</definedName>
    <definedName name="lVC">#REF!</definedName>
    <definedName name="MAJ_CON_EQP" localSheetId="2">#REF!</definedName>
    <definedName name="MAJ_CON_EQP">#REF!</definedName>
    <definedName name="MG_A" localSheetId="2">#REF!</definedName>
    <definedName name="MG_A">#REF!</definedName>
    <definedName name="NCcap0.7" localSheetId="2">#REF!</definedName>
    <definedName name="NCcap0.7">#REF!</definedName>
    <definedName name="NCcap1" localSheetId="2">#REF!</definedName>
    <definedName name="NCcap1">#REF!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PRICE" localSheetId="2">#REF!</definedName>
    <definedName name="PRICE">#REF!</definedName>
    <definedName name="PRICE1" localSheetId="2">#REF!</definedName>
    <definedName name="PRICE1">#REF!</definedName>
    <definedName name="_xlnm.Print_Area" localSheetId="1">'PL 1'!$A$1:$J$89</definedName>
    <definedName name="_xlnm.Print_Area" localSheetId="2">'PL 2'!$A$1:$K$142</definedName>
    <definedName name="_xlnm.Print_Titles" localSheetId="1">'PL 1'!$2:$3</definedName>
    <definedName name="_xlnm.Print_Titles" localSheetId="2">'PL 2'!$3:$5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RECOUT">#N/A</definedName>
    <definedName name="RFP003A" localSheetId="2">#REF!</definedName>
    <definedName name="RFP003A">#REF!</definedName>
    <definedName name="RFP003B" localSheetId="2">#REF!</definedName>
    <definedName name="RFP003B">#REF!</definedName>
    <definedName name="RFP003C" localSheetId="2">#REF!</definedName>
    <definedName name="RFP003C">#REF!</definedName>
    <definedName name="RFP003D" localSheetId="2">#REF!</definedName>
    <definedName name="RFP003D">#REF!</definedName>
    <definedName name="RFP003E" localSheetId="2">#REF!</definedName>
    <definedName name="RFP003E">#REF!</definedName>
    <definedName name="RFP003F" localSheetId="2">#REF!</definedName>
    <definedName name="RFP003F">#REF!</definedName>
    <definedName name="SCH" localSheetId="2">#REF!</definedName>
    <definedName name="SCH">#REF!</definedName>
    <definedName name="SIZE" localSheetId="2">#REF!</definedName>
    <definedName name="SIZE">#REF!</definedName>
    <definedName name="SORT" localSheetId="2">#REF!</definedName>
    <definedName name="SORT">#REF!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UMMARY" localSheetId="2">#REF!</definedName>
    <definedName name="SUMMARY">#REF!</definedName>
    <definedName name="THI" localSheetId="2">#REF!</definedName>
    <definedName name="THI">#REF!</definedName>
    <definedName name="TITAN" localSheetId="2">#REF!</definedName>
    <definedName name="TITAN">#REF!</definedName>
    <definedName name="TPLRP" localSheetId="2">#REF!</definedName>
    <definedName name="TPLRP">#REF!</definedName>
    <definedName name="TRADE2" localSheetId="2">#REF!</definedName>
    <definedName name="TRADE2">#REF!</definedName>
    <definedName name="ttbt" localSheetId="2">#REF!</definedName>
    <definedName name="ttbt">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ccot" localSheetId="2">#REF!</definedName>
    <definedName name="vccot">#REF!</definedName>
    <definedName name="vctb" localSheetId="2">#REF!</definedName>
    <definedName name="vctb">#REF!</definedName>
    <definedName name="Vlcap0.7" localSheetId="2">#REF!</definedName>
    <definedName name="Vlcap0.7">#REF!</definedName>
    <definedName name="VLcap1" localSheetId="2">#REF!</definedName>
    <definedName name="VLcap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20" i="1"/>
  <c r="I126" i="3"/>
  <c r="M10" i="1"/>
  <c r="N10" i="1" s="1"/>
  <c r="M11" i="1"/>
  <c r="N11" i="1" s="1"/>
  <c r="M9" i="1"/>
  <c r="N9" i="1" s="1"/>
  <c r="I142" i="3" l="1"/>
  <c r="I136" i="3"/>
  <c r="I133" i="3"/>
  <c r="I128" i="3"/>
  <c r="I119" i="3"/>
  <c r="I118" i="3" s="1"/>
  <c r="I116" i="3"/>
  <c r="I115" i="3"/>
  <c r="I102" i="3"/>
  <c r="I100" i="3"/>
  <c r="I99" i="3"/>
  <c r="I98" i="3"/>
  <c r="I96" i="3"/>
  <c r="I95" i="3"/>
  <c r="I91" i="3"/>
  <c r="I89" i="3"/>
  <c r="I72" i="3" s="1"/>
  <c r="I88" i="3"/>
  <c r="I84" i="3"/>
  <c r="I81" i="3"/>
  <c r="I77" i="3"/>
  <c r="I62" i="3"/>
  <c r="I53" i="3"/>
  <c r="I48" i="3"/>
  <c r="I44" i="3"/>
  <c r="I43" i="3"/>
  <c r="I39" i="3"/>
  <c r="I35" i="3"/>
  <c r="I30" i="3"/>
  <c r="I24" i="3"/>
  <c r="I18" i="3"/>
  <c r="I20" i="3" s="1"/>
  <c r="I16" i="3"/>
  <c r="I10" i="3" l="1"/>
  <c r="I8" i="3" s="1"/>
  <c r="I7" i="3" s="1"/>
  <c r="I40" i="1" l="1"/>
  <c r="I43" i="1"/>
  <c r="I39" i="1" s="1"/>
  <c r="H64" i="1" l="1"/>
  <c r="I64" i="1"/>
  <c r="H70" i="1"/>
  <c r="I36" i="1" l="1"/>
  <c r="I6" i="1"/>
  <c r="J12" i="1" l="1"/>
  <c r="I23" i="1"/>
  <c r="J23" i="1" s="1"/>
  <c r="H18" i="3"/>
  <c r="K18" i="3" s="1"/>
  <c r="K99" i="3"/>
  <c r="K96" i="3"/>
  <c r="K84" i="3"/>
  <c r="I19" i="1"/>
  <c r="J19" i="1" s="1"/>
  <c r="J7" i="1"/>
  <c r="J8" i="1"/>
  <c r="J9" i="1"/>
  <c r="J10" i="1"/>
  <c r="J11" i="1"/>
  <c r="J17" i="1"/>
  <c r="J21" i="1"/>
  <c r="J24" i="1"/>
  <c r="J29" i="1"/>
  <c r="J34" i="1"/>
  <c r="J35" i="1"/>
  <c r="J37" i="1"/>
  <c r="J41" i="1"/>
  <c r="J44" i="1"/>
  <c r="J45" i="1"/>
  <c r="J47" i="1"/>
  <c r="J49" i="1"/>
  <c r="J50" i="1"/>
  <c r="J51" i="1"/>
  <c r="J52" i="1"/>
  <c r="J53" i="1"/>
  <c r="J54" i="1"/>
  <c r="J55" i="1"/>
  <c r="J60" i="1"/>
  <c r="J61" i="1"/>
  <c r="J62" i="1"/>
  <c r="J65" i="1"/>
  <c r="J67" i="1"/>
  <c r="J68" i="1"/>
  <c r="J74" i="1"/>
  <c r="J75" i="1"/>
  <c r="J76" i="1"/>
  <c r="J77" i="1"/>
  <c r="J78" i="1"/>
  <c r="J79" i="1"/>
  <c r="J80" i="1"/>
  <c r="J81" i="1"/>
  <c r="J82" i="1"/>
  <c r="J83" i="1"/>
  <c r="J85" i="1"/>
  <c r="J86" i="1"/>
  <c r="J87" i="1"/>
  <c r="J88" i="1"/>
  <c r="K91" i="3"/>
  <c r="K94" i="3"/>
  <c r="K26" i="3"/>
  <c r="K27" i="3"/>
  <c r="K31" i="3"/>
  <c r="K32" i="3"/>
  <c r="K33" i="3"/>
  <c r="K34" i="3"/>
  <c r="K37" i="3"/>
  <c r="K38" i="3"/>
  <c r="K41" i="3"/>
  <c r="K42" i="3"/>
  <c r="K46" i="3"/>
  <c r="K47" i="3"/>
  <c r="K50" i="3"/>
  <c r="K51" i="3"/>
  <c r="K52" i="3"/>
  <c r="K54" i="3"/>
  <c r="K55" i="3"/>
  <c r="K56" i="3"/>
  <c r="K57" i="3"/>
  <c r="K58" i="3"/>
  <c r="K59" i="3"/>
  <c r="K60" i="3"/>
  <c r="K61" i="3"/>
  <c r="K64" i="3"/>
  <c r="K65" i="3"/>
  <c r="K66" i="3"/>
  <c r="K67" i="3"/>
  <c r="K69" i="3"/>
  <c r="K70" i="3"/>
  <c r="K71" i="3"/>
  <c r="K74" i="3"/>
  <c r="K75" i="3"/>
  <c r="K76" i="3"/>
  <c r="K79" i="3"/>
  <c r="K80" i="3"/>
  <c r="K82" i="3"/>
  <c r="K85" i="3"/>
  <c r="K86" i="3"/>
  <c r="K87" i="3"/>
  <c r="K90" i="3"/>
  <c r="K92" i="3"/>
  <c r="K93" i="3"/>
  <c r="K95" i="3"/>
  <c r="K97" i="3"/>
  <c r="K101" i="3"/>
  <c r="K102" i="3"/>
  <c r="K104" i="3"/>
  <c r="K105" i="3"/>
  <c r="K106" i="3"/>
  <c r="K107" i="3"/>
  <c r="K108" i="3"/>
  <c r="K109" i="3"/>
  <c r="K110" i="3"/>
  <c r="K111" i="3"/>
  <c r="K112" i="3"/>
  <c r="K113" i="3"/>
  <c r="K114" i="3"/>
  <c r="K117" i="3"/>
  <c r="K120" i="3"/>
  <c r="K121" i="3"/>
  <c r="K122" i="3"/>
  <c r="K123" i="3"/>
  <c r="K124" i="3"/>
  <c r="K125" i="3"/>
  <c r="K126" i="3"/>
  <c r="K129" i="3"/>
  <c r="K130" i="3"/>
  <c r="K131" i="3"/>
  <c r="K132" i="3"/>
  <c r="K134" i="3"/>
  <c r="K135" i="3"/>
  <c r="K137" i="3"/>
  <c r="K139" i="3"/>
  <c r="K140" i="3"/>
  <c r="K141" i="3"/>
  <c r="K22" i="3"/>
  <c r="K23" i="3"/>
  <c r="K19" i="3"/>
  <c r="K15" i="3"/>
  <c r="K14" i="3"/>
  <c r="K12" i="3"/>
  <c r="K11" i="3"/>
  <c r="I25" i="1" l="1"/>
  <c r="J25" i="1" s="1"/>
  <c r="K30" i="3"/>
  <c r="K128" i="3"/>
  <c r="F10" i="3"/>
  <c r="H10" i="3"/>
  <c r="K10" i="3" s="1"/>
  <c r="I16" i="1" l="1"/>
  <c r="J16" i="1" s="1"/>
  <c r="I15" i="1"/>
  <c r="J15" i="1" s="1"/>
  <c r="I22" i="1" l="1"/>
  <c r="I18" i="1"/>
  <c r="I14" i="1"/>
  <c r="G88" i="1" l="1"/>
  <c r="J108" i="3"/>
  <c r="G108" i="3"/>
  <c r="G35" i="1" l="1"/>
  <c r="H22" i="1"/>
  <c r="J22" i="1" s="1"/>
  <c r="J28" i="1" l="1"/>
  <c r="E43" i="1"/>
  <c r="E39" i="1" s="1"/>
  <c r="J141" i="3" l="1"/>
  <c r="J130" i="3"/>
  <c r="J137" i="3"/>
  <c r="J129" i="3"/>
  <c r="J128" i="3"/>
  <c r="J126" i="3"/>
  <c r="J125" i="3"/>
  <c r="J124" i="3"/>
  <c r="J123" i="3"/>
  <c r="J122" i="3"/>
  <c r="J121" i="3"/>
  <c r="J120" i="3"/>
  <c r="J110" i="3"/>
  <c r="J107" i="3"/>
  <c r="J106" i="3"/>
  <c r="J105" i="3"/>
  <c r="J101" i="3"/>
  <c r="J99" i="3"/>
  <c r="J97" i="3"/>
  <c r="J96" i="3"/>
  <c r="J94" i="3"/>
  <c r="J92" i="3"/>
  <c r="J90" i="3"/>
  <c r="J87" i="3"/>
  <c r="J86" i="3"/>
  <c r="J85" i="3"/>
  <c r="J84" i="3"/>
  <c r="J82" i="3"/>
  <c r="J80" i="3"/>
  <c r="J79" i="3"/>
  <c r="J76" i="3"/>
  <c r="J75" i="3"/>
  <c r="J74" i="3"/>
  <c r="J71" i="3"/>
  <c r="J70" i="3"/>
  <c r="J69" i="3"/>
  <c r="J66" i="3"/>
  <c r="J65" i="3"/>
  <c r="J64" i="3"/>
  <c r="J58" i="3"/>
  <c r="J54" i="3"/>
  <c r="J52" i="3"/>
  <c r="J51" i="3"/>
  <c r="J50" i="3"/>
  <c r="J47" i="3"/>
  <c r="J46" i="3"/>
  <c r="J42" i="3"/>
  <c r="J41" i="3"/>
  <c r="J38" i="3"/>
  <c r="J37" i="3"/>
  <c r="J31" i="3"/>
  <c r="J32" i="3"/>
  <c r="J33" i="3"/>
  <c r="J34" i="3"/>
  <c r="J30" i="3"/>
  <c r="J27" i="3"/>
  <c r="J26" i="3"/>
  <c r="J23" i="3"/>
  <c r="J22" i="3"/>
  <c r="J19" i="3"/>
  <c r="J18" i="3"/>
  <c r="J15" i="3"/>
  <c r="J14" i="3"/>
  <c r="J11" i="3"/>
  <c r="J10" i="3"/>
  <c r="J136" i="3"/>
  <c r="J133" i="3"/>
  <c r="H6" i="1"/>
  <c r="G37" i="1"/>
  <c r="G41" i="1"/>
  <c r="G42" i="1"/>
  <c r="G44" i="1"/>
  <c r="G45" i="1"/>
  <c r="J6" i="1" l="1"/>
  <c r="G28" i="1"/>
  <c r="J12" i="3" l="1"/>
  <c r="G76" i="1"/>
  <c r="H142" i="3" l="1"/>
  <c r="K142" i="3" s="1"/>
  <c r="E142" i="3"/>
  <c r="F140" i="3"/>
  <c r="F139" i="3"/>
  <c r="J139" i="3" l="1"/>
  <c r="F142" i="3"/>
  <c r="J140" i="3"/>
  <c r="J142" i="3" s="1"/>
  <c r="G55" i="1"/>
  <c r="F43" i="1" l="1"/>
  <c r="G43" i="1" s="1"/>
  <c r="H42" i="1"/>
  <c r="J42" i="1" s="1"/>
  <c r="F40" i="1"/>
  <c r="F70" i="1"/>
  <c r="H40" i="1" l="1"/>
  <c r="J40" i="1" s="1"/>
  <c r="G40" i="1"/>
  <c r="H115" i="3"/>
  <c r="K115" i="3" s="1"/>
  <c r="F32" i="1"/>
  <c r="D32" i="1"/>
  <c r="G29" i="1"/>
  <c r="J115" i="3" l="1"/>
  <c r="G17" i="1" l="1"/>
  <c r="G16" i="1"/>
  <c r="G15" i="1"/>
  <c r="D14" i="1"/>
  <c r="F14" i="1"/>
  <c r="G10" i="1"/>
  <c r="G11" i="1"/>
  <c r="G12" i="1"/>
  <c r="F8" i="3"/>
  <c r="H100" i="3" l="1"/>
  <c r="H62" i="3"/>
  <c r="K62" i="3" s="1"/>
  <c r="H20" i="1"/>
  <c r="J20" i="1" s="1"/>
  <c r="F98" i="3"/>
  <c r="F18" i="1"/>
  <c r="H53" i="3"/>
  <c r="K53" i="3" s="1"/>
  <c r="H44" i="3"/>
  <c r="K44" i="3" s="1"/>
  <c r="H20" i="3"/>
  <c r="K20" i="3" s="1"/>
  <c r="H98" i="3" l="1"/>
  <c r="K98" i="3" s="1"/>
  <c r="K100" i="3"/>
  <c r="J64" i="1"/>
  <c r="H18" i="1"/>
  <c r="J18" i="1" s="1"/>
  <c r="J100" i="3"/>
  <c r="J44" i="3"/>
  <c r="J53" i="3"/>
  <c r="J62" i="3"/>
  <c r="H8" i="3"/>
  <c r="K8" i="3" s="1"/>
  <c r="J8" i="3" l="1"/>
  <c r="G72" i="1"/>
  <c r="G71" i="1"/>
  <c r="F36" i="1" l="1"/>
  <c r="D69" i="1"/>
  <c r="G85" i="1" l="1"/>
  <c r="G87" i="1"/>
  <c r="G86" i="1"/>
  <c r="H136" i="3"/>
  <c r="K136" i="3" s="1"/>
  <c r="H133" i="3"/>
  <c r="K133" i="3" s="1"/>
  <c r="H116" i="3"/>
  <c r="K116" i="3" s="1"/>
  <c r="H43" i="3"/>
  <c r="K43" i="3" s="1"/>
  <c r="H39" i="3"/>
  <c r="K39" i="3" s="1"/>
  <c r="H35" i="3"/>
  <c r="K35" i="3" s="1"/>
  <c r="H24" i="3"/>
  <c r="K24" i="3" s="1"/>
  <c r="H28" i="3"/>
  <c r="K28" i="3" s="1"/>
  <c r="H16" i="3"/>
  <c r="K16" i="3" s="1"/>
  <c r="H48" i="3"/>
  <c r="K48" i="3" s="1"/>
  <c r="H77" i="3"/>
  <c r="K77" i="3" s="1"/>
  <c r="H81" i="3"/>
  <c r="K81" i="3" s="1"/>
  <c r="H88" i="3"/>
  <c r="K88" i="3" s="1"/>
  <c r="H89" i="3"/>
  <c r="K89" i="3" s="1"/>
  <c r="G68" i="1"/>
  <c r="G74" i="1"/>
  <c r="G75" i="1"/>
  <c r="G77" i="1"/>
  <c r="G78" i="1"/>
  <c r="G79" i="1"/>
  <c r="G80" i="1"/>
  <c r="G82" i="1"/>
  <c r="G83" i="1"/>
  <c r="G65" i="1"/>
  <c r="F39" i="1"/>
  <c r="H43" i="1"/>
  <c r="J43" i="1" s="1"/>
  <c r="H119" i="3"/>
  <c r="K119" i="3" s="1"/>
  <c r="J88" i="3" l="1"/>
  <c r="J116" i="3"/>
  <c r="J81" i="3"/>
  <c r="G39" i="1"/>
  <c r="H118" i="3"/>
  <c r="K118" i="3" s="1"/>
  <c r="J89" i="3"/>
  <c r="H72" i="3"/>
  <c r="K72" i="3" s="1"/>
  <c r="H39" i="1"/>
  <c r="J39" i="1" s="1"/>
  <c r="F22" i="1"/>
  <c r="H14" i="1"/>
  <c r="J14" i="1" s="1"/>
  <c r="H7" i="3" l="1"/>
  <c r="K7" i="3" s="1"/>
  <c r="H36" i="1"/>
  <c r="J36" i="1" s="1"/>
  <c r="G50" i="1"/>
  <c r="G51" i="1"/>
  <c r="G52" i="1"/>
  <c r="G53" i="1"/>
  <c r="G54" i="1"/>
  <c r="G56" i="1"/>
  <c r="G57" i="1"/>
  <c r="G58" i="1"/>
  <c r="G59" i="1"/>
  <c r="G60" i="1"/>
  <c r="G61" i="1"/>
  <c r="G62" i="1"/>
  <c r="G49" i="1"/>
  <c r="G47" i="1"/>
  <c r="G34" i="1"/>
  <c r="G30" i="1"/>
  <c r="G31" i="1"/>
  <c r="G32" i="1"/>
  <c r="G9" i="1" l="1"/>
  <c r="G8" i="1"/>
  <c r="G7" i="1"/>
  <c r="D77" i="3"/>
  <c r="F77" i="3"/>
  <c r="G129" i="3"/>
  <c r="G130" i="3"/>
  <c r="G131" i="3"/>
  <c r="G132" i="3"/>
  <c r="G134" i="3"/>
  <c r="G135" i="3"/>
  <c r="G137" i="3"/>
  <c r="G128" i="3"/>
  <c r="G126" i="3"/>
  <c r="G125" i="3"/>
  <c r="G124" i="3"/>
  <c r="G123" i="3"/>
  <c r="G122" i="3"/>
  <c r="G121" i="3"/>
  <c r="G120" i="3"/>
  <c r="G117" i="3"/>
  <c r="G116" i="3"/>
  <c r="G115" i="3"/>
  <c r="G113" i="3"/>
  <c r="G112" i="3"/>
  <c r="G111" i="3"/>
  <c r="G110" i="3"/>
  <c r="G109" i="3"/>
  <c r="G107" i="3"/>
  <c r="G106" i="3"/>
  <c r="G105" i="3"/>
  <c r="G104" i="3"/>
  <c r="G102" i="3"/>
  <c r="G101" i="3"/>
  <c r="G100" i="3"/>
  <c r="G99" i="3"/>
  <c r="G98" i="3"/>
  <c r="G97" i="3"/>
  <c r="G96" i="3"/>
  <c r="G94" i="3"/>
  <c r="G93" i="3"/>
  <c r="G92" i="3"/>
  <c r="G91" i="3"/>
  <c r="G90" i="3"/>
  <c r="G89" i="3"/>
  <c r="G85" i="3"/>
  <c r="G86" i="3"/>
  <c r="G87" i="3"/>
  <c r="G84" i="3"/>
  <c r="G80" i="3"/>
  <c r="G79" i="3"/>
  <c r="G75" i="3"/>
  <c r="G76" i="3"/>
  <c r="G74" i="3"/>
  <c r="G70" i="3"/>
  <c r="G69" i="3"/>
  <c r="G65" i="3"/>
  <c r="G67" i="3"/>
  <c r="G64" i="3"/>
  <c r="G58" i="3"/>
  <c r="G54" i="3"/>
  <c r="G53" i="3"/>
  <c r="G51" i="3"/>
  <c r="G50" i="3"/>
  <c r="G47" i="3"/>
  <c r="G46" i="3"/>
  <c r="G44" i="3"/>
  <c r="G42" i="3"/>
  <c r="G41" i="3"/>
  <c r="G33" i="3"/>
  <c r="G32" i="3"/>
  <c r="G31" i="3"/>
  <c r="G38" i="3"/>
  <c r="G37" i="3"/>
  <c r="G34" i="3"/>
  <c r="G30" i="3"/>
  <c r="G27" i="3"/>
  <c r="G26" i="3"/>
  <c r="G23" i="3"/>
  <c r="G22" i="3"/>
  <c r="G19" i="3"/>
  <c r="G18" i="3"/>
  <c r="G15" i="3"/>
  <c r="G14" i="3"/>
  <c r="G12" i="3"/>
  <c r="G11" i="3"/>
  <c r="G10" i="3"/>
  <c r="G8" i="3"/>
  <c r="G140" i="3"/>
  <c r="G142" i="3" s="1"/>
  <c r="G139" i="3"/>
  <c r="F136" i="3"/>
  <c r="F133" i="3"/>
  <c r="F119" i="3"/>
  <c r="F95" i="3"/>
  <c r="J30" i="1" l="1"/>
  <c r="J77" i="3"/>
  <c r="G133" i="3"/>
  <c r="G136" i="3"/>
  <c r="F118" i="3"/>
  <c r="J119" i="3"/>
  <c r="J95" i="3"/>
  <c r="G95" i="3"/>
  <c r="F72" i="3"/>
  <c r="G77" i="3"/>
  <c r="G119" i="3"/>
  <c r="J118" i="3" l="1"/>
  <c r="G118" i="3"/>
  <c r="J72" i="3"/>
  <c r="F7" i="3"/>
  <c r="E7" i="3"/>
  <c r="G72" i="3"/>
  <c r="F67" i="1"/>
  <c r="J7" i="3" l="1"/>
  <c r="F64" i="1"/>
  <c r="F48" i="3"/>
  <c r="F43" i="3"/>
  <c r="F39" i="3"/>
  <c r="F35" i="3"/>
  <c r="F28" i="3"/>
  <c r="F24" i="3"/>
  <c r="F20" i="3"/>
  <c r="F16" i="3"/>
  <c r="G5" i="1"/>
  <c r="G25" i="1"/>
  <c r="G18" i="1"/>
  <c r="G22" i="1"/>
  <c r="G14" i="1"/>
  <c r="F6" i="1"/>
  <c r="J20" i="3" l="1"/>
  <c r="J24" i="3"/>
  <c r="J43" i="3"/>
  <c r="J39" i="3"/>
  <c r="G6" i="1"/>
  <c r="J28" i="3"/>
  <c r="J48" i="3"/>
  <c r="J16" i="3"/>
  <c r="J35" i="3"/>
  <c r="F69" i="1"/>
  <c r="D136" i="3"/>
  <c r="D133" i="3"/>
  <c r="D88" i="3"/>
  <c r="G88" i="3" s="1"/>
  <c r="D81" i="3"/>
  <c r="G81" i="3" s="1"/>
  <c r="D71" i="3"/>
  <c r="G71" i="3" s="1"/>
  <c r="D66" i="3"/>
  <c r="G66" i="3" s="1"/>
  <c r="D52" i="3"/>
  <c r="G52" i="3" s="1"/>
  <c r="D48" i="3"/>
  <c r="G48" i="3" s="1"/>
  <c r="D43" i="3"/>
  <c r="G43" i="3" s="1"/>
  <c r="D39" i="3"/>
  <c r="G39" i="3" s="1"/>
  <c r="D35" i="3"/>
  <c r="G35" i="3" s="1"/>
  <c r="D32" i="3"/>
  <c r="D28" i="3"/>
  <c r="G28" i="3" s="1"/>
  <c r="D24" i="3"/>
  <c r="G24" i="3" s="1"/>
  <c r="D20" i="3"/>
  <c r="G20" i="3" s="1"/>
  <c r="D16" i="3"/>
  <c r="G16" i="3" s="1"/>
  <c r="D12" i="3"/>
  <c r="D70" i="1" l="1"/>
  <c r="G70" i="1" s="1"/>
  <c r="G69" i="1"/>
  <c r="D67" i="1"/>
  <c r="G67" i="1" s="1"/>
</calcChain>
</file>

<file path=xl/sharedStrings.xml><?xml version="1.0" encoding="utf-8"?>
<sst xmlns="http://schemas.openxmlformats.org/spreadsheetml/2006/main" count="835" uniqueCount="263">
  <si>
    <t>TT</t>
  </si>
  <si>
    <t>Chỉ tiêu</t>
  </si>
  <si>
    <t>Kế hoạch 2025</t>
  </si>
  <si>
    <t>I</t>
  </si>
  <si>
    <t>CHỈ TIÊU KINH TẾ</t>
  </si>
  <si>
    <t>Thu nhập bình quân đầu người</t>
  </si>
  <si>
    <t>Tr.đồng/người/năm</t>
  </si>
  <si>
    <t>Tổng giá trị sản xuất</t>
  </si>
  <si>
    <t>Tỷ đồng</t>
  </si>
  <si>
    <t>-</t>
  </si>
  <si>
    <t>Nông lâm - Thủy sản</t>
  </si>
  <si>
    <t>Công nghiệp - Xây dựng</t>
  </si>
  <si>
    <t>Thương mại - Dịch vụ</t>
  </si>
  <si>
    <t>Nông nghiệp</t>
  </si>
  <si>
    <t>Ha</t>
  </si>
  <si>
    <t>+</t>
  </si>
  <si>
    <t xml:space="preserve"> Diện tích gieo trồng cây hàng năm</t>
  </si>
  <si>
    <t xml:space="preserve"> Diện tích gieo trồng cây lâu năm</t>
  </si>
  <si>
    <t xml:space="preserve"> Diện tích gieo trồng cây dược liệu</t>
  </si>
  <si>
    <t>Diện tích cây khác</t>
  </si>
  <si>
    <t>Chăn nuôi</t>
  </si>
  <si>
    <t xml:space="preserve"> - </t>
  </si>
  <si>
    <t>Đàn gia súc</t>
  </si>
  <si>
    <t>Con</t>
  </si>
  <si>
    <t>Đàn gia cầm</t>
  </si>
  <si>
    <t>Tổng sản lượng nuôi trồng thủy sản</t>
  </si>
  <si>
    <t>tấn</t>
  </si>
  <si>
    <t>II</t>
  </si>
  <si>
    <t>CHỈ TIÊU VĂN HÓA-XÃ HỘI</t>
  </si>
  <si>
    <t>Dân số</t>
  </si>
  <si>
    <t>Dân số có mặt đầu năm</t>
  </si>
  <si>
    <t>Người</t>
  </si>
  <si>
    <t>Tổng số người tăng trong năm (tăng TN)</t>
  </si>
  <si>
    <t>Dân số có mặt cuối năm</t>
  </si>
  <si>
    <t xml:space="preserve">Dân số trung bình </t>
  </si>
  <si>
    <t>Tỷ lệ tăng dân số tự nhiên</t>
  </si>
  <si>
    <t>%</t>
  </si>
  <si>
    <t>Giảm nghèo theo chuẩn nghèo tiếp cận đa chiều</t>
  </si>
  <si>
    <t>Tổng số hộ</t>
  </si>
  <si>
    <t>Hộ</t>
  </si>
  <si>
    <t>Số hộ nghèo</t>
  </si>
  <si>
    <t>Giáo dục và Đào tạo</t>
  </si>
  <si>
    <t>*</t>
  </si>
  <si>
    <t>Học sinh có mặt đầu năm</t>
  </si>
  <si>
    <t>Học sinh</t>
  </si>
  <si>
    <t>Giáo dục mầm non</t>
  </si>
  <si>
    <t>Nhà trẻ</t>
  </si>
  <si>
    <t>Mẫu giáo</t>
  </si>
  <si>
    <t>Giáo dục phổ thông</t>
  </si>
  <si>
    <t>TH</t>
  </si>
  <si>
    <t>THCS</t>
  </si>
  <si>
    <t>THPT</t>
  </si>
  <si>
    <t>Bổ túc văn hóa</t>
  </si>
  <si>
    <t>Tỷ lệ huy động học sinh đi học đúng độ tuổi</t>
  </si>
  <si>
    <t xml:space="preserve"> Học sinh mẫu giáo 5 tuổi</t>
  </si>
  <si>
    <t xml:space="preserve"> Học sinh tiểu học</t>
  </si>
  <si>
    <t xml:space="preserve"> Học sinh THCS</t>
  </si>
  <si>
    <t xml:space="preserve"> Huy động trẻ 6-10 tuổi vào tiểu học</t>
  </si>
  <si>
    <t xml:space="preserve"> Huy động trẻ 11-14 vào THCS</t>
  </si>
  <si>
    <t xml:space="preserve"> Tỷ lệ phổ cập GDTH đúng độ tuổi</t>
  </si>
  <si>
    <t>Học sinh mẫu giáo 5 tuổi</t>
  </si>
  <si>
    <t>Học sinh tiểu học</t>
  </si>
  <si>
    <t xml:space="preserve"> Tỷ lệ PCGD tiểu học đúng độ tuổi</t>
  </si>
  <si>
    <t xml:space="preserve"> Tỷ lệ phổ cập THCS</t>
  </si>
  <si>
    <t>Tỷ lệ xã được công nhận giáo dục Mầm non 5 tuổi</t>
  </si>
  <si>
    <t>Số trường đạt chuẩn quốc gia</t>
  </si>
  <si>
    <t>trường</t>
  </si>
  <si>
    <t>Tổng số giường bệnh</t>
  </si>
  <si>
    <t>Giường</t>
  </si>
  <si>
    <t>Bệnh viện</t>
  </si>
  <si>
    <t>Phòng khám khu vực</t>
  </si>
  <si>
    <t>Trạm Y tế</t>
  </si>
  <si>
    <t>Tỷ lệ xã có trạm Y tế</t>
  </si>
  <si>
    <t>Số giường bệnh/vạn dân</t>
  </si>
  <si>
    <t>Giường/vạn dân</t>
  </si>
  <si>
    <t>Số bác sỹ/vạn dân</t>
  </si>
  <si>
    <t>Bsỹ/vạn dân</t>
  </si>
  <si>
    <t>Tỷ lệ trẻ em suy sinh dưỡng theo chiều cao xuống còn</t>
  </si>
  <si>
    <t>Tỷ lệ trẻ em suy sinh dưỡng theo cân nặng xuống còn</t>
  </si>
  <si>
    <t>Tỷ lệ trẻ em dưới 1 tuổi được tiêm chủng đầy đủ</t>
  </si>
  <si>
    <t>≥97%</t>
  </si>
  <si>
    <t>Tỷ lệ bao phủ bảo hiểm y tế</t>
  </si>
  <si>
    <t>Tỷ lệ bao phủ bảo hiểm xã hội</t>
  </si>
  <si>
    <t>Tỷ lệ bao phủ bảo hiểm thất nghiệp trong độ tuổi lao động</t>
  </si>
  <si>
    <t>Tỷ lệ bao phủ BHXH tự nguyện</t>
  </si>
  <si>
    <t>Tỷ lệ hộ gia đình sử dụng nước sinh hoạt hợp vệ sinh</t>
  </si>
  <si>
    <t>Tỷ lệ hộ gia đình đạt danh hiệu gia đình văn hóa</t>
  </si>
  <si>
    <t>Tỷ lệ thôn, làng đạt danh hiệu thôn làng văn hóa</t>
  </si>
  <si>
    <t>Tỷ lệ hộ dân tộc thiểu số có đất ở</t>
  </si>
  <si>
    <t>Tỷ lệ hộ dân tộc thiểu số có đất sản xuất</t>
  </si>
  <si>
    <t>III</t>
  </si>
  <si>
    <t>QUỐC PHÒNG - AN NINH VÀ HỆ THỐNG CHÍNH TRỊ</t>
  </si>
  <si>
    <t>Tỷ lệ giải quyết tố giác, tin báo về tội phạm, kiến nghị khởi tố</t>
  </si>
  <si>
    <t>trên 90%</t>
  </si>
  <si>
    <t>Công chức cấp xã đạt chuẩn trình độ đào tạo chức danh, vị trí việc làm</t>
  </si>
  <si>
    <t>1.134,466</t>
  </si>
  <si>
    <t>3.1</t>
  </si>
  <si>
    <t>3.2</t>
  </si>
  <si>
    <t xml:space="preserve"> Diện tích rừng trồng mới</t>
  </si>
  <si>
    <t>23.522,0</t>
  </si>
  <si>
    <t>54.954,0</t>
  </si>
  <si>
    <t>4.030,0</t>
  </si>
  <si>
    <t>Tỷ lệ hộ nghèo (chuẩn nghèo mới)</t>
  </si>
  <si>
    <t>1.199,0</t>
  </si>
  <si>
    <t>5.085,0</t>
  </si>
  <si>
    <t>1.374,0</t>
  </si>
  <si>
    <t>3.646,0</t>
  </si>
  <si>
    <t>2.176,0</t>
  </si>
  <si>
    <t>1.470,0</t>
  </si>
  <si>
    <t>Số hộ nghèo giảm</t>
  </si>
  <si>
    <t>Trong độ tuổi đi học mẫu giáo (từ 3-5 tuổi)</t>
  </si>
  <si>
    <t>Y tế - Văn hóa</t>
  </si>
  <si>
    <t>NQ số 09</t>
  </si>
  <si>
    <t>NQ số 17</t>
  </si>
  <si>
    <t>Kết quả thực hiện</t>
  </si>
  <si>
    <t>% so với kế hoạch</t>
  </si>
  <si>
    <t>Tên chỉ tiêu</t>
  </si>
  <si>
    <t>ĐVT</t>
  </si>
  <si>
    <t>KH năm 2025</t>
  </si>
  <si>
    <t>A</t>
  </si>
  <si>
    <t>TRỒNG TRỌT</t>
  </si>
  <si>
    <t/>
  </si>
  <si>
    <t>TỔNG DT GT (I+II+V)</t>
  </si>
  <si>
    <t>ha</t>
  </si>
  <si>
    <t>DT GT CÂY HN</t>
  </si>
  <si>
    <t>Lúa cả năm</t>
  </si>
  <si>
    <t xml:space="preserve"> -</t>
  </si>
  <si>
    <t>Diện tích</t>
  </si>
  <si>
    <t>Năng suất</t>
  </si>
  <si>
    <t>tạ/ha</t>
  </si>
  <si>
    <t>Sản lượng</t>
  </si>
  <si>
    <t>1.1</t>
  </si>
  <si>
    <t>Lúa Đông xuân</t>
  </si>
  <si>
    <t>1.2</t>
  </si>
  <si>
    <t>Lúa vụ mùa</t>
  </si>
  <si>
    <t>1.2.1</t>
  </si>
  <si>
    <t>Trong đó: Ruộng</t>
  </si>
  <si>
    <t xml:space="preserve">  - </t>
  </si>
  <si>
    <t>1.2.2</t>
  </si>
  <si>
    <t>Lúa ô nà (rẫy)</t>
  </si>
  <si>
    <t>Ngô cả năm</t>
  </si>
  <si>
    <t>2.1</t>
  </si>
  <si>
    <t>Ngô vụ Đông Xuân</t>
  </si>
  <si>
    <t>2.2</t>
  </si>
  <si>
    <t>2.3</t>
  </si>
  <si>
    <t>Ngô vụ 2</t>
  </si>
  <si>
    <t>Cây chất bột lấy củ:</t>
  </si>
  <si>
    <t>Khoai lang</t>
  </si>
  <si>
    <t>Sắn</t>
  </si>
  <si>
    <t>Cây thực phẩm:</t>
  </si>
  <si>
    <t>4.1</t>
  </si>
  <si>
    <t>Rau các loại</t>
  </si>
  <si>
    <t>4.2</t>
  </si>
  <si>
    <t>Đậu các loại</t>
  </si>
  <si>
    <t>Cây CN ngắn ngày</t>
  </si>
  <si>
    <t>5.1</t>
  </si>
  <si>
    <t>Cây mía</t>
  </si>
  <si>
    <t>Tr.đó: trồng mới:</t>
  </si>
  <si>
    <t>5.2</t>
  </si>
  <si>
    <t>Lạc</t>
  </si>
  <si>
    <t>DT CÂY LÂU NĂM</t>
  </si>
  <si>
    <t>Cây cà phê</t>
  </si>
  <si>
    <t>Tr đó: DT cho thu hoạch</t>
  </si>
  <si>
    <t>Cây tiêu</t>
  </si>
  <si>
    <t>Cây cao su</t>
  </si>
  <si>
    <t>Tr.đó: C.ty, Doanh nghiệp</t>
  </si>
  <si>
    <t>DT cho thu hoạch</t>
  </si>
  <si>
    <t xml:space="preserve">Cây ăn quả </t>
  </si>
  <si>
    <t>Diện tích trồng cũ</t>
  </si>
  <si>
    <t xml:space="preserve"> +</t>
  </si>
  <si>
    <t>Sầu riêng</t>
  </si>
  <si>
    <t>Chanh dây</t>
  </si>
  <si>
    <t>Cây ăn quả khác</t>
  </si>
  <si>
    <t>Cây Mắc ca</t>
  </si>
  <si>
    <t>DT trồng mới</t>
  </si>
  <si>
    <t>CÂY KHÁC</t>
  </si>
  <si>
    <t>Cây bời lời</t>
  </si>
  <si>
    <t>Trồng rừng</t>
  </si>
  <si>
    <t>DT trồng cũ</t>
  </si>
  <si>
    <t>IV</t>
  </si>
  <si>
    <t>Trồng cây phân tán</t>
  </si>
  <si>
    <t>Cây</t>
  </si>
  <si>
    <t>V</t>
  </si>
  <si>
    <t>Cây dược liệu</t>
  </si>
  <si>
    <t>Dược liệu khoanh nuôi (tiếp tục bảo vệ)</t>
  </si>
  <si>
    <t>Dược liệu hàng năm đến cuối năm 2024</t>
  </si>
  <si>
    <t>Dược liệu hàng năm trồng mới năm 2025</t>
  </si>
  <si>
    <t>Cây dược liệu lâu năm</t>
  </si>
  <si>
    <t>Trong đó: DT trồng mới</t>
  </si>
  <si>
    <t>VI</t>
  </si>
  <si>
    <t>Cải tạo vườn tạp</t>
  </si>
  <si>
    <t>Cải tạo mới</t>
  </si>
  <si>
    <t>B</t>
  </si>
  <si>
    <t>CHĂN NUÔI</t>
  </si>
  <si>
    <t>con</t>
  </si>
  <si>
    <t>Đàn trâu</t>
  </si>
  <si>
    <t>Đàn bò</t>
  </si>
  <si>
    <t>Đàn lợn</t>
  </si>
  <si>
    <t>Đàn dê</t>
  </si>
  <si>
    <t>C</t>
  </si>
  <si>
    <t>THỦY SẢN</t>
  </si>
  <si>
    <t>Tổng sản lượng thủy sản</t>
  </si>
  <si>
    <t>Diện tích nuôi trồng TS</t>
  </si>
  <si>
    <t>Sản lượng nuôi trồng TS</t>
  </si>
  <si>
    <t>Diện tích nuôi ao hồ nhỏ</t>
  </si>
  <si>
    <t>Diện tích nuôi ao hồ lớn</t>
  </si>
  <si>
    <t>S.lượng khai thác TN</t>
  </si>
  <si>
    <t>Tỷ lệ thực hiện (%)</t>
  </si>
  <si>
    <t>Kế hoạch năm 2026</t>
  </si>
  <si>
    <t xml:space="preserve"> Sản lượng thịt hơi xuất chuồng</t>
  </si>
  <si>
    <t>Tỷ trọng bò lai</t>
  </si>
  <si>
    <t>Tấn</t>
  </si>
  <si>
    <t xml:space="preserve"> - Diện tích rừng trong Quy hoạch 3 loại rừng</t>
  </si>
  <si>
    <t xml:space="preserve">  Trong đó: + Rừng phòng hộ</t>
  </si>
  <si>
    <t xml:space="preserve">                    + Rừng sản xuất</t>
  </si>
  <si>
    <t xml:space="preserve">                  + Trồng rừng sản xuất</t>
  </si>
  <si>
    <t>Trong đó:  + Trồng rừng phòng hộ</t>
  </si>
  <si>
    <t xml:space="preserve"> - Tổng diện tích được tưới</t>
  </si>
  <si>
    <t xml:space="preserve">   Trong đó: Tưới bằng công trình kiên cố</t>
  </si>
  <si>
    <t>D</t>
  </si>
  <si>
    <t>THUỶ LỢI</t>
  </si>
  <si>
    <t>Tỷ lệ đơn vị có phong trào toàn dân bảo vệ an ninh Tổ quốc đạt từ loại khá trở lên</t>
  </si>
  <si>
    <t>Tổng diện tích gieo trồng</t>
  </si>
  <si>
    <t>Bời Lời</t>
  </si>
  <si>
    <t>Diện tích rừng trồng</t>
  </si>
  <si>
    <t>Thu NSNN</t>
  </si>
  <si>
    <t>Trong đó: Thu NSNN trên địa bàn</t>
  </si>
  <si>
    <t xml:space="preserve">Chi NSNN </t>
  </si>
  <si>
    <t>5.3</t>
  </si>
  <si>
    <t>5.4</t>
  </si>
  <si>
    <t>công trình tỉnh quản lý</t>
  </si>
  <si>
    <t>Công tình xã quản lý</t>
  </si>
  <si>
    <t>+ ; -</t>
  </si>
  <si>
    <t>Tỉ lệ %</t>
  </si>
  <si>
    <t>Đơn vị tính</t>
  </si>
  <si>
    <t>So sánh 2026 với 2025</t>
  </si>
  <si>
    <t>Tỷ lệ che phủ rừng</t>
  </si>
  <si>
    <t>Tỷ lệ lao động qua đào tạo</t>
  </si>
  <si>
    <t>Tỷ lệ giao quân hàng năm</t>
  </si>
  <si>
    <t>Chất lượng huấn luyện hàng năm</t>
  </si>
  <si>
    <t>xuất sắc</t>
  </si>
  <si>
    <t>(kèm theo Báo cáo số        /BC-UBND ngày       tháng       năm 2026 của UBND xã Kon Braih)</t>
  </si>
  <si>
    <t>Ngô vụ 1</t>
  </si>
  <si>
    <t>Thực hiện tháng 06</t>
  </si>
  <si>
    <t>1,31</t>
  </si>
  <si>
    <t>0,65</t>
  </si>
  <si>
    <t>99,56</t>
  </si>
  <si>
    <t>49,6</t>
  </si>
  <si>
    <t>62,18</t>
  </si>
  <si>
    <t>62,17</t>
  </si>
  <si>
    <t>7,57</t>
  </si>
  <si>
    <t>14,72</t>
  </si>
  <si>
    <t>46,5</t>
  </si>
  <si>
    <t>99,98</t>
  </si>
  <si>
    <t>87,51</t>
  </si>
  <si>
    <t>14,93</t>
  </si>
  <si>
    <t>99,79</t>
  </si>
  <si>
    <t>47,6</t>
  </si>
  <si>
    <t>Phụ lục 2
KẾT QUẢ THỰC HIỆN CÁC CHỈ TIÊU NÔNG NGHIỆP THÁNG 07 NĂM 2026</t>
  </si>
  <si>
    <r>
      <t>Phụ lục 1
ĐÁNH GIÁ CHỈ TIÊU KINH TẾ - XÃ HỘI THÁNG 7 NĂM 2026</t>
    </r>
    <r>
      <rPr>
        <i/>
        <sz val="13"/>
        <rFont val="Times New Roman"/>
        <family val="1"/>
      </rPr>
      <t xml:space="preserve">
(kèm theo Báo cáo số        /BC-UBND ngày       tháng       năm 2026 của UBND xã Kon Braih)</t>
    </r>
  </si>
  <si>
    <t>Thực hiện đến tháng 7</t>
  </si>
  <si>
    <t>Phụ lục 2
KẾT QUẢ THỰC HIỆN CHỈ TIÊU VĂN HÓA- XÃ HỘI THÁNG 7 NĂM 2026</t>
  </si>
  <si>
    <t>(kèm theo Báo cáo số        /BC-UBND ngày       tháng  7   năm 2026 của UBND xã Kon Braih)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</si>
</sst>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_-;\-* #,##0.00_-;_-* &quot;-&quot;??_-;_-@_-"/>
    <numFmt numFmtId="165" formatCode="_-* #,##0.00_k_r_._-;\-* #,##0.00_k_r_._-;_-* &quot;-&quot;??_k_r_._-;_-@_-"/>
    <numFmt numFmtId="166" formatCode="#,##0;[Red]#,##0"/>
    <numFmt numFmtId="167" formatCode="_(* #,##0_);_(* \(#,##0\);_(* \-??_);_(@_)"/>
    <numFmt numFmtId="168" formatCode="0.0"/>
    <numFmt numFmtId="169" formatCode="\(0\)"/>
    <numFmt numFmtId="170" formatCode="#,##0.0"/>
    <numFmt numFmtId="171" formatCode="#.##"/>
    <numFmt numFmtId="172" formatCode="_-* #,##0.0_-;\-* #,##0.0_-;_-* &quot;-&quot;??_-;_-@_-"/>
    <numFmt numFmtId="173" formatCode="_-* #,##0_-;\-* #,##0_-;_-* &quot;-&quot;??_-;_-@_-"/>
    <numFmt numFmtId="174" formatCode="_-* #,##0.0_k_r_._-;\-* #,##0.0_k_r_._-;_-* &quot;-&quot;??_k_r_._-;_-@_-"/>
    <numFmt numFmtId="175" formatCode="_-* #,##0.000_-;\-* #,##0.000_-;_-* &quot;-&quot;??_-;_-@_-"/>
    <numFmt numFmtId="176" formatCode="_(* #,##0.0000_);_(* \(#,##0.0000\);_(* &quot;-&quot;??_);_(@_)"/>
    <numFmt numFmtId="177" formatCode="_-* #,##0.0_-;\-* #,##0.0_-;_-* &quot;-&quot;?_-;_-@_-"/>
    <numFmt numFmtId="178" formatCode="_(* #,##0.0_);_(* \(#,##0.0\);_(* &quot;-&quot;??_);_(@_)"/>
    <numFmt numFmtId="179" formatCode="#,##0.00;[Red]#,##0.00"/>
    <numFmt numFmtId="180" formatCode="_(* #,##0_);_(* \(#,##0\);_(* &quot;-&quot;??_);_(@_)"/>
    <numFmt numFmtId="181" formatCode="#,##0.000"/>
    <numFmt numFmtId="182" formatCode="#,##0.000_);\(#,##0.00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  <charset val="163"/>
    </font>
    <font>
      <sz val="10"/>
      <name val="Arial"/>
      <family val="2"/>
    </font>
    <font>
      <i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2"/>
      <name val="Times New Roman"/>
      <family val="1"/>
      <charset val="163"/>
    </font>
    <font>
      <b/>
      <u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  <charset val="163"/>
    </font>
    <font>
      <sz val="10"/>
      <name val="Arial"/>
      <family val="2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b/>
      <u/>
      <sz val="12"/>
      <name val="Times New Roman"/>
      <family val="1"/>
    </font>
    <font>
      <b/>
      <sz val="12"/>
      <color theme="1"/>
      <name val="Times New Roman"/>
      <family val="1"/>
    </font>
    <font>
      <i/>
      <sz val="11"/>
      <name val="Times New Roman"/>
      <family val="1"/>
    </font>
    <font>
      <i/>
      <sz val="12"/>
      <color theme="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sz val="10"/>
      <name val="Arial"/>
      <family val="2"/>
    </font>
    <font>
      <b/>
      <i/>
      <sz val="13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0" fontId="25" fillId="0" borderId="0"/>
    <xf numFmtId="0" fontId="4" fillId="0" borderId="0"/>
    <xf numFmtId="0" fontId="2" fillId="0" borderId="0"/>
    <xf numFmtId="0" fontId="4" fillId="0" borderId="0"/>
  </cellStyleXfs>
  <cellXfs count="237">
    <xf numFmtId="0" fontId="0" fillId="0" borderId="0" xfId="0"/>
    <xf numFmtId="4" fontId="11" fillId="2" borderId="1" xfId="7" applyNumberFormat="1" applyFont="1" applyFill="1" applyBorder="1" applyAlignment="1">
      <alignment vertical="center"/>
    </xf>
    <xf numFmtId="0" fontId="10" fillId="2" borderId="1" xfId="6" applyFont="1" applyFill="1" applyBorder="1" applyAlignment="1">
      <alignment horizontal="left" vertical="center" wrapText="1"/>
    </xf>
    <xf numFmtId="0" fontId="10" fillId="2" borderId="1" xfId="6" applyFont="1" applyFill="1" applyBorder="1" applyAlignment="1">
      <alignment horizontal="center" vertical="center" wrapText="1"/>
    </xf>
    <xf numFmtId="4" fontId="11" fillId="2" borderId="1" xfId="7" applyNumberFormat="1" applyFont="1" applyFill="1" applyBorder="1" applyAlignment="1">
      <alignment horizontal="center" vertical="center"/>
    </xf>
    <xf numFmtId="0" fontId="2" fillId="2" borderId="0" xfId="6" applyFont="1" applyFill="1"/>
    <xf numFmtId="164" fontId="17" fillId="2" borderId="7" xfId="1" applyFont="1" applyFill="1" applyBorder="1" applyAlignment="1">
      <alignment horizontal="right" vertical="center" wrapText="1"/>
    </xf>
    <xf numFmtId="164" fontId="17" fillId="2" borderId="7" xfId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0" fillId="2" borderId="1" xfId="6" applyFont="1" applyFill="1" applyBorder="1" applyAlignment="1">
      <alignment horizontal="center" vertical="center"/>
    </xf>
    <xf numFmtId="0" fontId="12" fillId="2" borderId="0" xfId="6" applyFont="1" applyFill="1"/>
    <xf numFmtId="0" fontId="6" fillId="2" borderId="1" xfId="6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4" fontId="7" fillId="2" borderId="1" xfId="7" applyNumberFormat="1" applyFont="1" applyFill="1" applyBorder="1" applyAlignment="1">
      <alignment horizontal="center" vertical="center"/>
    </xf>
    <xf numFmtId="4" fontId="6" fillId="2" borderId="1" xfId="7" applyNumberFormat="1" applyFont="1" applyFill="1" applyBorder="1" applyAlignment="1">
      <alignment horizontal="center" vertical="center"/>
    </xf>
    <xf numFmtId="4" fontId="10" fillId="2" borderId="1" xfId="7" applyNumberFormat="1" applyFont="1" applyFill="1" applyBorder="1" applyAlignment="1">
      <alignment horizontal="center" vertical="center"/>
    </xf>
    <xf numFmtId="169" fontId="8" fillId="2" borderId="1" xfId="6" applyNumberFormat="1" applyFont="1" applyFill="1" applyBorder="1" applyAlignment="1">
      <alignment horizontal="center" vertical="center"/>
    </xf>
    <xf numFmtId="4" fontId="13" fillId="2" borderId="1" xfId="7" applyNumberFormat="1" applyFont="1" applyFill="1" applyBorder="1" applyAlignment="1">
      <alignment horizontal="center" vertical="center"/>
    </xf>
    <xf numFmtId="4" fontId="2" fillId="2" borderId="1" xfId="7" applyNumberFormat="1" applyFont="1" applyFill="1" applyBorder="1" applyAlignment="1">
      <alignment horizontal="center" vertical="center"/>
    </xf>
    <xf numFmtId="4" fontId="20" fillId="2" borderId="1" xfId="7" applyNumberFormat="1" applyFont="1" applyFill="1" applyBorder="1" applyAlignment="1">
      <alignment horizontal="center" vertical="center"/>
    </xf>
    <xf numFmtId="4" fontId="12" fillId="2" borderId="1" xfId="7" applyNumberFormat="1" applyFont="1" applyFill="1" applyBorder="1" applyAlignment="1">
      <alignment horizontal="center" vertical="center"/>
    </xf>
    <xf numFmtId="43" fontId="18" fillId="2" borderId="1" xfId="0" applyNumberFormat="1" applyFont="1" applyFill="1" applyBorder="1" applyAlignment="1">
      <alignment horizontal="center" vertical="center" wrapText="1"/>
    </xf>
    <xf numFmtId="0" fontId="2" fillId="2" borderId="7" xfId="11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75" fontId="23" fillId="2" borderId="1" xfId="1" applyNumberFormat="1" applyFont="1" applyFill="1" applyBorder="1" applyAlignment="1">
      <alignment horizontal="center" vertical="center" wrapText="1"/>
    </xf>
    <xf numFmtId="0" fontId="23" fillId="2" borderId="0" xfId="2" applyFont="1" applyFill="1" applyAlignment="1">
      <alignment vertical="center"/>
    </xf>
    <xf numFmtId="0" fontId="18" fillId="2" borderId="1" xfId="2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justify" vertical="center" wrapText="1"/>
    </xf>
    <xf numFmtId="0" fontId="18" fillId="2" borderId="1" xfId="2" applyFont="1" applyFill="1" applyBorder="1" applyAlignment="1">
      <alignment horizontal="right" vertical="center" wrapText="1"/>
    </xf>
    <xf numFmtId="0" fontId="23" fillId="2" borderId="1" xfId="2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vertical="center" wrapText="1"/>
    </xf>
    <xf numFmtId="0" fontId="18" fillId="2" borderId="0" xfId="2" applyFont="1" applyFill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justify" vertical="center" wrapText="1"/>
    </xf>
    <xf numFmtId="165" fontId="18" fillId="2" borderId="1" xfId="2" applyNumberFormat="1" applyFont="1" applyFill="1" applyBorder="1" applyAlignment="1">
      <alignment vertical="center"/>
    </xf>
    <xf numFmtId="165" fontId="18" fillId="2" borderId="1" xfId="2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2" fontId="18" fillId="2" borderId="1" xfId="2" applyNumberFormat="1" applyFont="1" applyFill="1" applyBorder="1" applyAlignment="1">
      <alignment vertical="center" wrapText="1"/>
    </xf>
    <xf numFmtId="0" fontId="18" fillId="2" borderId="0" xfId="2" applyFont="1" applyFill="1" applyAlignment="1">
      <alignment vertical="center"/>
    </xf>
    <xf numFmtId="165" fontId="18" fillId="2" borderId="0" xfId="2" applyNumberFormat="1" applyFont="1" applyFill="1" applyAlignment="1">
      <alignment vertical="center"/>
    </xf>
    <xf numFmtId="0" fontId="23" fillId="2" borderId="1" xfId="2" quotePrefix="1" applyFont="1" applyFill="1" applyBorder="1" applyAlignment="1">
      <alignment horizontal="center" vertical="center"/>
    </xf>
    <xf numFmtId="165" fontId="23" fillId="2" borderId="1" xfId="2" applyNumberFormat="1" applyFont="1" applyFill="1" applyBorder="1" applyAlignment="1">
      <alignment horizontal="center" vertical="center"/>
    </xf>
    <xf numFmtId="43" fontId="23" fillId="2" borderId="0" xfId="2" applyNumberFormat="1" applyFont="1" applyFill="1" applyAlignment="1">
      <alignment vertical="center"/>
    </xf>
    <xf numFmtId="176" fontId="23" fillId="2" borderId="0" xfId="2" applyNumberFormat="1" applyFont="1" applyFill="1" applyAlignment="1">
      <alignment vertical="center"/>
    </xf>
    <xf numFmtId="0" fontId="18" fillId="2" borderId="1" xfId="5" applyFont="1" applyFill="1" applyBorder="1" applyAlignment="1">
      <alignment horizontal="center" vertical="center" wrapText="1"/>
    </xf>
    <xf numFmtId="167" fontId="18" fillId="2" borderId="1" xfId="1" applyNumberFormat="1" applyFont="1" applyFill="1" applyBorder="1" applyAlignment="1">
      <alignment horizontal="justify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175" fontId="18" fillId="2" borderId="1" xfId="1" applyNumberFormat="1" applyFont="1" applyFill="1" applyBorder="1" applyAlignment="1">
      <alignment horizontal="center" vertical="center" wrapText="1"/>
    </xf>
    <xf numFmtId="0" fontId="23" fillId="2" borderId="1" xfId="5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justify" vertical="center" wrapText="1"/>
    </xf>
    <xf numFmtId="0" fontId="18" fillId="2" borderId="1" xfId="3" applyFont="1" applyFill="1" applyBorder="1" applyAlignment="1">
      <alignment horizontal="center" vertical="center"/>
    </xf>
    <xf numFmtId="165" fontId="23" fillId="2" borderId="1" xfId="2" applyNumberFormat="1" applyFont="1" applyFill="1" applyBorder="1" applyAlignment="1">
      <alignment horizontal="right" vertical="center"/>
    </xf>
    <xf numFmtId="165" fontId="18" fillId="2" borderId="1" xfId="2" applyNumberFormat="1" applyFont="1" applyFill="1" applyBorder="1" applyAlignment="1">
      <alignment horizontal="right" vertical="center"/>
    </xf>
    <xf numFmtId="0" fontId="18" fillId="2" borderId="1" xfId="4" applyFont="1" applyFill="1" applyBorder="1" applyAlignment="1">
      <alignment horizontal="justify" vertical="center" wrapText="1"/>
    </xf>
    <xf numFmtId="0" fontId="18" fillId="2" borderId="1" xfId="4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 wrapText="1"/>
    </xf>
    <xf numFmtId="0" fontId="23" fillId="2" borderId="1" xfId="4" applyFont="1" applyFill="1" applyBorder="1" applyAlignment="1">
      <alignment horizontal="justify" vertical="center" wrapText="1"/>
    </xf>
    <xf numFmtId="0" fontId="23" fillId="2" borderId="1" xfId="4" applyFont="1" applyFill="1" applyBorder="1" applyAlignment="1">
      <alignment horizontal="center" vertical="center"/>
    </xf>
    <xf numFmtId="164" fontId="23" fillId="2" borderId="1" xfId="1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right" vertical="center" wrapText="1"/>
    </xf>
    <xf numFmtId="172" fontId="23" fillId="2" borderId="1" xfId="1" applyNumberFormat="1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4" fontId="18" fillId="2" borderId="1" xfId="1" quotePrefix="1" applyFont="1" applyFill="1" applyBorder="1" applyAlignment="1">
      <alignment horizontal="center" vertical="center"/>
    </xf>
    <xf numFmtId="0" fontId="18" fillId="2" borderId="1" xfId="2" quotePrefix="1" applyFont="1" applyFill="1" applyBorder="1" applyAlignment="1">
      <alignment horizontal="center" vertical="center"/>
    </xf>
    <xf numFmtId="0" fontId="24" fillId="2" borderId="1" xfId="2" quotePrefix="1" applyFont="1" applyFill="1" applyBorder="1" applyAlignment="1">
      <alignment horizontal="center" vertical="center"/>
    </xf>
    <xf numFmtId="1" fontId="23" fillId="2" borderId="1" xfId="0" applyNumberFormat="1" applyFont="1" applyFill="1" applyBorder="1" applyAlignment="1">
      <alignment horizontal="center" vertical="center" wrapText="1"/>
    </xf>
    <xf numFmtId="0" fontId="26" fillId="2" borderId="0" xfId="2" applyFont="1" applyFill="1" applyAlignment="1">
      <alignment vertical="center"/>
    </xf>
    <xf numFmtId="0" fontId="23" fillId="2" borderId="1" xfId="5" applyFont="1" applyFill="1" applyBorder="1" applyAlignment="1">
      <alignment horizontal="center" vertical="center"/>
    </xf>
    <xf numFmtId="172" fontId="18" fillId="2" borderId="1" xfId="1" applyNumberFormat="1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justify" vertical="center" wrapText="1"/>
    </xf>
    <xf numFmtId="0" fontId="23" fillId="2" borderId="1" xfId="3" applyFont="1" applyFill="1" applyBorder="1" applyAlignment="1">
      <alignment horizontal="center" vertical="center"/>
    </xf>
    <xf numFmtId="166" fontId="18" fillId="2" borderId="1" xfId="3" applyNumberFormat="1" applyFont="1" applyFill="1" applyBorder="1" applyAlignment="1">
      <alignment horizontal="justify" vertical="center" wrapText="1"/>
    </xf>
    <xf numFmtId="166" fontId="18" fillId="2" borderId="1" xfId="3" applyNumberFormat="1" applyFont="1" applyFill="1" applyBorder="1" applyAlignment="1">
      <alignment horizontal="center" vertical="center"/>
    </xf>
    <xf numFmtId="165" fontId="18" fillId="2" borderId="1" xfId="0" applyNumberFormat="1" applyFont="1" applyFill="1" applyBorder="1" applyAlignment="1">
      <alignment horizontal="right" vertical="center"/>
    </xf>
    <xf numFmtId="0" fontId="23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center" vertical="center"/>
    </xf>
    <xf numFmtId="177" fontId="23" fillId="2" borderId="0" xfId="2" applyNumberFormat="1" applyFont="1" applyFill="1" applyAlignment="1">
      <alignment vertical="center"/>
    </xf>
    <xf numFmtId="0" fontId="24" fillId="2" borderId="1" xfId="0" quotePrefix="1" applyFont="1" applyFill="1" applyBorder="1" applyAlignment="1">
      <alignment horizontal="center" vertical="center"/>
    </xf>
    <xf numFmtId="172" fontId="23" fillId="2" borderId="1" xfId="1" applyNumberFormat="1" applyFont="1" applyFill="1" applyBorder="1" applyAlignment="1">
      <alignment horizontal="right" vertical="center" wrapText="1"/>
    </xf>
    <xf numFmtId="164" fontId="23" fillId="2" borderId="0" xfId="2" applyNumberFormat="1" applyFont="1" applyFill="1" applyAlignment="1">
      <alignment vertical="center"/>
    </xf>
    <xf numFmtId="0" fontId="18" fillId="2" borderId="1" xfId="0" quotePrefix="1" applyFont="1" applyFill="1" applyBorder="1" applyAlignment="1">
      <alignment horizontal="center" vertical="center"/>
    </xf>
    <xf numFmtId="49" fontId="18" fillId="2" borderId="1" xfId="5" applyNumberFormat="1" applyFont="1" applyFill="1" applyBorder="1" applyAlignment="1">
      <alignment horizontal="justify" vertical="center" wrapText="1"/>
    </xf>
    <xf numFmtId="173" fontId="23" fillId="2" borderId="1" xfId="1" applyNumberFormat="1" applyFont="1" applyFill="1" applyBorder="1" applyAlignment="1">
      <alignment horizontal="right" vertical="center"/>
    </xf>
    <xf numFmtId="0" fontId="23" fillId="2" borderId="1" xfId="0" quotePrefix="1" applyFont="1" applyFill="1" applyBorder="1" applyAlignment="1">
      <alignment horizontal="center" vertical="center"/>
    </xf>
    <xf numFmtId="49" fontId="23" fillId="2" borderId="1" xfId="5" applyNumberFormat="1" applyFont="1" applyFill="1" applyBorder="1" applyAlignment="1">
      <alignment horizontal="justify" vertical="center" wrapText="1"/>
    </xf>
    <xf numFmtId="164" fontId="23" fillId="2" borderId="1" xfId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5" applyFont="1" applyFill="1" applyBorder="1" applyAlignment="1">
      <alignment horizontal="center" vertical="center"/>
    </xf>
    <xf numFmtId="0" fontId="26" fillId="2" borderId="1" xfId="0" quotePrefix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justify" vertical="center" wrapText="1"/>
    </xf>
    <xf numFmtId="0" fontId="26" fillId="2" borderId="1" xfId="0" applyFont="1" applyFill="1" applyBorder="1" applyAlignment="1">
      <alignment horizontal="center" vertical="center"/>
    </xf>
    <xf numFmtId="164" fontId="18" fillId="2" borderId="1" xfId="1" applyFont="1" applyFill="1" applyBorder="1" applyAlignment="1">
      <alignment horizontal="right" vertical="center"/>
    </xf>
    <xf numFmtId="164" fontId="18" fillId="2" borderId="0" xfId="2" applyNumberFormat="1" applyFont="1" applyFill="1" applyAlignment="1">
      <alignment vertical="center"/>
    </xf>
    <xf numFmtId="164" fontId="23" fillId="2" borderId="1" xfId="1" applyFont="1" applyFill="1" applyBorder="1" applyAlignment="1">
      <alignment horizontal="right" vertical="center"/>
    </xf>
    <xf numFmtId="174" fontId="23" fillId="2" borderId="1" xfId="2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justify" vertical="center" wrapText="1"/>
    </xf>
    <xf numFmtId="165" fontId="23" fillId="2" borderId="1" xfId="0" applyNumberFormat="1" applyFont="1" applyFill="1" applyBorder="1" applyAlignment="1">
      <alignment horizontal="right" vertical="center"/>
    </xf>
    <xf numFmtId="165" fontId="23" fillId="2" borderId="1" xfId="0" applyNumberFormat="1" applyFont="1" applyFill="1" applyBorder="1" applyAlignment="1">
      <alignment horizontal="right" vertical="center" shrinkToFit="1"/>
    </xf>
    <xf numFmtId="2" fontId="23" fillId="2" borderId="1" xfId="0" quotePrefix="1" applyNumberFormat="1" applyFont="1" applyFill="1" applyBorder="1" applyAlignment="1">
      <alignment horizontal="center" vertical="center"/>
    </xf>
    <xf numFmtId="0" fontId="23" fillId="2" borderId="1" xfId="0" quotePrefix="1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2" fontId="23" fillId="2" borderId="1" xfId="0" applyNumberFormat="1" applyFont="1" applyFill="1" applyBorder="1" applyAlignment="1">
      <alignment horizontal="center" vertical="center"/>
    </xf>
    <xf numFmtId="0" fontId="18" fillId="2" borderId="1" xfId="5" quotePrefix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2" applyFont="1" applyFill="1" applyBorder="1" applyAlignment="1">
      <alignment vertical="center"/>
    </xf>
    <xf numFmtId="0" fontId="23" fillId="2" borderId="1" xfId="2" applyFont="1" applyFill="1" applyBorder="1" applyAlignment="1">
      <alignment vertical="center"/>
    </xf>
    <xf numFmtId="0" fontId="23" fillId="2" borderId="1" xfId="2" applyFont="1" applyFill="1" applyBorder="1" applyAlignment="1">
      <alignment horizontal="justify" vertical="center" wrapText="1"/>
    </xf>
    <xf numFmtId="0" fontId="23" fillId="2" borderId="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justify" vertical="center"/>
    </xf>
    <xf numFmtId="0" fontId="23" fillId="2" borderId="0" xfId="2" applyFont="1" applyFill="1" applyAlignment="1">
      <alignment horizontal="justify" vertical="center"/>
    </xf>
    <xf numFmtId="0" fontId="23" fillId="2" borderId="0" xfId="2" applyFont="1" applyFill="1" applyAlignment="1">
      <alignment horizontal="right" vertical="center"/>
    </xf>
    <xf numFmtId="0" fontId="18" fillId="2" borderId="0" xfId="2" applyFont="1" applyFill="1" applyAlignment="1">
      <alignment horizontal="justify" vertical="center"/>
    </xf>
    <xf numFmtId="0" fontId="18" fillId="2" borderId="0" xfId="2" applyFont="1" applyFill="1" applyAlignment="1">
      <alignment horizontal="right" vertical="center"/>
    </xf>
    <xf numFmtId="0" fontId="7" fillId="2" borderId="1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left" vertical="center" wrapText="1"/>
    </xf>
    <xf numFmtId="4" fontId="11" fillId="2" borderId="1" xfId="6" applyNumberFormat="1" applyFont="1" applyFill="1" applyBorder="1" applyAlignment="1">
      <alignment vertical="center" wrapText="1"/>
    </xf>
    <xf numFmtId="4" fontId="10" fillId="2" borderId="1" xfId="6" applyNumberFormat="1" applyFont="1" applyFill="1" applyBorder="1" applyAlignment="1">
      <alignment vertical="center" wrapText="1"/>
    </xf>
    <xf numFmtId="3" fontId="10" fillId="2" borderId="1" xfId="6" applyNumberFormat="1" applyFont="1" applyFill="1" applyBorder="1" applyAlignment="1">
      <alignment vertical="center" wrapText="1"/>
    </xf>
    <xf numFmtId="0" fontId="6" fillId="2" borderId="1" xfId="6" applyFont="1" applyFill="1" applyBorder="1" applyAlignment="1">
      <alignment horizontal="left" vertical="center" wrapText="1"/>
    </xf>
    <xf numFmtId="4" fontId="2" fillId="2" borderId="0" xfId="6" applyNumberFormat="1" applyFont="1" applyFill="1"/>
    <xf numFmtId="0" fontId="13" fillId="2" borderId="1" xfId="6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 wrapText="1"/>
    </xf>
    <xf numFmtId="4" fontId="22" fillId="2" borderId="1" xfId="7" applyNumberFormat="1" applyFont="1" applyFill="1" applyBorder="1" applyAlignment="1">
      <alignment horizontal="center" vertical="center"/>
    </xf>
    <xf numFmtId="0" fontId="13" fillId="2" borderId="0" xfId="6" applyFont="1" applyFill="1"/>
    <xf numFmtId="0" fontId="6" fillId="2" borderId="0" xfId="6" applyFont="1" applyFill="1"/>
    <xf numFmtId="0" fontId="10" fillId="2" borderId="0" xfId="6" applyFont="1" applyFill="1"/>
    <xf numFmtId="0" fontId="14" fillId="2" borderId="0" xfId="6" applyFont="1" applyFill="1"/>
    <xf numFmtId="0" fontId="2" fillId="2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center" vertical="center" wrapText="1"/>
    </xf>
    <xf numFmtId="4" fontId="16" fillId="2" borderId="1" xfId="7" applyNumberFormat="1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left" vertical="center" wrapText="1"/>
    </xf>
    <xf numFmtId="0" fontId="12" fillId="2" borderId="1" xfId="6" applyFont="1" applyFill="1" applyBorder="1" applyAlignment="1">
      <alignment horizontal="center" vertical="center" wrapText="1"/>
    </xf>
    <xf numFmtId="0" fontId="27" fillId="2" borderId="0" xfId="6" applyFont="1" applyFill="1"/>
    <xf numFmtId="0" fontId="17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170" fontId="7" fillId="2" borderId="1" xfId="7" applyNumberFormat="1" applyFont="1" applyFill="1" applyBorder="1" applyAlignment="1">
      <alignment horizontal="center" vertical="center"/>
    </xf>
    <xf numFmtId="4" fontId="7" fillId="2" borderId="1" xfId="7" applyNumberFormat="1" applyFont="1" applyFill="1" applyBorder="1" applyAlignment="1">
      <alignment horizontal="center" vertical="center" wrapText="1"/>
    </xf>
    <xf numFmtId="0" fontId="19" fillId="2" borderId="1" xfId="6" applyFont="1" applyFill="1" applyBorder="1" applyAlignment="1">
      <alignment horizontal="left" vertical="center" wrapText="1"/>
    </xf>
    <xf numFmtId="3" fontId="20" fillId="2" borderId="1" xfId="7" applyNumberFormat="1" applyFont="1" applyFill="1" applyBorder="1" applyAlignment="1">
      <alignment horizontal="center" vertical="center"/>
    </xf>
    <xf numFmtId="170" fontId="20" fillId="2" borderId="1" xfId="7" applyNumberFormat="1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/>
    </xf>
    <xf numFmtId="3" fontId="11" fillId="2" borderId="1" xfId="7" applyNumberFormat="1" applyFont="1" applyFill="1" applyBorder="1" applyAlignment="1">
      <alignment horizontal="right" vertical="center"/>
    </xf>
    <xf numFmtId="0" fontId="21" fillId="2" borderId="7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/>
    </xf>
    <xf numFmtId="170" fontId="22" fillId="2" borderId="1" xfId="7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3" fontId="6" fillId="2" borderId="1" xfId="7" applyNumberFormat="1" applyFont="1" applyFill="1" applyBorder="1" applyAlignment="1">
      <alignment horizontal="center" vertical="center"/>
    </xf>
    <xf numFmtId="4" fontId="11" fillId="2" borderId="1" xfId="7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6" applyFont="1" applyFill="1" applyAlignment="1">
      <alignment horizontal="center"/>
    </xf>
    <xf numFmtId="0" fontId="2" fillId="2" borderId="0" xfId="6" applyFont="1" applyFill="1" applyAlignment="1">
      <alignment horizontal="left" wrapText="1"/>
    </xf>
    <xf numFmtId="0" fontId="2" fillId="2" borderId="0" xfId="6" applyFont="1" applyFill="1" applyAlignment="1">
      <alignment horizontal="center" wrapText="1"/>
    </xf>
    <xf numFmtId="0" fontId="16" fillId="2" borderId="0" xfId="6" applyFont="1" applyFill="1"/>
    <xf numFmtId="3" fontId="2" fillId="0" borderId="7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13" fillId="0" borderId="1" xfId="12" applyFont="1" applyBorder="1" applyAlignment="1">
      <alignment horizontal="center" vertical="top" wrapText="1"/>
    </xf>
    <xf numFmtId="0" fontId="13" fillId="0" borderId="1" xfId="12" applyFont="1" applyBorder="1" applyAlignment="1">
      <alignment vertical="top" wrapText="1"/>
    </xf>
    <xf numFmtId="179" fontId="23" fillId="2" borderId="1" xfId="0" applyNumberFormat="1" applyFont="1" applyFill="1" applyBorder="1" applyAlignment="1">
      <alignment horizontal="right" vertical="center" wrapText="1"/>
    </xf>
    <xf numFmtId="166" fontId="18" fillId="2" borderId="1" xfId="0" applyNumberFormat="1" applyFont="1" applyFill="1" applyBorder="1" applyAlignment="1">
      <alignment horizontal="center" vertical="center" wrapText="1"/>
    </xf>
    <xf numFmtId="173" fontId="18" fillId="2" borderId="1" xfId="0" applyNumberFormat="1" applyFont="1" applyFill="1" applyBorder="1" applyAlignment="1">
      <alignment horizontal="center" vertical="center" wrapText="1"/>
    </xf>
    <xf numFmtId="165" fontId="24" fillId="2" borderId="1" xfId="2" applyNumberFormat="1" applyFont="1" applyFill="1" applyBorder="1" applyAlignment="1">
      <alignment horizontal="right" vertical="center"/>
    </xf>
    <xf numFmtId="0" fontId="24" fillId="2" borderId="0" xfId="2" applyFont="1" applyFill="1" applyAlignment="1">
      <alignment vertical="center"/>
    </xf>
    <xf numFmtId="0" fontId="23" fillId="2" borderId="1" xfId="0" applyFont="1" applyFill="1" applyBorder="1" applyAlignment="1">
      <alignment vertical="center" wrapText="1"/>
    </xf>
    <xf numFmtId="168" fontId="23" fillId="2" borderId="1" xfId="0" applyNumberFormat="1" applyFont="1" applyFill="1" applyBorder="1" applyAlignment="1">
      <alignment horizontal="center" vertical="center" wrapText="1"/>
    </xf>
    <xf numFmtId="1" fontId="23" fillId="2" borderId="1" xfId="1" applyNumberFormat="1" applyFont="1" applyFill="1" applyBorder="1" applyAlignment="1">
      <alignment horizontal="right" vertical="center" wrapText="1"/>
    </xf>
    <xf numFmtId="2" fontId="23" fillId="2" borderId="0" xfId="2" applyNumberFormat="1" applyFont="1" applyFill="1" applyAlignment="1">
      <alignment vertical="center"/>
    </xf>
    <xf numFmtId="165" fontId="23" fillId="2" borderId="1" xfId="1" applyNumberFormat="1" applyFont="1" applyFill="1" applyBorder="1" applyAlignment="1">
      <alignment horizontal="right" vertical="center"/>
    </xf>
    <xf numFmtId="0" fontId="23" fillId="2" borderId="1" xfId="5" quotePrefix="1" applyFont="1" applyFill="1" applyBorder="1" applyAlignment="1">
      <alignment horizontal="center" vertical="center" wrapText="1"/>
    </xf>
    <xf numFmtId="0" fontId="12" fillId="2" borderId="1" xfId="0" quotePrefix="1" applyFont="1" applyFill="1" applyBorder="1" applyAlignment="1">
      <alignment horizontal="center" vertical="center" wrapText="1"/>
    </xf>
    <xf numFmtId="4" fontId="16" fillId="2" borderId="1" xfId="6" applyNumberFormat="1" applyFont="1" applyFill="1" applyBorder="1" applyAlignment="1">
      <alignment horizontal="center" vertical="center"/>
    </xf>
    <xf numFmtId="170" fontId="16" fillId="2" borderId="1" xfId="6" applyNumberFormat="1" applyFont="1" applyFill="1" applyBorder="1" applyAlignment="1">
      <alignment horizontal="center" vertical="center"/>
    </xf>
    <xf numFmtId="43" fontId="2" fillId="2" borderId="1" xfId="6" applyNumberFormat="1" applyFont="1" applyFill="1" applyBorder="1" applyAlignment="1">
      <alignment horizontal="center" vertical="center" wrapText="1"/>
    </xf>
    <xf numFmtId="170" fontId="16" fillId="2" borderId="1" xfId="7" applyNumberFormat="1" applyFont="1" applyFill="1" applyBorder="1" applyAlignment="1">
      <alignment horizontal="center" vertical="center"/>
    </xf>
    <xf numFmtId="171" fontId="16" fillId="2" borderId="1" xfId="6" applyNumberFormat="1" applyFont="1" applyFill="1" applyBorder="1" applyAlignment="1">
      <alignment horizontal="center" vertical="center"/>
    </xf>
    <xf numFmtId="171" fontId="16" fillId="2" borderId="1" xfId="7" applyNumberFormat="1" applyFont="1" applyFill="1" applyBorder="1" applyAlignment="1">
      <alignment horizontal="center" vertical="center"/>
    </xf>
    <xf numFmtId="170" fontId="2" fillId="2" borderId="1" xfId="7" applyNumberFormat="1" applyFont="1" applyFill="1" applyBorder="1" applyAlignment="1">
      <alignment horizontal="center" vertical="center"/>
    </xf>
    <xf numFmtId="0" fontId="2" fillId="2" borderId="1" xfId="6" quotePrefix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right" vertical="center"/>
    </xf>
    <xf numFmtId="164" fontId="2" fillId="2" borderId="1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/>
    </xf>
    <xf numFmtId="178" fontId="2" fillId="2" borderId="1" xfId="9" applyNumberFormat="1" applyFont="1" applyFill="1" applyBorder="1" applyAlignment="1">
      <alignment horizontal="center" vertical="center"/>
    </xf>
    <xf numFmtId="172" fontId="23" fillId="2" borderId="1" xfId="0" applyNumberFormat="1" applyFont="1" applyFill="1" applyBorder="1" applyAlignment="1">
      <alignment horizontal="center" vertical="center" wrapText="1"/>
    </xf>
    <xf numFmtId="0" fontId="2" fillId="2" borderId="1" xfId="9" applyNumberFormat="1" applyFont="1" applyFill="1" applyBorder="1" applyAlignment="1">
      <alignment horizontal="right" vertical="center"/>
    </xf>
    <xf numFmtId="0" fontId="2" fillId="2" borderId="7" xfId="13" applyFont="1" applyFill="1" applyBorder="1" applyAlignment="1">
      <alignment vertical="top" wrapText="1"/>
    </xf>
    <xf numFmtId="164" fontId="18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" fontId="23" fillId="2" borderId="1" xfId="2" quotePrefix="1" applyNumberFormat="1" applyFont="1" applyFill="1" applyBorder="1" applyAlignment="1">
      <alignment horizontal="center" vertical="center"/>
    </xf>
    <xf numFmtId="3" fontId="2" fillId="2" borderId="1" xfId="9" applyNumberFormat="1" applyFont="1" applyFill="1" applyBorder="1" applyAlignment="1">
      <alignment horizontal="center" vertical="center" wrapText="1"/>
    </xf>
    <xf numFmtId="3" fontId="10" fillId="2" borderId="1" xfId="7" applyNumberFormat="1" applyFont="1" applyFill="1" applyBorder="1" applyAlignment="1">
      <alignment horizontal="center" vertical="center"/>
    </xf>
    <xf numFmtId="180" fontId="28" fillId="0" borderId="0" xfId="1" applyNumberFormat="1" applyFont="1" applyBorder="1" applyAlignment="1">
      <alignment vertical="center"/>
    </xf>
    <xf numFmtId="181" fontId="18" fillId="2" borderId="1" xfId="1" applyNumberFormat="1" applyFont="1" applyFill="1" applyBorder="1" applyAlignment="1">
      <alignment horizontal="center" vertical="center" wrapText="1"/>
    </xf>
    <xf numFmtId="43" fontId="23" fillId="2" borderId="1" xfId="0" applyNumberFormat="1" applyFont="1" applyFill="1" applyBorder="1" applyAlignment="1">
      <alignment horizontal="center" vertical="center"/>
    </xf>
    <xf numFmtId="0" fontId="18" fillId="2" borderId="1" xfId="5" applyFont="1" applyFill="1" applyBorder="1" applyAlignment="1">
      <alignment horizontal="justify" vertical="center" wrapText="1"/>
    </xf>
    <xf numFmtId="173" fontId="23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 wrapText="1"/>
    </xf>
    <xf numFmtId="172" fontId="23" fillId="2" borderId="1" xfId="1" applyNumberFormat="1" applyFont="1" applyFill="1" applyBorder="1" applyAlignment="1">
      <alignment horizontal="right" vertical="center"/>
    </xf>
    <xf numFmtId="2" fontId="18" fillId="2" borderId="1" xfId="2" applyNumberFormat="1" applyFont="1" applyFill="1" applyBorder="1" applyAlignment="1">
      <alignment horizontal="right" vertical="center" wrapText="1"/>
    </xf>
    <xf numFmtId="164" fontId="23" fillId="2" borderId="1" xfId="1" quotePrefix="1" applyFont="1" applyFill="1" applyBorder="1" applyAlignment="1">
      <alignment horizontal="center" vertical="center"/>
    </xf>
    <xf numFmtId="2" fontId="18" fillId="2" borderId="1" xfId="0" quotePrefix="1" applyNumberFormat="1" applyFont="1" applyFill="1" applyBorder="1" applyAlignment="1">
      <alignment horizontal="center" vertical="center"/>
    </xf>
    <xf numFmtId="182" fontId="23" fillId="2" borderId="1" xfId="1" applyNumberFormat="1" applyFont="1" applyFill="1" applyBorder="1" applyAlignment="1">
      <alignment horizontal="center" vertical="center" wrapText="1"/>
    </xf>
    <xf numFmtId="0" fontId="16" fillId="0" borderId="1" xfId="0" applyFont="1" applyBorder="1"/>
    <xf numFmtId="0" fontId="0" fillId="0" borderId="0" xfId="0" applyAlignment="1">
      <alignment wrapText="1"/>
    </xf>
    <xf numFmtId="0" fontId="1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49" fontId="23" fillId="2" borderId="1" xfId="2" applyNumberFormat="1" applyFont="1" applyFill="1" applyBorder="1" applyAlignment="1">
      <alignment horizontal="left" vertical="center" wrapText="1"/>
    </xf>
    <xf numFmtId="43" fontId="23" fillId="2" borderId="1" xfId="2" applyNumberFormat="1" applyFont="1" applyFill="1" applyBorder="1" applyAlignment="1">
      <alignment vertical="center"/>
    </xf>
    <xf numFmtId="0" fontId="18" fillId="2" borderId="2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18" fillId="2" borderId="4" xfId="2" applyFont="1" applyFill="1" applyBorder="1" applyAlignment="1">
      <alignment horizontal="center" vertical="center" wrapText="1"/>
    </xf>
    <xf numFmtId="0" fontId="18" fillId="2" borderId="5" xfId="2" applyFont="1" applyFill="1" applyBorder="1" applyAlignment="1">
      <alignment horizontal="center" vertical="center" wrapText="1"/>
    </xf>
    <xf numFmtId="0" fontId="18" fillId="2" borderId="6" xfId="2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0" xfId="6" applyFont="1" applyFill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top"/>
    </xf>
    <xf numFmtId="0" fontId="6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3" fontId="6" fillId="2" borderId="0" xfId="6" applyNumberFormat="1" applyFont="1" applyFill="1"/>
    <xf numFmtId="3" fontId="2" fillId="2" borderId="0" xfId="6" applyNumberFormat="1" applyFont="1" applyFill="1"/>
  </cellXfs>
  <cellStyles count="14">
    <cellStyle name="Comma" xfId="1" builtinId="3"/>
    <cellStyle name="Comma 11 2" xfId="9" xr:uid="{00000000-0005-0000-0000-000001000000}"/>
    <cellStyle name="Comma 2" xfId="7" xr:uid="{00000000-0005-0000-0000-000002000000}"/>
    <cellStyle name="Normal" xfId="0" builtinId="0"/>
    <cellStyle name="Normal 10 6 10" xfId="13" xr:uid="{00000000-0005-0000-0000-000004000000}"/>
    <cellStyle name="Normal 2" xfId="8" xr:uid="{00000000-0005-0000-0000-000005000000}"/>
    <cellStyle name="Normal 3" xfId="10" xr:uid="{00000000-0005-0000-0000-000006000000}"/>
    <cellStyle name="Normal 3_17 bieu (hung cap nhap)" xfId="2" xr:uid="{00000000-0005-0000-0000-000007000000}"/>
    <cellStyle name="Normal 7" xfId="11" xr:uid="{00000000-0005-0000-0000-000008000000}"/>
    <cellStyle name="Normal_17 bieu (hung cap nhap)" xfId="3" xr:uid="{00000000-0005-0000-0000-000009000000}"/>
    <cellStyle name="Normal_BC KT - XH 6 thang dau nam 2009 cho UBND huyen2" xfId="6" xr:uid="{00000000-0005-0000-0000-00000A000000}"/>
    <cellStyle name="Normal_bieu mau 2012 (cap nhap)" xfId="5" xr:uid="{00000000-0005-0000-0000-00000B000000}"/>
    <cellStyle name="Normal_Bieu XDKH 2010- Dia phuong (hung)" xfId="4" xr:uid="{00000000-0005-0000-0000-00000C000000}"/>
    <cellStyle name="Normal_Sheet1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3543630</xdr:colOff>
      <xdr:row>0</xdr:row>
      <xdr:rowOff>699175</xdr:rowOff>
    </xdr:from>
    <xdr:to>
      <xdr:col>4</xdr:col>
      <xdr:colOff>655619</xdr:colOff>
      <xdr:row>0</xdr:row>
      <xdr:rowOff>699175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841804" y="699175"/>
          <a:ext cx="271765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2532525</xdr:colOff>
      <xdr:row>1</xdr:row>
      <xdr:rowOff>261470</xdr:rowOff>
    </xdr:from>
    <xdr:to>
      <xdr:col>4</xdr:col>
      <xdr:colOff>358584</xdr:colOff>
      <xdr:row>1</xdr:row>
      <xdr:rowOff>261470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844945" y="741530"/>
          <a:ext cx="285525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14"/>
  <sheetViews>
    <sheetView tabSelected="1" view="pageBreakPreview" topLeftCell="A13" zoomScale="70" zoomScaleNormal="70" zoomScaleSheetLayoutView="70" workbookViewId="0">
      <selection activeCell="I24" sqref="I24"/>
    </sheetView>
  </sheetViews>
  <sheetFormatPr defaultColWidth="9.5546875" defaultRowHeight="16.8" outlineLevelRow="1" x14ac:dyDescent="0.3"/>
  <cols>
    <col min="1" max="1" width="4.33203125" style="27" customWidth="1"/>
    <col min="2" max="2" width="52.6640625" style="111" customWidth="1"/>
    <col min="3" max="3" width="12.88671875" style="27" customWidth="1"/>
    <col min="4" max="4" width="14.6640625" style="112" hidden="1" customWidth="1"/>
    <col min="5" max="5" width="12.5546875" style="27" hidden="1" customWidth="1"/>
    <col min="6" max="6" width="14.6640625" style="27" hidden="1" customWidth="1"/>
    <col min="7" max="7" width="13.109375" style="27" hidden="1" customWidth="1"/>
    <col min="8" max="9" width="15.33203125" style="27" customWidth="1"/>
    <col min="10" max="10" width="10.6640625" style="27" customWidth="1"/>
    <col min="11" max="11" width="12.33203125" style="27" bestFit="1" customWidth="1"/>
    <col min="12" max="12" width="11.109375" style="27" bestFit="1" customWidth="1"/>
    <col min="13" max="13" width="12.5546875" style="27" bestFit="1" customWidth="1"/>
    <col min="14" max="14" width="9.5546875" style="27"/>
    <col min="15" max="15" width="11.5546875" style="27" bestFit="1" customWidth="1"/>
    <col min="16" max="256" width="9.5546875" style="27"/>
    <col min="257" max="257" width="4.33203125" style="27" customWidth="1"/>
    <col min="258" max="258" width="45.33203125" style="27" customWidth="1"/>
    <col min="259" max="260" width="13.6640625" style="27" customWidth="1"/>
    <col min="261" max="261" width="13.5546875" style="27" customWidth="1"/>
    <col min="262" max="262" width="9.109375" style="27" customWidth="1"/>
    <col min="263" max="263" width="13.88671875" style="27" customWidth="1"/>
    <col min="264" max="512" width="9.5546875" style="27"/>
    <col min="513" max="513" width="4.33203125" style="27" customWidth="1"/>
    <col min="514" max="514" width="45.33203125" style="27" customWidth="1"/>
    <col min="515" max="516" width="13.6640625" style="27" customWidth="1"/>
    <col min="517" max="517" width="13.5546875" style="27" customWidth="1"/>
    <col min="518" max="518" width="9.109375" style="27" customWidth="1"/>
    <col min="519" max="519" width="13.88671875" style="27" customWidth="1"/>
    <col min="520" max="768" width="9.5546875" style="27"/>
    <col min="769" max="769" width="4.33203125" style="27" customWidth="1"/>
    <col min="770" max="770" width="45.33203125" style="27" customWidth="1"/>
    <col min="771" max="772" width="13.6640625" style="27" customWidth="1"/>
    <col min="773" max="773" width="13.5546875" style="27" customWidth="1"/>
    <col min="774" max="774" width="9.109375" style="27" customWidth="1"/>
    <col min="775" max="775" width="13.88671875" style="27" customWidth="1"/>
    <col min="776" max="1024" width="9.5546875" style="27"/>
    <col min="1025" max="1025" width="4.33203125" style="27" customWidth="1"/>
    <col min="1026" max="1026" width="45.33203125" style="27" customWidth="1"/>
    <col min="1027" max="1028" width="13.6640625" style="27" customWidth="1"/>
    <col min="1029" max="1029" width="13.5546875" style="27" customWidth="1"/>
    <col min="1030" max="1030" width="9.109375" style="27" customWidth="1"/>
    <col min="1031" max="1031" width="13.88671875" style="27" customWidth="1"/>
    <col min="1032" max="1280" width="9.5546875" style="27"/>
    <col min="1281" max="1281" width="4.33203125" style="27" customWidth="1"/>
    <col min="1282" max="1282" width="45.33203125" style="27" customWidth="1"/>
    <col min="1283" max="1284" width="13.6640625" style="27" customWidth="1"/>
    <col min="1285" max="1285" width="13.5546875" style="27" customWidth="1"/>
    <col min="1286" max="1286" width="9.109375" style="27" customWidth="1"/>
    <col min="1287" max="1287" width="13.88671875" style="27" customWidth="1"/>
    <col min="1288" max="1536" width="9.5546875" style="27"/>
    <col min="1537" max="1537" width="4.33203125" style="27" customWidth="1"/>
    <col min="1538" max="1538" width="45.33203125" style="27" customWidth="1"/>
    <col min="1539" max="1540" width="13.6640625" style="27" customWidth="1"/>
    <col min="1541" max="1541" width="13.5546875" style="27" customWidth="1"/>
    <col min="1542" max="1542" width="9.109375" style="27" customWidth="1"/>
    <col min="1543" max="1543" width="13.88671875" style="27" customWidth="1"/>
    <col min="1544" max="1792" width="9.5546875" style="27"/>
    <col min="1793" max="1793" width="4.33203125" style="27" customWidth="1"/>
    <col min="1794" max="1794" width="45.33203125" style="27" customWidth="1"/>
    <col min="1795" max="1796" width="13.6640625" style="27" customWidth="1"/>
    <col min="1797" max="1797" width="13.5546875" style="27" customWidth="1"/>
    <col min="1798" max="1798" width="9.109375" style="27" customWidth="1"/>
    <col min="1799" max="1799" width="13.88671875" style="27" customWidth="1"/>
    <col min="1800" max="2048" width="9.5546875" style="27"/>
    <col min="2049" max="2049" width="4.33203125" style="27" customWidth="1"/>
    <col min="2050" max="2050" width="45.33203125" style="27" customWidth="1"/>
    <col min="2051" max="2052" width="13.6640625" style="27" customWidth="1"/>
    <col min="2053" max="2053" width="13.5546875" style="27" customWidth="1"/>
    <col min="2054" max="2054" width="9.109375" style="27" customWidth="1"/>
    <col min="2055" max="2055" width="13.88671875" style="27" customWidth="1"/>
    <col min="2056" max="2304" width="9.5546875" style="27"/>
    <col min="2305" max="2305" width="4.33203125" style="27" customWidth="1"/>
    <col min="2306" max="2306" width="45.33203125" style="27" customWidth="1"/>
    <col min="2307" max="2308" width="13.6640625" style="27" customWidth="1"/>
    <col min="2309" max="2309" width="13.5546875" style="27" customWidth="1"/>
    <col min="2310" max="2310" width="9.109375" style="27" customWidth="1"/>
    <col min="2311" max="2311" width="13.88671875" style="27" customWidth="1"/>
    <col min="2312" max="2560" width="9.5546875" style="27"/>
    <col min="2561" max="2561" width="4.33203125" style="27" customWidth="1"/>
    <col min="2562" max="2562" width="45.33203125" style="27" customWidth="1"/>
    <col min="2563" max="2564" width="13.6640625" style="27" customWidth="1"/>
    <col min="2565" max="2565" width="13.5546875" style="27" customWidth="1"/>
    <col min="2566" max="2566" width="9.109375" style="27" customWidth="1"/>
    <col min="2567" max="2567" width="13.88671875" style="27" customWidth="1"/>
    <col min="2568" max="2816" width="9.5546875" style="27"/>
    <col min="2817" max="2817" width="4.33203125" style="27" customWidth="1"/>
    <col min="2818" max="2818" width="45.33203125" style="27" customWidth="1"/>
    <col min="2819" max="2820" width="13.6640625" style="27" customWidth="1"/>
    <col min="2821" max="2821" width="13.5546875" style="27" customWidth="1"/>
    <col min="2822" max="2822" width="9.109375" style="27" customWidth="1"/>
    <col min="2823" max="2823" width="13.88671875" style="27" customWidth="1"/>
    <col min="2824" max="3072" width="9.5546875" style="27"/>
    <col min="3073" max="3073" width="4.33203125" style="27" customWidth="1"/>
    <col min="3074" max="3074" width="45.33203125" style="27" customWidth="1"/>
    <col min="3075" max="3076" width="13.6640625" style="27" customWidth="1"/>
    <col min="3077" max="3077" width="13.5546875" style="27" customWidth="1"/>
    <col min="3078" max="3078" width="9.109375" style="27" customWidth="1"/>
    <col min="3079" max="3079" width="13.88671875" style="27" customWidth="1"/>
    <col min="3080" max="3328" width="9.5546875" style="27"/>
    <col min="3329" max="3329" width="4.33203125" style="27" customWidth="1"/>
    <col min="3330" max="3330" width="45.33203125" style="27" customWidth="1"/>
    <col min="3331" max="3332" width="13.6640625" style="27" customWidth="1"/>
    <col min="3333" max="3333" width="13.5546875" style="27" customWidth="1"/>
    <col min="3334" max="3334" width="9.109375" style="27" customWidth="1"/>
    <col min="3335" max="3335" width="13.88671875" style="27" customWidth="1"/>
    <col min="3336" max="3584" width="9.5546875" style="27"/>
    <col min="3585" max="3585" width="4.33203125" style="27" customWidth="1"/>
    <col min="3586" max="3586" width="45.33203125" style="27" customWidth="1"/>
    <col min="3587" max="3588" width="13.6640625" style="27" customWidth="1"/>
    <col min="3589" max="3589" width="13.5546875" style="27" customWidth="1"/>
    <col min="3590" max="3590" width="9.109375" style="27" customWidth="1"/>
    <col min="3591" max="3591" width="13.88671875" style="27" customWidth="1"/>
    <col min="3592" max="3840" width="9.5546875" style="27"/>
    <col min="3841" max="3841" width="4.33203125" style="27" customWidth="1"/>
    <col min="3842" max="3842" width="45.33203125" style="27" customWidth="1"/>
    <col min="3843" max="3844" width="13.6640625" style="27" customWidth="1"/>
    <col min="3845" max="3845" width="13.5546875" style="27" customWidth="1"/>
    <col min="3846" max="3846" width="9.109375" style="27" customWidth="1"/>
    <col min="3847" max="3847" width="13.88671875" style="27" customWidth="1"/>
    <col min="3848" max="4096" width="9.5546875" style="27"/>
    <col min="4097" max="4097" width="4.33203125" style="27" customWidth="1"/>
    <col min="4098" max="4098" width="45.33203125" style="27" customWidth="1"/>
    <col min="4099" max="4100" width="13.6640625" style="27" customWidth="1"/>
    <col min="4101" max="4101" width="13.5546875" style="27" customWidth="1"/>
    <col min="4102" max="4102" width="9.109375" style="27" customWidth="1"/>
    <col min="4103" max="4103" width="13.88671875" style="27" customWidth="1"/>
    <col min="4104" max="4352" width="9.5546875" style="27"/>
    <col min="4353" max="4353" width="4.33203125" style="27" customWidth="1"/>
    <col min="4354" max="4354" width="45.33203125" style="27" customWidth="1"/>
    <col min="4355" max="4356" width="13.6640625" style="27" customWidth="1"/>
    <col min="4357" max="4357" width="13.5546875" style="27" customWidth="1"/>
    <col min="4358" max="4358" width="9.109375" style="27" customWidth="1"/>
    <col min="4359" max="4359" width="13.88671875" style="27" customWidth="1"/>
    <col min="4360" max="4608" width="9.5546875" style="27"/>
    <col min="4609" max="4609" width="4.33203125" style="27" customWidth="1"/>
    <col min="4610" max="4610" width="45.33203125" style="27" customWidth="1"/>
    <col min="4611" max="4612" width="13.6640625" style="27" customWidth="1"/>
    <col min="4613" max="4613" width="13.5546875" style="27" customWidth="1"/>
    <col min="4614" max="4614" width="9.109375" style="27" customWidth="1"/>
    <col min="4615" max="4615" width="13.88671875" style="27" customWidth="1"/>
    <col min="4616" max="4864" width="9.5546875" style="27"/>
    <col min="4865" max="4865" width="4.33203125" style="27" customWidth="1"/>
    <col min="4866" max="4866" width="45.33203125" style="27" customWidth="1"/>
    <col min="4867" max="4868" width="13.6640625" style="27" customWidth="1"/>
    <col min="4869" max="4869" width="13.5546875" style="27" customWidth="1"/>
    <col min="4870" max="4870" width="9.109375" style="27" customWidth="1"/>
    <col min="4871" max="4871" width="13.88671875" style="27" customWidth="1"/>
    <col min="4872" max="5120" width="9.5546875" style="27"/>
    <col min="5121" max="5121" width="4.33203125" style="27" customWidth="1"/>
    <col min="5122" max="5122" width="45.33203125" style="27" customWidth="1"/>
    <col min="5123" max="5124" width="13.6640625" style="27" customWidth="1"/>
    <col min="5125" max="5125" width="13.5546875" style="27" customWidth="1"/>
    <col min="5126" max="5126" width="9.109375" style="27" customWidth="1"/>
    <col min="5127" max="5127" width="13.88671875" style="27" customWidth="1"/>
    <col min="5128" max="5376" width="9.5546875" style="27"/>
    <col min="5377" max="5377" width="4.33203125" style="27" customWidth="1"/>
    <col min="5378" max="5378" width="45.33203125" style="27" customWidth="1"/>
    <col min="5379" max="5380" width="13.6640625" style="27" customWidth="1"/>
    <col min="5381" max="5381" width="13.5546875" style="27" customWidth="1"/>
    <col min="5382" max="5382" width="9.109375" style="27" customWidth="1"/>
    <col min="5383" max="5383" width="13.88671875" style="27" customWidth="1"/>
    <col min="5384" max="5632" width="9.5546875" style="27"/>
    <col min="5633" max="5633" width="4.33203125" style="27" customWidth="1"/>
    <col min="5634" max="5634" width="45.33203125" style="27" customWidth="1"/>
    <col min="5635" max="5636" width="13.6640625" style="27" customWidth="1"/>
    <col min="5637" max="5637" width="13.5546875" style="27" customWidth="1"/>
    <col min="5638" max="5638" width="9.109375" style="27" customWidth="1"/>
    <col min="5639" max="5639" width="13.88671875" style="27" customWidth="1"/>
    <col min="5640" max="5888" width="9.5546875" style="27"/>
    <col min="5889" max="5889" width="4.33203125" style="27" customWidth="1"/>
    <col min="5890" max="5890" width="45.33203125" style="27" customWidth="1"/>
    <col min="5891" max="5892" width="13.6640625" style="27" customWidth="1"/>
    <col min="5893" max="5893" width="13.5546875" style="27" customWidth="1"/>
    <col min="5894" max="5894" width="9.109375" style="27" customWidth="1"/>
    <col min="5895" max="5895" width="13.88671875" style="27" customWidth="1"/>
    <col min="5896" max="6144" width="9.5546875" style="27"/>
    <col min="6145" max="6145" width="4.33203125" style="27" customWidth="1"/>
    <col min="6146" max="6146" width="45.33203125" style="27" customWidth="1"/>
    <col min="6147" max="6148" width="13.6640625" style="27" customWidth="1"/>
    <col min="6149" max="6149" width="13.5546875" style="27" customWidth="1"/>
    <col min="6150" max="6150" width="9.109375" style="27" customWidth="1"/>
    <col min="6151" max="6151" width="13.88671875" style="27" customWidth="1"/>
    <col min="6152" max="6400" width="9.5546875" style="27"/>
    <col min="6401" max="6401" width="4.33203125" style="27" customWidth="1"/>
    <col min="6402" max="6402" width="45.33203125" style="27" customWidth="1"/>
    <col min="6403" max="6404" width="13.6640625" style="27" customWidth="1"/>
    <col min="6405" max="6405" width="13.5546875" style="27" customWidth="1"/>
    <col min="6406" max="6406" width="9.109375" style="27" customWidth="1"/>
    <col min="6407" max="6407" width="13.88671875" style="27" customWidth="1"/>
    <col min="6408" max="6656" width="9.5546875" style="27"/>
    <col min="6657" max="6657" width="4.33203125" style="27" customWidth="1"/>
    <col min="6658" max="6658" width="45.33203125" style="27" customWidth="1"/>
    <col min="6659" max="6660" width="13.6640625" style="27" customWidth="1"/>
    <col min="6661" max="6661" width="13.5546875" style="27" customWidth="1"/>
    <col min="6662" max="6662" width="9.109375" style="27" customWidth="1"/>
    <col min="6663" max="6663" width="13.88671875" style="27" customWidth="1"/>
    <col min="6664" max="6912" width="9.5546875" style="27"/>
    <col min="6913" max="6913" width="4.33203125" style="27" customWidth="1"/>
    <col min="6914" max="6914" width="45.33203125" style="27" customWidth="1"/>
    <col min="6915" max="6916" width="13.6640625" style="27" customWidth="1"/>
    <col min="6917" max="6917" width="13.5546875" style="27" customWidth="1"/>
    <col min="6918" max="6918" width="9.109375" style="27" customWidth="1"/>
    <col min="6919" max="6919" width="13.88671875" style="27" customWidth="1"/>
    <col min="6920" max="7168" width="9.5546875" style="27"/>
    <col min="7169" max="7169" width="4.33203125" style="27" customWidth="1"/>
    <col min="7170" max="7170" width="45.33203125" style="27" customWidth="1"/>
    <col min="7171" max="7172" width="13.6640625" style="27" customWidth="1"/>
    <col min="7173" max="7173" width="13.5546875" style="27" customWidth="1"/>
    <col min="7174" max="7174" width="9.109375" style="27" customWidth="1"/>
    <col min="7175" max="7175" width="13.88671875" style="27" customWidth="1"/>
    <col min="7176" max="7424" width="9.5546875" style="27"/>
    <col min="7425" max="7425" width="4.33203125" style="27" customWidth="1"/>
    <col min="7426" max="7426" width="45.33203125" style="27" customWidth="1"/>
    <col min="7427" max="7428" width="13.6640625" style="27" customWidth="1"/>
    <col min="7429" max="7429" width="13.5546875" style="27" customWidth="1"/>
    <col min="7430" max="7430" width="9.109375" style="27" customWidth="1"/>
    <col min="7431" max="7431" width="13.88671875" style="27" customWidth="1"/>
    <col min="7432" max="7680" width="9.5546875" style="27"/>
    <col min="7681" max="7681" width="4.33203125" style="27" customWidth="1"/>
    <col min="7682" max="7682" width="45.33203125" style="27" customWidth="1"/>
    <col min="7683" max="7684" width="13.6640625" style="27" customWidth="1"/>
    <col min="7685" max="7685" width="13.5546875" style="27" customWidth="1"/>
    <col min="7686" max="7686" width="9.109375" style="27" customWidth="1"/>
    <col min="7687" max="7687" width="13.88671875" style="27" customWidth="1"/>
    <col min="7688" max="7936" width="9.5546875" style="27"/>
    <col min="7937" max="7937" width="4.33203125" style="27" customWidth="1"/>
    <col min="7938" max="7938" width="45.33203125" style="27" customWidth="1"/>
    <col min="7939" max="7940" width="13.6640625" style="27" customWidth="1"/>
    <col min="7941" max="7941" width="13.5546875" style="27" customWidth="1"/>
    <col min="7942" max="7942" width="9.109375" style="27" customWidth="1"/>
    <col min="7943" max="7943" width="13.88671875" style="27" customWidth="1"/>
    <col min="7944" max="8192" width="9.5546875" style="27"/>
    <col min="8193" max="8193" width="4.33203125" style="27" customWidth="1"/>
    <col min="8194" max="8194" width="45.33203125" style="27" customWidth="1"/>
    <col min="8195" max="8196" width="13.6640625" style="27" customWidth="1"/>
    <col min="8197" max="8197" width="13.5546875" style="27" customWidth="1"/>
    <col min="8198" max="8198" width="9.109375" style="27" customWidth="1"/>
    <col min="8199" max="8199" width="13.88671875" style="27" customWidth="1"/>
    <col min="8200" max="8448" width="9.5546875" style="27"/>
    <col min="8449" max="8449" width="4.33203125" style="27" customWidth="1"/>
    <col min="8450" max="8450" width="45.33203125" style="27" customWidth="1"/>
    <col min="8451" max="8452" width="13.6640625" style="27" customWidth="1"/>
    <col min="8453" max="8453" width="13.5546875" style="27" customWidth="1"/>
    <col min="8454" max="8454" width="9.109375" style="27" customWidth="1"/>
    <col min="8455" max="8455" width="13.88671875" style="27" customWidth="1"/>
    <col min="8456" max="8704" width="9.5546875" style="27"/>
    <col min="8705" max="8705" width="4.33203125" style="27" customWidth="1"/>
    <col min="8706" max="8706" width="45.33203125" style="27" customWidth="1"/>
    <col min="8707" max="8708" width="13.6640625" style="27" customWidth="1"/>
    <col min="8709" max="8709" width="13.5546875" style="27" customWidth="1"/>
    <col min="8710" max="8710" width="9.109375" style="27" customWidth="1"/>
    <col min="8711" max="8711" width="13.88671875" style="27" customWidth="1"/>
    <col min="8712" max="8960" width="9.5546875" style="27"/>
    <col min="8961" max="8961" width="4.33203125" style="27" customWidth="1"/>
    <col min="8962" max="8962" width="45.33203125" style="27" customWidth="1"/>
    <col min="8963" max="8964" width="13.6640625" style="27" customWidth="1"/>
    <col min="8965" max="8965" width="13.5546875" style="27" customWidth="1"/>
    <col min="8966" max="8966" width="9.109375" style="27" customWidth="1"/>
    <col min="8967" max="8967" width="13.88671875" style="27" customWidth="1"/>
    <col min="8968" max="9216" width="9.5546875" style="27"/>
    <col min="9217" max="9217" width="4.33203125" style="27" customWidth="1"/>
    <col min="9218" max="9218" width="45.33203125" style="27" customWidth="1"/>
    <col min="9219" max="9220" width="13.6640625" style="27" customWidth="1"/>
    <col min="9221" max="9221" width="13.5546875" style="27" customWidth="1"/>
    <col min="9222" max="9222" width="9.109375" style="27" customWidth="1"/>
    <col min="9223" max="9223" width="13.88671875" style="27" customWidth="1"/>
    <col min="9224" max="9472" width="9.5546875" style="27"/>
    <col min="9473" max="9473" width="4.33203125" style="27" customWidth="1"/>
    <col min="9474" max="9474" width="45.33203125" style="27" customWidth="1"/>
    <col min="9475" max="9476" width="13.6640625" style="27" customWidth="1"/>
    <col min="9477" max="9477" width="13.5546875" style="27" customWidth="1"/>
    <col min="9478" max="9478" width="9.109375" style="27" customWidth="1"/>
    <col min="9479" max="9479" width="13.88671875" style="27" customWidth="1"/>
    <col min="9480" max="9728" width="9.5546875" style="27"/>
    <col min="9729" max="9729" width="4.33203125" style="27" customWidth="1"/>
    <col min="9730" max="9730" width="45.33203125" style="27" customWidth="1"/>
    <col min="9731" max="9732" width="13.6640625" style="27" customWidth="1"/>
    <col min="9733" max="9733" width="13.5546875" style="27" customWidth="1"/>
    <col min="9734" max="9734" width="9.109375" style="27" customWidth="1"/>
    <col min="9735" max="9735" width="13.88671875" style="27" customWidth="1"/>
    <col min="9736" max="9984" width="9.5546875" style="27"/>
    <col min="9985" max="9985" width="4.33203125" style="27" customWidth="1"/>
    <col min="9986" max="9986" width="45.33203125" style="27" customWidth="1"/>
    <col min="9987" max="9988" width="13.6640625" style="27" customWidth="1"/>
    <col min="9989" max="9989" width="13.5546875" style="27" customWidth="1"/>
    <col min="9990" max="9990" width="9.109375" style="27" customWidth="1"/>
    <col min="9991" max="9991" width="13.88671875" style="27" customWidth="1"/>
    <col min="9992" max="10240" width="9.5546875" style="27"/>
    <col min="10241" max="10241" width="4.33203125" style="27" customWidth="1"/>
    <col min="10242" max="10242" width="45.33203125" style="27" customWidth="1"/>
    <col min="10243" max="10244" width="13.6640625" style="27" customWidth="1"/>
    <col min="10245" max="10245" width="13.5546875" style="27" customWidth="1"/>
    <col min="10246" max="10246" width="9.109375" style="27" customWidth="1"/>
    <col min="10247" max="10247" width="13.88671875" style="27" customWidth="1"/>
    <col min="10248" max="10496" width="9.5546875" style="27"/>
    <col min="10497" max="10497" width="4.33203125" style="27" customWidth="1"/>
    <col min="10498" max="10498" width="45.33203125" style="27" customWidth="1"/>
    <col min="10499" max="10500" width="13.6640625" style="27" customWidth="1"/>
    <col min="10501" max="10501" width="13.5546875" style="27" customWidth="1"/>
    <col min="10502" max="10502" width="9.109375" style="27" customWidth="1"/>
    <col min="10503" max="10503" width="13.88671875" style="27" customWidth="1"/>
    <col min="10504" max="10752" width="9.5546875" style="27"/>
    <col min="10753" max="10753" width="4.33203125" style="27" customWidth="1"/>
    <col min="10754" max="10754" width="45.33203125" style="27" customWidth="1"/>
    <col min="10755" max="10756" width="13.6640625" style="27" customWidth="1"/>
    <col min="10757" max="10757" width="13.5546875" style="27" customWidth="1"/>
    <col min="10758" max="10758" width="9.109375" style="27" customWidth="1"/>
    <col min="10759" max="10759" width="13.88671875" style="27" customWidth="1"/>
    <col min="10760" max="11008" width="9.5546875" style="27"/>
    <col min="11009" max="11009" width="4.33203125" style="27" customWidth="1"/>
    <col min="11010" max="11010" width="45.33203125" style="27" customWidth="1"/>
    <col min="11011" max="11012" width="13.6640625" style="27" customWidth="1"/>
    <col min="11013" max="11013" width="13.5546875" style="27" customWidth="1"/>
    <col min="11014" max="11014" width="9.109375" style="27" customWidth="1"/>
    <col min="11015" max="11015" width="13.88671875" style="27" customWidth="1"/>
    <col min="11016" max="11264" width="9.5546875" style="27"/>
    <col min="11265" max="11265" width="4.33203125" style="27" customWidth="1"/>
    <col min="11266" max="11266" width="45.33203125" style="27" customWidth="1"/>
    <col min="11267" max="11268" width="13.6640625" style="27" customWidth="1"/>
    <col min="11269" max="11269" width="13.5546875" style="27" customWidth="1"/>
    <col min="11270" max="11270" width="9.109375" style="27" customWidth="1"/>
    <col min="11271" max="11271" width="13.88671875" style="27" customWidth="1"/>
    <col min="11272" max="11520" width="9.5546875" style="27"/>
    <col min="11521" max="11521" width="4.33203125" style="27" customWidth="1"/>
    <col min="11522" max="11522" width="45.33203125" style="27" customWidth="1"/>
    <col min="11523" max="11524" width="13.6640625" style="27" customWidth="1"/>
    <col min="11525" max="11525" width="13.5546875" style="27" customWidth="1"/>
    <col min="11526" max="11526" width="9.109375" style="27" customWidth="1"/>
    <col min="11527" max="11527" width="13.88671875" style="27" customWidth="1"/>
    <col min="11528" max="11776" width="9.5546875" style="27"/>
    <col min="11777" max="11777" width="4.33203125" style="27" customWidth="1"/>
    <col min="11778" max="11778" width="45.33203125" style="27" customWidth="1"/>
    <col min="11779" max="11780" width="13.6640625" style="27" customWidth="1"/>
    <col min="11781" max="11781" width="13.5546875" style="27" customWidth="1"/>
    <col min="11782" max="11782" width="9.109375" style="27" customWidth="1"/>
    <col min="11783" max="11783" width="13.88671875" style="27" customWidth="1"/>
    <col min="11784" max="12032" width="9.5546875" style="27"/>
    <col min="12033" max="12033" width="4.33203125" style="27" customWidth="1"/>
    <col min="12034" max="12034" width="45.33203125" style="27" customWidth="1"/>
    <col min="12035" max="12036" width="13.6640625" style="27" customWidth="1"/>
    <col min="12037" max="12037" width="13.5546875" style="27" customWidth="1"/>
    <col min="12038" max="12038" width="9.109375" style="27" customWidth="1"/>
    <col min="12039" max="12039" width="13.88671875" style="27" customWidth="1"/>
    <col min="12040" max="12288" width="9.5546875" style="27"/>
    <col min="12289" max="12289" width="4.33203125" style="27" customWidth="1"/>
    <col min="12290" max="12290" width="45.33203125" style="27" customWidth="1"/>
    <col min="12291" max="12292" width="13.6640625" style="27" customWidth="1"/>
    <col min="12293" max="12293" width="13.5546875" style="27" customWidth="1"/>
    <col min="12294" max="12294" width="9.109375" style="27" customWidth="1"/>
    <col min="12295" max="12295" width="13.88671875" style="27" customWidth="1"/>
    <col min="12296" max="12544" width="9.5546875" style="27"/>
    <col min="12545" max="12545" width="4.33203125" style="27" customWidth="1"/>
    <col min="12546" max="12546" width="45.33203125" style="27" customWidth="1"/>
    <col min="12547" max="12548" width="13.6640625" style="27" customWidth="1"/>
    <col min="12549" max="12549" width="13.5546875" style="27" customWidth="1"/>
    <col min="12550" max="12550" width="9.109375" style="27" customWidth="1"/>
    <col min="12551" max="12551" width="13.88671875" style="27" customWidth="1"/>
    <col min="12552" max="12800" width="9.5546875" style="27"/>
    <col min="12801" max="12801" width="4.33203125" style="27" customWidth="1"/>
    <col min="12802" max="12802" width="45.33203125" style="27" customWidth="1"/>
    <col min="12803" max="12804" width="13.6640625" style="27" customWidth="1"/>
    <col min="12805" max="12805" width="13.5546875" style="27" customWidth="1"/>
    <col min="12806" max="12806" width="9.109375" style="27" customWidth="1"/>
    <col min="12807" max="12807" width="13.88671875" style="27" customWidth="1"/>
    <col min="12808" max="13056" width="9.5546875" style="27"/>
    <col min="13057" max="13057" width="4.33203125" style="27" customWidth="1"/>
    <col min="13058" max="13058" width="45.33203125" style="27" customWidth="1"/>
    <col min="13059" max="13060" width="13.6640625" style="27" customWidth="1"/>
    <col min="13061" max="13061" width="13.5546875" style="27" customWidth="1"/>
    <col min="13062" max="13062" width="9.109375" style="27" customWidth="1"/>
    <col min="13063" max="13063" width="13.88671875" style="27" customWidth="1"/>
    <col min="13064" max="13312" width="9.5546875" style="27"/>
    <col min="13313" max="13313" width="4.33203125" style="27" customWidth="1"/>
    <col min="13314" max="13314" width="45.33203125" style="27" customWidth="1"/>
    <col min="13315" max="13316" width="13.6640625" style="27" customWidth="1"/>
    <col min="13317" max="13317" width="13.5546875" style="27" customWidth="1"/>
    <col min="13318" max="13318" width="9.109375" style="27" customWidth="1"/>
    <col min="13319" max="13319" width="13.88671875" style="27" customWidth="1"/>
    <col min="13320" max="13568" width="9.5546875" style="27"/>
    <col min="13569" max="13569" width="4.33203125" style="27" customWidth="1"/>
    <col min="13570" max="13570" width="45.33203125" style="27" customWidth="1"/>
    <col min="13571" max="13572" width="13.6640625" style="27" customWidth="1"/>
    <col min="13573" max="13573" width="13.5546875" style="27" customWidth="1"/>
    <col min="13574" max="13574" width="9.109375" style="27" customWidth="1"/>
    <col min="13575" max="13575" width="13.88671875" style="27" customWidth="1"/>
    <col min="13576" max="13824" width="9.5546875" style="27"/>
    <col min="13825" max="13825" width="4.33203125" style="27" customWidth="1"/>
    <col min="13826" max="13826" width="45.33203125" style="27" customWidth="1"/>
    <col min="13827" max="13828" width="13.6640625" style="27" customWidth="1"/>
    <col min="13829" max="13829" width="13.5546875" style="27" customWidth="1"/>
    <col min="13830" max="13830" width="9.109375" style="27" customWidth="1"/>
    <col min="13831" max="13831" width="13.88671875" style="27" customWidth="1"/>
    <col min="13832" max="14080" width="9.5546875" style="27"/>
    <col min="14081" max="14081" width="4.33203125" style="27" customWidth="1"/>
    <col min="14082" max="14082" width="45.33203125" style="27" customWidth="1"/>
    <col min="14083" max="14084" width="13.6640625" style="27" customWidth="1"/>
    <col min="14085" max="14085" width="13.5546875" style="27" customWidth="1"/>
    <col min="14086" max="14086" width="9.109375" style="27" customWidth="1"/>
    <col min="14087" max="14087" width="13.88671875" style="27" customWidth="1"/>
    <col min="14088" max="14336" width="9.5546875" style="27"/>
    <col min="14337" max="14337" width="4.33203125" style="27" customWidth="1"/>
    <col min="14338" max="14338" width="45.33203125" style="27" customWidth="1"/>
    <col min="14339" max="14340" width="13.6640625" style="27" customWidth="1"/>
    <col min="14341" max="14341" width="13.5546875" style="27" customWidth="1"/>
    <col min="14342" max="14342" width="9.109375" style="27" customWidth="1"/>
    <col min="14343" max="14343" width="13.88671875" style="27" customWidth="1"/>
    <col min="14344" max="14592" width="9.5546875" style="27"/>
    <col min="14593" max="14593" width="4.33203125" style="27" customWidth="1"/>
    <col min="14594" max="14594" width="45.33203125" style="27" customWidth="1"/>
    <col min="14595" max="14596" width="13.6640625" style="27" customWidth="1"/>
    <col min="14597" max="14597" width="13.5546875" style="27" customWidth="1"/>
    <col min="14598" max="14598" width="9.109375" style="27" customWidth="1"/>
    <col min="14599" max="14599" width="13.88671875" style="27" customWidth="1"/>
    <col min="14600" max="14848" width="9.5546875" style="27"/>
    <col min="14849" max="14849" width="4.33203125" style="27" customWidth="1"/>
    <col min="14850" max="14850" width="45.33203125" style="27" customWidth="1"/>
    <col min="14851" max="14852" width="13.6640625" style="27" customWidth="1"/>
    <col min="14853" max="14853" width="13.5546875" style="27" customWidth="1"/>
    <col min="14854" max="14854" width="9.109375" style="27" customWidth="1"/>
    <col min="14855" max="14855" width="13.88671875" style="27" customWidth="1"/>
    <col min="14856" max="15104" width="9.5546875" style="27"/>
    <col min="15105" max="15105" width="4.33203125" style="27" customWidth="1"/>
    <col min="15106" max="15106" width="45.33203125" style="27" customWidth="1"/>
    <col min="15107" max="15108" width="13.6640625" style="27" customWidth="1"/>
    <col min="15109" max="15109" width="13.5546875" style="27" customWidth="1"/>
    <col min="15110" max="15110" width="9.109375" style="27" customWidth="1"/>
    <col min="15111" max="15111" width="13.88671875" style="27" customWidth="1"/>
    <col min="15112" max="15360" width="9.5546875" style="27"/>
    <col min="15361" max="15361" width="4.33203125" style="27" customWidth="1"/>
    <col min="15362" max="15362" width="45.33203125" style="27" customWidth="1"/>
    <col min="15363" max="15364" width="13.6640625" style="27" customWidth="1"/>
    <col min="15365" max="15365" width="13.5546875" style="27" customWidth="1"/>
    <col min="15366" max="15366" width="9.109375" style="27" customWidth="1"/>
    <col min="15367" max="15367" width="13.88671875" style="27" customWidth="1"/>
    <col min="15368" max="15616" width="9.5546875" style="27"/>
    <col min="15617" max="15617" width="4.33203125" style="27" customWidth="1"/>
    <col min="15618" max="15618" width="45.33203125" style="27" customWidth="1"/>
    <col min="15619" max="15620" width="13.6640625" style="27" customWidth="1"/>
    <col min="15621" max="15621" width="13.5546875" style="27" customWidth="1"/>
    <col min="15622" max="15622" width="9.109375" style="27" customWidth="1"/>
    <col min="15623" max="15623" width="13.88671875" style="27" customWidth="1"/>
    <col min="15624" max="15872" width="9.5546875" style="27"/>
    <col min="15873" max="15873" width="4.33203125" style="27" customWidth="1"/>
    <col min="15874" max="15874" width="45.33203125" style="27" customWidth="1"/>
    <col min="15875" max="15876" width="13.6640625" style="27" customWidth="1"/>
    <col min="15877" max="15877" width="13.5546875" style="27" customWidth="1"/>
    <col min="15878" max="15878" width="9.109375" style="27" customWidth="1"/>
    <col min="15879" max="15879" width="13.88671875" style="27" customWidth="1"/>
    <col min="15880" max="16128" width="9.5546875" style="27"/>
    <col min="16129" max="16129" width="4.33203125" style="27" customWidth="1"/>
    <col min="16130" max="16130" width="45.33203125" style="27" customWidth="1"/>
    <col min="16131" max="16132" width="13.6640625" style="27" customWidth="1"/>
    <col min="16133" max="16133" width="13.5546875" style="27" customWidth="1"/>
    <col min="16134" max="16134" width="9.109375" style="27" customWidth="1"/>
    <col min="16135" max="16135" width="13.88671875" style="27" customWidth="1"/>
    <col min="16136" max="16384" width="9.5546875" style="27"/>
  </cols>
  <sheetData>
    <row r="1" spans="1:15" ht="57" customHeight="1" x14ac:dyDescent="0.3">
      <c r="A1" s="220" t="s">
        <v>259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5" ht="31.2" customHeight="1" x14ac:dyDescent="0.3">
      <c r="A2" s="218" t="s">
        <v>0</v>
      </c>
      <c r="B2" s="218" t="s">
        <v>1</v>
      </c>
      <c r="C2" s="218" t="s">
        <v>234</v>
      </c>
      <c r="D2" s="221" t="s">
        <v>2</v>
      </c>
      <c r="E2" s="222"/>
      <c r="F2" s="218" t="s">
        <v>114</v>
      </c>
      <c r="G2" s="218" t="s">
        <v>115</v>
      </c>
      <c r="H2" s="218" t="s">
        <v>208</v>
      </c>
      <c r="I2" s="223" t="s">
        <v>260</v>
      </c>
      <c r="J2" s="225" t="s">
        <v>233</v>
      </c>
    </row>
    <row r="3" spans="1:15" ht="16.95" customHeight="1" x14ac:dyDescent="0.3">
      <c r="A3" s="219"/>
      <c r="B3" s="219"/>
      <c r="C3" s="219"/>
      <c r="D3" s="28" t="s">
        <v>112</v>
      </c>
      <c r="E3" s="28" t="s">
        <v>113</v>
      </c>
      <c r="F3" s="219"/>
      <c r="G3" s="219"/>
      <c r="H3" s="219"/>
      <c r="I3" s="224"/>
      <c r="J3" s="226"/>
    </row>
    <row r="4" spans="1:15" s="33" customFormat="1" ht="25.2" customHeight="1" x14ac:dyDescent="0.3">
      <c r="A4" s="28" t="s">
        <v>3</v>
      </c>
      <c r="B4" s="29" t="s">
        <v>4</v>
      </c>
      <c r="C4" s="28"/>
      <c r="D4" s="30"/>
      <c r="E4" s="31"/>
      <c r="F4" s="28"/>
      <c r="G4" s="28"/>
      <c r="H4" s="28"/>
      <c r="I4" s="28"/>
      <c r="J4" s="32"/>
    </row>
    <row r="5" spans="1:15" s="40" customFormat="1" ht="37.5" customHeight="1" x14ac:dyDescent="0.3">
      <c r="A5" s="34">
        <v>1</v>
      </c>
      <c r="B5" s="35" t="s">
        <v>5</v>
      </c>
      <c r="C5" s="28" t="s">
        <v>6</v>
      </c>
      <c r="D5" s="12">
        <v>55.79</v>
      </c>
      <c r="E5" s="36"/>
      <c r="F5" s="12">
        <v>55.79</v>
      </c>
      <c r="G5" s="37">
        <f t="shared" ref="G5:G12" si="0">F5/D5*100</f>
        <v>100</v>
      </c>
      <c r="H5" s="38">
        <v>59</v>
      </c>
      <c r="I5" s="38">
        <v>0</v>
      </c>
      <c r="J5" s="39">
        <v>0</v>
      </c>
    </row>
    <row r="6" spans="1:15" s="40" customFormat="1" ht="25.2" customHeight="1" x14ac:dyDescent="0.3">
      <c r="A6" s="34">
        <v>2</v>
      </c>
      <c r="B6" s="35" t="s">
        <v>7</v>
      </c>
      <c r="C6" s="28" t="s">
        <v>8</v>
      </c>
      <c r="D6" s="12" t="s">
        <v>95</v>
      </c>
      <c r="E6" s="36"/>
      <c r="F6" s="37">
        <f>SUM(F7:F9)</f>
        <v>1222.8499999999999</v>
      </c>
      <c r="G6" s="37" t="e">
        <f t="shared" si="0"/>
        <v>#VALUE!</v>
      </c>
      <c r="H6" s="37">
        <f>SUM(H7:H9)</f>
        <v>1325.9026654788729</v>
      </c>
      <c r="I6" s="37">
        <f>SUM(I7:I9)</f>
        <v>711.32999999999993</v>
      </c>
      <c r="J6" s="39">
        <f t="shared" ref="J6:J11" si="1">I6/H6*100</f>
        <v>53.648734444853886</v>
      </c>
      <c r="K6" s="41"/>
    </row>
    <row r="7" spans="1:15" ht="25.2" customHeight="1" x14ac:dyDescent="0.3">
      <c r="A7" s="42" t="s">
        <v>9</v>
      </c>
      <c r="B7" s="216" t="s">
        <v>10</v>
      </c>
      <c r="C7" s="31" t="s">
        <v>8</v>
      </c>
      <c r="D7" s="25">
        <v>767.16699999999992</v>
      </c>
      <c r="E7" s="25"/>
      <c r="F7" s="25">
        <v>575.52</v>
      </c>
      <c r="G7" s="43">
        <f t="shared" si="0"/>
        <v>75.018868121282594</v>
      </c>
      <c r="H7" s="63">
        <v>635.31541853211797</v>
      </c>
      <c r="I7" s="217">
        <v>327.26</v>
      </c>
      <c r="J7" s="39">
        <f t="shared" si="1"/>
        <v>51.511421012908343</v>
      </c>
      <c r="K7" s="41"/>
      <c r="L7" s="196"/>
      <c r="M7" s="45"/>
      <c r="N7" s="44"/>
    </row>
    <row r="8" spans="1:15" ht="25.2" customHeight="1" x14ac:dyDescent="0.3">
      <c r="A8" s="42" t="s">
        <v>9</v>
      </c>
      <c r="B8" s="216" t="s">
        <v>11</v>
      </c>
      <c r="C8" s="31" t="s">
        <v>8</v>
      </c>
      <c r="D8" s="25">
        <v>87.433000000000007</v>
      </c>
      <c r="E8" s="25"/>
      <c r="F8" s="25">
        <v>297.04000000000002</v>
      </c>
      <c r="G8" s="43">
        <f t="shared" si="0"/>
        <v>339.73442521702333</v>
      </c>
      <c r="H8" s="63">
        <v>329.49902400000002</v>
      </c>
      <c r="I8" s="217">
        <v>186.28</v>
      </c>
      <c r="J8" s="39">
        <f t="shared" si="1"/>
        <v>56.534310098593799</v>
      </c>
      <c r="K8" s="41"/>
      <c r="L8" s="44"/>
      <c r="M8" s="45"/>
      <c r="N8" s="44"/>
    </row>
    <row r="9" spans="1:15" ht="25.2" customHeight="1" x14ac:dyDescent="0.3">
      <c r="A9" s="42" t="s">
        <v>9</v>
      </c>
      <c r="B9" s="216" t="s">
        <v>12</v>
      </c>
      <c r="C9" s="31" t="s">
        <v>8</v>
      </c>
      <c r="D9" s="25">
        <v>304.36500000000001</v>
      </c>
      <c r="E9" s="25"/>
      <c r="F9" s="25">
        <v>350.29</v>
      </c>
      <c r="G9" s="43">
        <f t="shared" si="0"/>
        <v>115.08879141819854</v>
      </c>
      <c r="H9" s="63">
        <v>361.08822294675502</v>
      </c>
      <c r="I9" s="217">
        <v>197.79</v>
      </c>
      <c r="J9" s="39">
        <f t="shared" si="1"/>
        <v>54.776087235934448</v>
      </c>
      <c r="K9" s="41"/>
      <c r="L9" s="44"/>
      <c r="M9" s="45">
        <f>H7</f>
        <v>635.31541853211797</v>
      </c>
      <c r="N9" s="44">
        <f>M9/12</f>
        <v>52.942951544343167</v>
      </c>
    </row>
    <row r="10" spans="1:15" s="40" customFormat="1" ht="25.2" customHeight="1" x14ac:dyDescent="0.3">
      <c r="A10" s="46">
        <v>3</v>
      </c>
      <c r="B10" s="47" t="s">
        <v>225</v>
      </c>
      <c r="C10" s="28" t="s">
        <v>8</v>
      </c>
      <c r="D10" s="48">
        <v>98.106999999999999</v>
      </c>
      <c r="E10" s="12"/>
      <c r="F10" s="48">
        <v>98.106999999999999</v>
      </c>
      <c r="G10" s="37">
        <f t="shared" si="0"/>
        <v>100</v>
      </c>
      <c r="H10" s="49">
        <v>163.53100000000001</v>
      </c>
      <c r="I10" s="49">
        <v>164.92400000000001</v>
      </c>
      <c r="J10" s="39">
        <f t="shared" si="1"/>
        <v>100.85182625924136</v>
      </c>
      <c r="M10" s="45">
        <f t="shared" ref="M10:M11" si="2">H8</f>
        <v>329.49902400000002</v>
      </c>
      <c r="N10" s="44">
        <f t="shared" ref="N10:N11" si="3">M10/12</f>
        <v>27.458252000000002</v>
      </c>
    </row>
    <row r="11" spans="1:15" ht="25.2" customHeight="1" x14ac:dyDescent="0.3">
      <c r="A11" s="50"/>
      <c r="B11" s="22" t="s">
        <v>226</v>
      </c>
      <c r="C11" s="31" t="s">
        <v>8</v>
      </c>
      <c r="D11" s="24">
        <v>34.064999999999998</v>
      </c>
      <c r="E11" s="25"/>
      <c r="F11" s="24">
        <v>39.036999999999999</v>
      </c>
      <c r="G11" s="43">
        <f t="shared" si="0"/>
        <v>114.59562600910024</v>
      </c>
      <c r="H11" s="26">
        <v>24.625</v>
      </c>
      <c r="I11" s="206">
        <v>14.047000000000001</v>
      </c>
      <c r="J11" s="39">
        <f t="shared" si="1"/>
        <v>57.043654822335036</v>
      </c>
      <c r="M11" s="45">
        <f t="shared" si="2"/>
        <v>361.08822294675502</v>
      </c>
      <c r="N11" s="44">
        <f t="shared" si="3"/>
        <v>30.09068524556292</v>
      </c>
    </row>
    <row r="12" spans="1:15" s="40" customFormat="1" ht="25.2" customHeight="1" x14ac:dyDescent="0.3">
      <c r="A12" s="46">
        <v>4</v>
      </c>
      <c r="B12" s="47" t="s">
        <v>227</v>
      </c>
      <c r="C12" s="28" t="s">
        <v>8</v>
      </c>
      <c r="D12" s="48">
        <v>98.106999999999999</v>
      </c>
      <c r="E12" s="12"/>
      <c r="F12" s="38">
        <v>98.106999999999999</v>
      </c>
      <c r="G12" s="37">
        <f t="shared" si="0"/>
        <v>100</v>
      </c>
      <c r="H12" s="49">
        <v>163.53100000000001</v>
      </c>
      <c r="I12" s="197">
        <v>95.945999999999998</v>
      </c>
      <c r="J12" s="39">
        <f>I12/H12*100</f>
        <v>58.671444557912565</v>
      </c>
    </row>
    <row r="13" spans="1:15" s="40" customFormat="1" ht="25.2" customHeight="1" x14ac:dyDescent="0.3">
      <c r="A13" s="34">
        <v>5</v>
      </c>
      <c r="B13" s="51" t="s">
        <v>13</v>
      </c>
      <c r="C13" s="52"/>
      <c r="D13" s="53"/>
      <c r="E13" s="53"/>
      <c r="F13" s="54"/>
      <c r="G13" s="54"/>
      <c r="H13" s="54"/>
      <c r="I13" s="54"/>
      <c r="J13" s="39"/>
    </row>
    <row r="14" spans="1:15" s="40" customFormat="1" ht="25.2" customHeight="1" x14ac:dyDescent="0.3">
      <c r="A14" s="42" t="s">
        <v>155</v>
      </c>
      <c r="B14" s="55" t="s">
        <v>222</v>
      </c>
      <c r="C14" s="56" t="s">
        <v>14</v>
      </c>
      <c r="D14" s="57">
        <f>SUM(D15:D17)</f>
        <v>8226.25</v>
      </c>
      <c r="E14" s="12"/>
      <c r="F14" s="191">
        <f>SUM(F15:F17)</f>
        <v>8227.35</v>
      </c>
      <c r="G14" s="37">
        <f>F14/D14*100</f>
        <v>100.01337182798966</v>
      </c>
      <c r="H14" s="191">
        <f>SUM(H15:H17)</f>
        <v>8407.2999999999993</v>
      </c>
      <c r="I14" s="191">
        <f>SUM(I15:I17)</f>
        <v>8176.15</v>
      </c>
      <c r="J14" s="39">
        <f t="shared" ref="J14:J25" si="4">I14/H14*100</f>
        <v>97.25060364207296</v>
      </c>
    </row>
    <row r="15" spans="1:15" ht="25.2" customHeight="1" x14ac:dyDescent="0.3">
      <c r="A15" s="42" t="s">
        <v>15</v>
      </c>
      <c r="B15" s="58" t="s">
        <v>16</v>
      </c>
      <c r="C15" s="59" t="s">
        <v>14</v>
      </c>
      <c r="D15" s="60">
        <v>3575.47</v>
      </c>
      <c r="E15" s="25"/>
      <c r="F15" s="164">
        <v>3575.4700000000003</v>
      </c>
      <c r="G15" s="43">
        <f>F15/D15*100</f>
        <v>100.00000000000003</v>
      </c>
      <c r="H15" s="62">
        <v>3573.1</v>
      </c>
      <c r="I15" s="62">
        <f>'PL 2'!I8</f>
        <v>3345.6</v>
      </c>
      <c r="J15" s="39">
        <f t="shared" si="4"/>
        <v>93.632979765469756</v>
      </c>
      <c r="K15" s="172"/>
    </row>
    <row r="16" spans="1:15" ht="25.2" customHeight="1" x14ac:dyDescent="0.3">
      <c r="A16" s="42" t="s">
        <v>15</v>
      </c>
      <c r="B16" s="58" t="s">
        <v>17</v>
      </c>
      <c r="C16" s="59" t="s">
        <v>14</v>
      </c>
      <c r="D16" s="60">
        <v>4545.88</v>
      </c>
      <c r="E16" s="25"/>
      <c r="F16" s="164">
        <v>4546.9799999999996</v>
      </c>
      <c r="G16" s="43">
        <f>F16/D16*100</f>
        <v>100.02419773509199</v>
      </c>
      <c r="H16" s="62">
        <v>4729.3</v>
      </c>
      <c r="I16" s="62">
        <f>'PL 2'!I72</f>
        <v>4725.6499999999996</v>
      </c>
      <c r="J16" s="39">
        <f t="shared" si="4"/>
        <v>99.922821559215933</v>
      </c>
      <c r="L16" s="172"/>
      <c r="O16" s="172"/>
    </row>
    <row r="17" spans="1:13" ht="25.2" customHeight="1" x14ac:dyDescent="0.3">
      <c r="A17" s="42" t="s">
        <v>15</v>
      </c>
      <c r="B17" s="58" t="s">
        <v>18</v>
      </c>
      <c r="C17" s="59" t="s">
        <v>14</v>
      </c>
      <c r="D17" s="60">
        <v>104.9</v>
      </c>
      <c r="E17" s="63"/>
      <c r="F17" s="61">
        <v>104.9</v>
      </c>
      <c r="G17" s="43">
        <f>F17/D17*100</f>
        <v>100</v>
      </c>
      <c r="H17" s="62">
        <v>104.9</v>
      </c>
      <c r="I17" s="62">
        <v>104.9</v>
      </c>
      <c r="J17" s="39">
        <f t="shared" si="4"/>
        <v>100</v>
      </c>
      <c r="K17" s="172"/>
      <c r="L17" s="172"/>
    </row>
    <row r="18" spans="1:13" s="40" customFormat="1" ht="25.2" customHeight="1" x14ac:dyDescent="0.3">
      <c r="A18" s="65" t="s">
        <v>158</v>
      </c>
      <c r="B18" s="55" t="s">
        <v>19</v>
      </c>
      <c r="C18" s="56" t="s">
        <v>14</v>
      </c>
      <c r="D18" s="165">
        <v>115873</v>
      </c>
      <c r="E18" s="12"/>
      <c r="F18" s="21">
        <f>F19+F20</f>
        <v>1157.93</v>
      </c>
      <c r="G18" s="37">
        <f>F18/D18*100</f>
        <v>0.99930958894651911</v>
      </c>
      <c r="H18" s="64">
        <f>SUM(H19:H20)</f>
        <v>1138.67</v>
      </c>
      <c r="I18" s="64">
        <f>SUM(I19:I20)</f>
        <v>1038.67</v>
      </c>
      <c r="J18" s="39">
        <f t="shared" si="4"/>
        <v>91.217824303793023</v>
      </c>
    </row>
    <row r="19" spans="1:13" ht="25.2" customHeight="1" x14ac:dyDescent="0.3">
      <c r="A19" s="42" t="s">
        <v>9</v>
      </c>
      <c r="B19" s="58" t="s">
        <v>223</v>
      </c>
      <c r="C19" s="59" t="s">
        <v>14</v>
      </c>
      <c r="D19" s="25">
        <v>447.9</v>
      </c>
      <c r="E19" s="25"/>
      <c r="F19" s="25">
        <v>447.1</v>
      </c>
      <c r="G19" s="43"/>
      <c r="H19" s="42">
        <v>377.84000000000003</v>
      </c>
      <c r="I19" s="193">
        <f>'PL 2'!I99</f>
        <v>377.84000000000003</v>
      </c>
      <c r="J19" s="39">
        <f t="shared" si="4"/>
        <v>100</v>
      </c>
      <c r="M19" s="172"/>
    </row>
    <row r="20" spans="1:13" ht="25.2" customHeight="1" x14ac:dyDescent="0.3">
      <c r="A20" s="42" t="s">
        <v>9</v>
      </c>
      <c r="B20" s="58" t="s">
        <v>224</v>
      </c>
      <c r="C20" s="59" t="s">
        <v>14</v>
      </c>
      <c r="D20" s="173">
        <v>710.83</v>
      </c>
      <c r="E20" s="173"/>
      <c r="F20" s="173">
        <v>710.83</v>
      </c>
      <c r="G20" s="173"/>
      <c r="H20" s="173">
        <f>F20+H21</f>
        <v>760.83</v>
      </c>
      <c r="I20" s="173">
        <f>'PL 2'!I101</f>
        <v>660.83</v>
      </c>
      <c r="J20" s="39">
        <f t="shared" si="4"/>
        <v>86.856459393031287</v>
      </c>
    </row>
    <row r="21" spans="1:13" s="68" customFormat="1" ht="25.2" customHeight="1" x14ac:dyDescent="0.3">
      <c r="A21" s="66" t="s">
        <v>15</v>
      </c>
      <c r="B21" s="58" t="s">
        <v>98</v>
      </c>
      <c r="C21" s="59"/>
      <c r="D21" s="67">
        <v>50</v>
      </c>
      <c r="E21" s="25"/>
      <c r="F21" s="25">
        <v>50</v>
      </c>
      <c r="G21" s="25"/>
      <c r="H21" s="25">
        <v>50</v>
      </c>
      <c r="I21" s="25">
        <v>0</v>
      </c>
      <c r="J21" s="39">
        <f t="shared" si="4"/>
        <v>0</v>
      </c>
    </row>
    <row r="22" spans="1:13" s="40" customFormat="1" ht="25.2" customHeight="1" x14ac:dyDescent="0.3">
      <c r="A22" s="89" t="s">
        <v>228</v>
      </c>
      <c r="B22" s="55" t="s">
        <v>20</v>
      </c>
      <c r="C22" s="56"/>
      <c r="D22" s="165">
        <v>78476</v>
      </c>
      <c r="E22" s="12"/>
      <c r="F22" s="166">
        <f>SUM(F23:F24)</f>
        <v>78643</v>
      </c>
      <c r="G22" s="37">
        <f>F22/D22*100</f>
        <v>100.21280391457262</v>
      </c>
      <c r="H22" s="70">
        <f>H23+H24</f>
        <v>80348</v>
      </c>
      <c r="I22" s="70">
        <f>I23+I24</f>
        <v>79315</v>
      </c>
      <c r="J22" s="39">
        <f t="shared" si="4"/>
        <v>98.714342609648028</v>
      </c>
    </row>
    <row r="23" spans="1:13" s="40" customFormat="1" ht="25.2" customHeight="1" x14ac:dyDescent="0.3">
      <c r="A23" s="69" t="s">
        <v>21</v>
      </c>
      <c r="B23" s="58" t="s">
        <v>22</v>
      </c>
      <c r="C23" s="59" t="s">
        <v>23</v>
      </c>
      <c r="D23" s="25" t="s">
        <v>99</v>
      </c>
      <c r="E23" s="25"/>
      <c r="F23" s="62">
        <v>23704</v>
      </c>
      <c r="G23" s="25"/>
      <c r="H23" s="62">
        <v>25362</v>
      </c>
      <c r="I23" s="62">
        <f>'PL 2'!I119</f>
        <v>24329</v>
      </c>
      <c r="J23" s="39">
        <f t="shared" si="4"/>
        <v>95.92697736771548</v>
      </c>
    </row>
    <row r="24" spans="1:13" s="68" customFormat="1" ht="25.2" customHeight="1" x14ac:dyDescent="0.3">
      <c r="A24" s="69" t="s">
        <v>21</v>
      </c>
      <c r="B24" s="71" t="s">
        <v>24</v>
      </c>
      <c r="C24" s="72" t="s">
        <v>23</v>
      </c>
      <c r="D24" s="25" t="s">
        <v>100</v>
      </c>
      <c r="E24" s="25"/>
      <c r="F24" s="62">
        <v>54939</v>
      </c>
      <c r="G24" s="25"/>
      <c r="H24" s="62">
        <v>54986</v>
      </c>
      <c r="I24" s="62">
        <f>'PL 2'!I126</f>
        <v>54986</v>
      </c>
      <c r="J24" s="39">
        <f t="shared" si="4"/>
        <v>100</v>
      </c>
    </row>
    <row r="25" spans="1:13" s="40" customFormat="1" ht="25.2" customHeight="1" x14ac:dyDescent="0.3">
      <c r="A25" s="89" t="s">
        <v>229</v>
      </c>
      <c r="B25" s="73" t="s">
        <v>25</v>
      </c>
      <c r="C25" s="74" t="s">
        <v>26</v>
      </c>
      <c r="D25" s="75">
        <v>129.03</v>
      </c>
      <c r="E25" s="12"/>
      <c r="F25" s="38">
        <v>129.03</v>
      </c>
      <c r="G25" s="37">
        <f>F25/D25*100</f>
        <v>100</v>
      </c>
      <c r="H25" s="38">
        <v>129.24146000000002</v>
      </c>
      <c r="I25" s="38">
        <f>'PL 2'!I128</f>
        <v>79.649999999999991</v>
      </c>
      <c r="J25" s="39">
        <f t="shared" si="4"/>
        <v>61.628830253078213</v>
      </c>
    </row>
    <row r="26" spans="1:13" ht="25.2" customHeight="1" x14ac:dyDescent="0.3">
      <c r="A26" s="46" t="s">
        <v>27</v>
      </c>
      <c r="B26" s="51" t="s">
        <v>28</v>
      </c>
      <c r="C26" s="52"/>
      <c r="D26" s="53"/>
      <c r="E26" s="53"/>
      <c r="F26" s="54"/>
      <c r="G26" s="54"/>
      <c r="H26" s="54"/>
      <c r="I26" s="54"/>
      <c r="J26" s="39"/>
    </row>
    <row r="27" spans="1:13" ht="25.2" customHeight="1" x14ac:dyDescent="0.3">
      <c r="A27" s="46">
        <v>1</v>
      </c>
      <c r="B27" s="199" t="s">
        <v>29</v>
      </c>
      <c r="C27" s="46"/>
      <c r="D27" s="53"/>
      <c r="E27" s="53"/>
      <c r="F27" s="54"/>
      <c r="G27" s="54"/>
      <c r="H27" s="54"/>
      <c r="I27" s="54"/>
      <c r="J27" s="39"/>
    </row>
    <row r="28" spans="1:13" ht="25.2" customHeight="1" x14ac:dyDescent="0.3">
      <c r="A28" s="174" t="s">
        <v>9</v>
      </c>
      <c r="B28" s="76" t="s">
        <v>30</v>
      </c>
      <c r="C28" s="77" t="s">
        <v>31</v>
      </c>
      <c r="D28" s="200">
        <v>18151</v>
      </c>
      <c r="E28" s="62"/>
      <c r="F28" s="200">
        <v>18389</v>
      </c>
      <c r="G28" s="43">
        <f>F28/D28*100</f>
        <v>101.31122252217509</v>
      </c>
      <c r="H28" s="201">
        <v>18.388999999999999</v>
      </c>
      <c r="I28" s="201">
        <v>18.388999999999999</v>
      </c>
      <c r="J28" s="39">
        <f>I28/H28*100</f>
        <v>100</v>
      </c>
    </row>
    <row r="29" spans="1:13" ht="25.2" customHeight="1" x14ac:dyDescent="0.3">
      <c r="A29" s="174" t="s">
        <v>9</v>
      </c>
      <c r="B29" s="76" t="s">
        <v>32</v>
      </c>
      <c r="C29" s="77" t="s">
        <v>31</v>
      </c>
      <c r="D29" s="202">
        <v>274</v>
      </c>
      <c r="E29" s="62"/>
      <c r="F29" s="202">
        <v>238</v>
      </c>
      <c r="G29" s="43">
        <f>F29/D29*100</f>
        <v>86.861313868613138</v>
      </c>
      <c r="H29" s="201">
        <v>214</v>
      </c>
      <c r="I29" s="201">
        <v>113</v>
      </c>
      <c r="J29" s="39">
        <f>I29/H29*100</f>
        <v>52.803738317757009</v>
      </c>
    </row>
    <row r="30" spans="1:13" ht="25.2" customHeight="1" x14ac:dyDescent="0.3">
      <c r="A30" s="174" t="s">
        <v>9</v>
      </c>
      <c r="B30" s="76" t="s">
        <v>33</v>
      </c>
      <c r="C30" s="77" t="s">
        <v>31</v>
      </c>
      <c r="D30" s="62">
        <v>18370</v>
      </c>
      <c r="E30" s="62"/>
      <c r="F30" s="200">
        <v>18389</v>
      </c>
      <c r="G30" s="96">
        <f t="shared" ref="G30:G62" si="5">F30/D30*100</f>
        <v>100.10342950462712</v>
      </c>
      <c r="H30" s="201">
        <v>18.603000000000002</v>
      </c>
      <c r="I30" s="201">
        <v>18.501999999999999</v>
      </c>
      <c r="J30" s="203">
        <f>I30/H30*100</f>
        <v>99.457076815567376</v>
      </c>
      <c r="K30" s="78"/>
      <c r="L30" s="78"/>
    </row>
    <row r="31" spans="1:13" ht="25.2" customHeight="1" x14ac:dyDescent="0.3">
      <c r="A31" s="79" t="s">
        <v>9</v>
      </c>
      <c r="B31" s="76" t="s">
        <v>34</v>
      </c>
      <c r="C31" s="77" t="s">
        <v>31</v>
      </c>
      <c r="D31" s="62">
        <v>18260</v>
      </c>
      <c r="E31" s="80"/>
      <c r="F31" s="62">
        <v>18270</v>
      </c>
      <c r="G31" s="43">
        <f t="shared" si="5"/>
        <v>100.05476451259582</v>
      </c>
      <c r="H31" s="201">
        <v>18.495999999999999</v>
      </c>
      <c r="I31" s="201">
        <v>18.446000000000002</v>
      </c>
      <c r="J31" s="203" t="s">
        <v>246</v>
      </c>
      <c r="K31" s="78"/>
      <c r="L31" s="78"/>
    </row>
    <row r="32" spans="1:13" ht="25.2" customHeight="1" x14ac:dyDescent="0.3">
      <c r="A32" s="79" t="s">
        <v>9</v>
      </c>
      <c r="B32" s="76" t="s">
        <v>35</v>
      </c>
      <c r="C32" s="77" t="s">
        <v>36</v>
      </c>
      <c r="D32" s="204">
        <f>D29/D28*100</f>
        <v>1.50955870199989</v>
      </c>
      <c r="E32" s="202"/>
      <c r="F32" s="204">
        <f>F29/F28*100</f>
        <v>1.2942519984773506</v>
      </c>
      <c r="G32" s="43">
        <f t="shared" si="5"/>
        <v>85.737109577964915</v>
      </c>
      <c r="H32" s="201" t="s">
        <v>244</v>
      </c>
      <c r="I32" s="201" t="s">
        <v>245</v>
      </c>
      <c r="J32" s="203" t="s">
        <v>247</v>
      </c>
      <c r="K32" s="81"/>
    </row>
    <row r="33" spans="1:11" ht="25.2" customHeight="1" x14ac:dyDescent="0.3">
      <c r="A33" s="82">
        <v>2</v>
      </c>
      <c r="B33" s="83" t="s">
        <v>37</v>
      </c>
      <c r="C33" s="46"/>
      <c r="D33" s="53"/>
      <c r="E33" s="84"/>
      <c r="F33" s="85"/>
      <c r="G33" s="85"/>
      <c r="H33" s="85"/>
      <c r="I33" s="85"/>
      <c r="J33" s="39"/>
      <c r="K33" s="81"/>
    </row>
    <row r="34" spans="1:11" ht="25.2" customHeight="1" outlineLevel="1" x14ac:dyDescent="0.3">
      <c r="A34" s="79" t="s">
        <v>9</v>
      </c>
      <c r="B34" s="86" t="s">
        <v>38</v>
      </c>
      <c r="C34" s="69" t="s">
        <v>39</v>
      </c>
      <c r="D34" s="67" t="s">
        <v>101</v>
      </c>
      <c r="E34" s="67">
        <v>4619</v>
      </c>
      <c r="F34" s="170">
        <v>4028</v>
      </c>
      <c r="G34" s="43" t="e">
        <f t="shared" si="5"/>
        <v>#VALUE!</v>
      </c>
      <c r="H34" s="60">
        <v>4064</v>
      </c>
      <c r="I34" s="60">
        <v>4064</v>
      </c>
      <c r="J34" s="39">
        <f>I34/H34*100</f>
        <v>100</v>
      </c>
      <c r="K34" s="81"/>
    </row>
    <row r="35" spans="1:11" ht="25.2" customHeight="1" x14ac:dyDescent="0.3">
      <c r="A35" s="79" t="s">
        <v>9</v>
      </c>
      <c r="B35" s="86" t="s">
        <v>40</v>
      </c>
      <c r="C35" s="69" t="s">
        <v>39</v>
      </c>
      <c r="D35" s="67">
        <v>144</v>
      </c>
      <c r="E35" s="171">
        <v>44</v>
      </c>
      <c r="F35" s="67">
        <v>68</v>
      </c>
      <c r="G35" s="43">
        <f>F35/E35*100</f>
        <v>154.54545454545453</v>
      </c>
      <c r="H35" s="60">
        <v>55</v>
      </c>
      <c r="I35" s="60">
        <v>0</v>
      </c>
      <c r="J35" s="39">
        <f>I35/H35*100</f>
        <v>0</v>
      </c>
    </row>
    <row r="36" spans="1:11" ht="25.2" customHeight="1" x14ac:dyDescent="0.3">
      <c r="A36" s="79" t="s">
        <v>9</v>
      </c>
      <c r="B36" s="86" t="s">
        <v>102</v>
      </c>
      <c r="C36" s="69" t="s">
        <v>36</v>
      </c>
      <c r="D36" s="63">
        <v>1.89</v>
      </c>
      <c r="E36" s="87">
        <v>0.95</v>
      </c>
      <c r="F36" s="87">
        <f>F35/F34*100</f>
        <v>1.6881827209533267</v>
      </c>
      <c r="G36" s="43"/>
      <c r="H36" s="60">
        <f>H35/H34*100</f>
        <v>1.3533464566929134</v>
      </c>
      <c r="I36" s="60">
        <f>I35/I34*100</f>
        <v>0</v>
      </c>
      <c r="J36" s="39">
        <f>I36/H36*100</f>
        <v>0</v>
      </c>
    </row>
    <row r="37" spans="1:11" ht="25.2" customHeight="1" x14ac:dyDescent="0.3">
      <c r="A37" s="79" t="s">
        <v>9</v>
      </c>
      <c r="B37" s="86" t="s">
        <v>109</v>
      </c>
      <c r="C37" s="69" t="s">
        <v>39</v>
      </c>
      <c r="D37" s="63">
        <v>76</v>
      </c>
      <c r="E37" s="80">
        <v>100</v>
      </c>
      <c r="F37" s="63">
        <v>76</v>
      </c>
      <c r="G37" s="43">
        <f>F37/E37*100</f>
        <v>76</v>
      </c>
      <c r="H37" s="60">
        <v>13</v>
      </c>
      <c r="I37" s="60">
        <v>0</v>
      </c>
      <c r="J37" s="39">
        <f>I37/H37*100</f>
        <v>0</v>
      </c>
    </row>
    <row r="38" spans="1:11" ht="25.2" customHeight="1" x14ac:dyDescent="0.3">
      <c r="A38" s="88">
        <v>3</v>
      </c>
      <c r="B38" s="83" t="s">
        <v>41</v>
      </c>
      <c r="C38" s="89"/>
      <c r="D38" s="53"/>
      <c r="E38" s="53"/>
      <c r="F38" s="54"/>
      <c r="G38" s="54"/>
      <c r="H38" s="54"/>
      <c r="I38" s="54"/>
      <c r="J38" s="39"/>
    </row>
    <row r="39" spans="1:11" s="40" customFormat="1" ht="25.2" customHeight="1" x14ac:dyDescent="0.3">
      <c r="A39" s="90" t="s">
        <v>42</v>
      </c>
      <c r="B39" s="91" t="s">
        <v>43</v>
      </c>
      <c r="C39" s="92" t="s">
        <v>44</v>
      </c>
      <c r="D39" s="12" t="s">
        <v>104</v>
      </c>
      <c r="E39" s="21">
        <f>E40+E43+E47</f>
        <v>5351</v>
      </c>
      <c r="F39" s="93">
        <f>F40+F43+F47</f>
        <v>5124</v>
      </c>
      <c r="G39" s="37">
        <f>F39/E39*100</f>
        <v>95.757802279947668</v>
      </c>
      <c r="H39" s="93">
        <f>H40+H43+H47</f>
        <v>5124</v>
      </c>
      <c r="I39" s="93">
        <f>I40+I43+I47</f>
        <v>5128</v>
      </c>
      <c r="J39" s="39">
        <f t="shared" ref="J39:J45" si="6">I39/H39*100</f>
        <v>100.07806401249024</v>
      </c>
      <c r="K39" s="94"/>
    </row>
    <row r="40" spans="1:11" ht="25.2" customHeight="1" x14ac:dyDescent="0.3">
      <c r="A40" s="85" t="s">
        <v>9</v>
      </c>
      <c r="B40" s="76" t="s">
        <v>45</v>
      </c>
      <c r="C40" s="77" t="s">
        <v>44</v>
      </c>
      <c r="D40" s="25" t="s">
        <v>105</v>
      </c>
      <c r="E40" s="62">
        <v>1374</v>
      </c>
      <c r="F40" s="95">
        <f>SUM(F41:F42)</f>
        <v>1372</v>
      </c>
      <c r="G40" s="43">
        <f>F40/E40*100</f>
        <v>99.85443959243085</v>
      </c>
      <c r="H40" s="53">
        <f>H41+H42</f>
        <v>1400</v>
      </c>
      <c r="I40" s="53">
        <f>I41+I42</f>
        <v>1380</v>
      </c>
      <c r="J40" s="39">
        <f t="shared" si="6"/>
        <v>98.571428571428584</v>
      </c>
      <c r="K40" s="81"/>
    </row>
    <row r="41" spans="1:11" ht="25.2" customHeight="1" x14ac:dyDescent="0.3">
      <c r="A41" s="85" t="s">
        <v>15</v>
      </c>
      <c r="B41" s="76" t="s">
        <v>46</v>
      </c>
      <c r="C41" s="77" t="s">
        <v>44</v>
      </c>
      <c r="D41" s="53">
        <v>175</v>
      </c>
      <c r="E41" s="53"/>
      <c r="F41" s="95">
        <v>197</v>
      </c>
      <c r="G41" s="43">
        <f t="shared" si="5"/>
        <v>112.57142857142857</v>
      </c>
      <c r="H41" s="96">
        <v>208</v>
      </c>
      <c r="I41" s="96">
        <v>204</v>
      </c>
      <c r="J41" s="39">
        <f t="shared" si="6"/>
        <v>98.076923076923066</v>
      </c>
      <c r="K41" s="81"/>
    </row>
    <row r="42" spans="1:11" ht="25.2" customHeight="1" x14ac:dyDescent="0.3">
      <c r="A42" s="85" t="s">
        <v>15</v>
      </c>
      <c r="B42" s="76" t="s">
        <v>47</v>
      </c>
      <c r="C42" s="77" t="s">
        <v>44</v>
      </c>
      <c r="D42" s="25" t="s">
        <v>103</v>
      </c>
      <c r="E42" s="25"/>
      <c r="F42" s="95">
        <v>1175</v>
      </c>
      <c r="G42" s="43" t="e">
        <f t="shared" si="5"/>
        <v>#VALUE!</v>
      </c>
      <c r="H42" s="96">
        <f>1175+17</f>
        <v>1192</v>
      </c>
      <c r="I42" s="96">
        <v>1176</v>
      </c>
      <c r="J42" s="39">
        <f t="shared" si="6"/>
        <v>98.65771812080537</v>
      </c>
      <c r="K42" s="81"/>
    </row>
    <row r="43" spans="1:11" ht="25.2" customHeight="1" x14ac:dyDescent="0.3">
      <c r="A43" s="85" t="s">
        <v>9</v>
      </c>
      <c r="B43" s="76" t="s">
        <v>48</v>
      </c>
      <c r="C43" s="77" t="s">
        <v>44</v>
      </c>
      <c r="D43" s="25" t="s">
        <v>106</v>
      </c>
      <c r="E43" s="188">
        <f>SUM(E44:E45)</f>
        <v>3912</v>
      </c>
      <c r="F43" s="95">
        <f>SUM(F44:F45)</f>
        <v>3687</v>
      </c>
      <c r="G43" s="43">
        <f>F43/E43*100</f>
        <v>94.248466257668724</v>
      </c>
      <c r="H43" s="43">
        <f>H44+H45</f>
        <v>3659</v>
      </c>
      <c r="I43" s="43">
        <f>I44+I45</f>
        <v>3683</v>
      </c>
      <c r="J43" s="39">
        <f t="shared" si="6"/>
        <v>100.6559169171905</v>
      </c>
      <c r="K43" s="81"/>
    </row>
    <row r="44" spans="1:11" ht="25.2" customHeight="1" x14ac:dyDescent="0.3">
      <c r="A44" s="85" t="s">
        <v>15</v>
      </c>
      <c r="B44" s="76" t="s">
        <v>49</v>
      </c>
      <c r="C44" s="77" t="s">
        <v>44</v>
      </c>
      <c r="D44" s="25" t="s">
        <v>107</v>
      </c>
      <c r="E44" s="62">
        <v>2189</v>
      </c>
      <c r="F44" s="60">
        <v>2173</v>
      </c>
      <c r="G44" s="43">
        <f>F44/E44*100</f>
        <v>99.269072635906809</v>
      </c>
      <c r="H44" s="43">
        <v>2189</v>
      </c>
      <c r="I44" s="43">
        <v>2169</v>
      </c>
      <c r="J44" s="39">
        <f t="shared" si="6"/>
        <v>99.086340794883512</v>
      </c>
      <c r="K44" s="81"/>
    </row>
    <row r="45" spans="1:11" ht="25.2" customHeight="1" x14ac:dyDescent="0.3">
      <c r="A45" s="85" t="s">
        <v>15</v>
      </c>
      <c r="B45" s="76" t="s">
        <v>50</v>
      </c>
      <c r="C45" s="77" t="s">
        <v>44</v>
      </c>
      <c r="D45" s="25" t="s">
        <v>108</v>
      </c>
      <c r="E45" s="62">
        <v>1723</v>
      </c>
      <c r="F45" s="60">
        <v>1514</v>
      </c>
      <c r="G45" s="43">
        <f>F45/E45*100</f>
        <v>87.869994196169472</v>
      </c>
      <c r="H45" s="43">
        <v>1470</v>
      </c>
      <c r="I45" s="43">
        <v>1514</v>
      </c>
      <c r="J45" s="39">
        <f t="shared" si="6"/>
        <v>102.99319727891157</v>
      </c>
      <c r="K45" s="81"/>
    </row>
    <row r="46" spans="1:11" ht="25.2" customHeight="1" x14ac:dyDescent="0.3">
      <c r="A46" s="85" t="s">
        <v>15</v>
      </c>
      <c r="B46" s="76" t="s">
        <v>51</v>
      </c>
      <c r="C46" s="77" t="s">
        <v>44</v>
      </c>
      <c r="D46" s="85" t="s">
        <v>9</v>
      </c>
      <c r="E46" s="85"/>
      <c r="F46" s="85"/>
      <c r="G46" s="85"/>
      <c r="H46" s="77"/>
      <c r="I46" s="198"/>
      <c r="J46" s="39"/>
      <c r="K46" s="81"/>
    </row>
    <row r="47" spans="1:11" ht="25.2" customHeight="1" x14ac:dyDescent="0.3">
      <c r="A47" s="79" t="s">
        <v>9</v>
      </c>
      <c r="B47" s="97" t="s">
        <v>52</v>
      </c>
      <c r="C47" s="77" t="s">
        <v>44</v>
      </c>
      <c r="D47" s="98">
        <v>65</v>
      </c>
      <c r="E47" s="99">
        <v>65</v>
      </c>
      <c r="F47" s="98">
        <v>65</v>
      </c>
      <c r="G47" s="43">
        <f t="shared" si="5"/>
        <v>100</v>
      </c>
      <c r="H47" s="53">
        <v>65</v>
      </c>
      <c r="I47" s="53">
        <v>65</v>
      </c>
      <c r="J47" s="39">
        <f>I47/H47*100</f>
        <v>100</v>
      </c>
    </row>
    <row r="48" spans="1:11" s="40" customFormat="1" ht="25.2" customHeight="1" x14ac:dyDescent="0.3">
      <c r="A48" s="82" t="s">
        <v>42</v>
      </c>
      <c r="B48" s="91" t="s">
        <v>53</v>
      </c>
      <c r="C48" s="88" t="s">
        <v>36</v>
      </c>
      <c r="D48" s="75"/>
      <c r="E48" s="54"/>
      <c r="F48" s="54"/>
      <c r="G48" s="54"/>
      <c r="H48" s="54"/>
      <c r="I48" s="54"/>
      <c r="J48" s="39"/>
    </row>
    <row r="49" spans="1:10" s="168" customFormat="1" ht="25.2" customHeight="1" x14ac:dyDescent="0.3">
      <c r="A49" s="85" t="s">
        <v>9</v>
      </c>
      <c r="B49" s="76" t="s">
        <v>110</v>
      </c>
      <c r="C49" s="77" t="s">
        <v>36</v>
      </c>
      <c r="D49" s="98">
        <v>98</v>
      </c>
      <c r="E49" s="98"/>
      <c r="F49" s="53">
        <v>100</v>
      </c>
      <c r="G49" s="43">
        <f t="shared" si="5"/>
        <v>102.04081632653062</v>
      </c>
      <c r="H49" s="53">
        <v>100</v>
      </c>
      <c r="I49" s="53">
        <v>100</v>
      </c>
      <c r="J49" s="39">
        <f t="shared" ref="J49:J55" si="7">I49/H49*100</f>
        <v>100</v>
      </c>
    </row>
    <row r="50" spans="1:10" ht="25.2" customHeight="1" outlineLevel="1" x14ac:dyDescent="0.3">
      <c r="A50" s="85" t="s">
        <v>9</v>
      </c>
      <c r="B50" s="76" t="s">
        <v>54</v>
      </c>
      <c r="C50" s="77" t="s">
        <v>36</v>
      </c>
      <c r="D50" s="98">
        <v>100</v>
      </c>
      <c r="E50" s="53"/>
      <c r="F50" s="53">
        <v>100</v>
      </c>
      <c r="G50" s="43">
        <f t="shared" si="5"/>
        <v>100</v>
      </c>
      <c r="H50" s="53">
        <v>100</v>
      </c>
      <c r="I50" s="53">
        <v>100</v>
      </c>
      <c r="J50" s="39">
        <f t="shared" si="7"/>
        <v>100</v>
      </c>
    </row>
    <row r="51" spans="1:10" s="168" customFormat="1" ht="24.6" customHeight="1" outlineLevel="1" x14ac:dyDescent="0.3">
      <c r="A51" s="85" t="s">
        <v>9</v>
      </c>
      <c r="B51" s="76" t="s">
        <v>55</v>
      </c>
      <c r="C51" s="77" t="s">
        <v>36</v>
      </c>
      <c r="D51" s="98">
        <v>100</v>
      </c>
      <c r="E51" s="167"/>
      <c r="F51" s="53">
        <v>100</v>
      </c>
      <c r="G51" s="43">
        <f t="shared" si="5"/>
        <v>100</v>
      </c>
      <c r="H51" s="53">
        <v>100</v>
      </c>
      <c r="I51" s="53">
        <v>100</v>
      </c>
      <c r="J51" s="39">
        <f t="shared" si="7"/>
        <v>100</v>
      </c>
    </row>
    <row r="52" spans="1:10" ht="25.2" customHeight="1" outlineLevel="1" x14ac:dyDescent="0.3">
      <c r="A52" s="85" t="s">
        <v>9</v>
      </c>
      <c r="B52" s="76" t="s">
        <v>56</v>
      </c>
      <c r="C52" s="77" t="s">
        <v>36</v>
      </c>
      <c r="D52" s="98">
        <v>98</v>
      </c>
      <c r="E52" s="53"/>
      <c r="F52" s="53">
        <v>98</v>
      </c>
      <c r="G52" s="43">
        <f t="shared" si="5"/>
        <v>100</v>
      </c>
      <c r="H52" s="53">
        <v>99</v>
      </c>
      <c r="I52" s="53">
        <v>99</v>
      </c>
      <c r="J52" s="39">
        <f t="shared" si="7"/>
        <v>100</v>
      </c>
    </row>
    <row r="53" spans="1:10" ht="25.2" customHeight="1" outlineLevel="1" x14ac:dyDescent="0.3">
      <c r="A53" s="85" t="s">
        <v>9</v>
      </c>
      <c r="B53" s="76" t="s">
        <v>57</v>
      </c>
      <c r="C53" s="77" t="s">
        <v>36</v>
      </c>
      <c r="D53" s="98">
        <v>100</v>
      </c>
      <c r="E53" s="53"/>
      <c r="F53" s="53">
        <v>100</v>
      </c>
      <c r="G53" s="43">
        <f t="shared" si="5"/>
        <v>100</v>
      </c>
      <c r="H53" s="53">
        <v>100</v>
      </c>
      <c r="I53" s="53">
        <v>100</v>
      </c>
      <c r="J53" s="39">
        <f t="shared" si="7"/>
        <v>100</v>
      </c>
    </row>
    <row r="54" spans="1:10" ht="25.2" customHeight="1" outlineLevel="1" x14ac:dyDescent="0.3">
      <c r="A54" s="85" t="s">
        <v>9</v>
      </c>
      <c r="B54" s="76" t="s">
        <v>58</v>
      </c>
      <c r="C54" s="77" t="s">
        <v>36</v>
      </c>
      <c r="D54" s="98">
        <v>98</v>
      </c>
      <c r="E54" s="53"/>
      <c r="F54" s="53">
        <v>98</v>
      </c>
      <c r="G54" s="43">
        <f t="shared" si="5"/>
        <v>100</v>
      </c>
      <c r="H54" s="53">
        <v>98.7</v>
      </c>
      <c r="I54" s="53">
        <v>98.5</v>
      </c>
      <c r="J54" s="39">
        <f t="shared" si="7"/>
        <v>99.79736575481256</v>
      </c>
    </row>
    <row r="55" spans="1:10" ht="25.2" customHeight="1" outlineLevel="1" x14ac:dyDescent="0.3">
      <c r="A55" s="85" t="s">
        <v>9</v>
      </c>
      <c r="B55" s="169" t="s">
        <v>59</v>
      </c>
      <c r="C55" s="77" t="s">
        <v>36</v>
      </c>
      <c r="D55" s="98">
        <v>90</v>
      </c>
      <c r="E55" s="53"/>
      <c r="F55" s="53">
        <v>96.7</v>
      </c>
      <c r="G55" s="43">
        <f>F55/D55*100</f>
        <v>107.44444444444446</v>
      </c>
      <c r="H55" s="53">
        <v>97.3</v>
      </c>
      <c r="I55" s="53">
        <v>97</v>
      </c>
      <c r="J55" s="39">
        <f t="shared" si="7"/>
        <v>99.691675231243579</v>
      </c>
    </row>
    <row r="56" spans="1:10" ht="25.2" hidden="1" customHeight="1" outlineLevel="1" x14ac:dyDescent="0.3">
      <c r="A56" s="85" t="s">
        <v>9</v>
      </c>
      <c r="B56" s="76" t="s">
        <v>60</v>
      </c>
      <c r="C56" s="77" t="s">
        <v>36</v>
      </c>
      <c r="D56" s="98">
        <v>100</v>
      </c>
      <c r="E56" s="100"/>
      <c r="F56" s="53">
        <v>100</v>
      </c>
      <c r="G56" s="43">
        <f t="shared" si="5"/>
        <v>100</v>
      </c>
      <c r="H56" s="53"/>
      <c r="I56" s="53"/>
      <c r="J56" s="39"/>
    </row>
    <row r="57" spans="1:10" ht="25.2" hidden="1" customHeight="1" outlineLevel="1" x14ac:dyDescent="0.3">
      <c r="A57" s="85" t="s">
        <v>9</v>
      </c>
      <c r="B57" s="101" t="s">
        <v>61</v>
      </c>
      <c r="C57" s="77" t="s">
        <v>36</v>
      </c>
      <c r="D57" s="98">
        <v>100</v>
      </c>
      <c r="E57" s="100"/>
      <c r="F57" s="53">
        <v>100</v>
      </c>
      <c r="G57" s="43">
        <f t="shared" si="5"/>
        <v>100</v>
      </c>
      <c r="H57" s="53"/>
      <c r="I57" s="53"/>
      <c r="J57" s="39"/>
    </row>
    <row r="58" spans="1:10" ht="25.2" hidden="1" customHeight="1" outlineLevel="1" x14ac:dyDescent="0.3">
      <c r="A58" s="85" t="s">
        <v>9</v>
      </c>
      <c r="B58" s="101" t="s">
        <v>56</v>
      </c>
      <c r="C58" s="77" t="s">
        <v>36</v>
      </c>
      <c r="D58" s="98">
        <v>98</v>
      </c>
      <c r="E58" s="100"/>
      <c r="F58" s="53">
        <v>98</v>
      </c>
      <c r="G58" s="43">
        <f t="shared" si="5"/>
        <v>100</v>
      </c>
      <c r="H58" s="53"/>
      <c r="I58" s="53"/>
      <c r="J58" s="39"/>
    </row>
    <row r="59" spans="1:10" ht="25.2" hidden="1" customHeight="1" outlineLevel="1" x14ac:dyDescent="0.3">
      <c r="A59" s="85" t="s">
        <v>9</v>
      </c>
      <c r="B59" s="102" t="s">
        <v>62</v>
      </c>
      <c r="C59" s="77" t="s">
        <v>36</v>
      </c>
      <c r="D59" s="98">
        <v>96.7</v>
      </c>
      <c r="E59" s="100"/>
      <c r="F59" s="100">
        <v>96.7</v>
      </c>
      <c r="G59" s="43">
        <f t="shared" si="5"/>
        <v>100</v>
      </c>
      <c r="H59" s="103"/>
      <c r="I59" s="103"/>
      <c r="J59" s="39"/>
    </row>
    <row r="60" spans="1:10" ht="25.2" customHeight="1" outlineLevel="1" x14ac:dyDescent="0.3">
      <c r="A60" s="85" t="s">
        <v>9</v>
      </c>
      <c r="B60" s="102" t="s">
        <v>63</v>
      </c>
      <c r="C60" s="77" t="s">
        <v>36</v>
      </c>
      <c r="D60" s="98">
        <v>93.7</v>
      </c>
      <c r="E60" s="100"/>
      <c r="F60" s="100">
        <v>95</v>
      </c>
      <c r="G60" s="43">
        <f t="shared" si="5"/>
        <v>101.38740661686232</v>
      </c>
      <c r="H60" s="103">
        <v>95</v>
      </c>
      <c r="I60" s="103">
        <v>95</v>
      </c>
      <c r="J60" s="39">
        <f>I60/H60*100</f>
        <v>100</v>
      </c>
    </row>
    <row r="61" spans="1:10" ht="25.2" customHeight="1" outlineLevel="1" x14ac:dyDescent="0.3">
      <c r="A61" s="85" t="s">
        <v>9</v>
      </c>
      <c r="B61" s="101" t="s">
        <v>64</v>
      </c>
      <c r="C61" s="77" t="s">
        <v>36</v>
      </c>
      <c r="D61" s="98">
        <v>100</v>
      </c>
      <c r="E61" s="100"/>
      <c r="F61" s="53">
        <v>100</v>
      </c>
      <c r="G61" s="43">
        <f t="shared" si="5"/>
        <v>100</v>
      </c>
      <c r="H61" s="53">
        <v>100</v>
      </c>
      <c r="I61" s="53">
        <v>100</v>
      </c>
      <c r="J61" s="39">
        <f>I61/H61*100</f>
        <v>100</v>
      </c>
    </row>
    <row r="62" spans="1:10" ht="25.2" customHeight="1" x14ac:dyDescent="0.3">
      <c r="A62" s="85" t="s">
        <v>9</v>
      </c>
      <c r="B62" s="76" t="s">
        <v>65</v>
      </c>
      <c r="C62" s="77" t="s">
        <v>66</v>
      </c>
      <c r="D62" s="100">
        <v>8</v>
      </c>
      <c r="E62" s="100"/>
      <c r="F62" s="53">
        <v>7</v>
      </c>
      <c r="G62" s="43">
        <f t="shared" si="5"/>
        <v>87.5</v>
      </c>
      <c r="H62" s="53">
        <v>7</v>
      </c>
      <c r="I62" s="53">
        <v>7</v>
      </c>
      <c r="J62" s="39">
        <f>I62/H62*100</f>
        <v>100</v>
      </c>
    </row>
    <row r="63" spans="1:10" s="40" customFormat="1" ht="25.2" customHeight="1" x14ac:dyDescent="0.3">
      <c r="A63" s="82">
        <v>4</v>
      </c>
      <c r="B63" s="83" t="s">
        <v>111</v>
      </c>
      <c r="C63" s="89"/>
      <c r="D63" s="54"/>
      <c r="E63" s="54"/>
      <c r="F63" s="54"/>
      <c r="G63" s="54"/>
      <c r="H63" s="54"/>
      <c r="I63" s="54"/>
      <c r="J63" s="39"/>
    </row>
    <row r="64" spans="1:10" s="40" customFormat="1" ht="25.2" customHeight="1" x14ac:dyDescent="0.3">
      <c r="A64" s="82" t="s">
        <v>9</v>
      </c>
      <c r="B64" s="91" t="s">
        <v>67</v>
      </c>
      <c r="C64" s="88" t="s">
        <v>68</v>
      </c>
      <c r="D64" s="205">
        <v>115</v>
      </c>
      <c r="E64" s="205"/>
      <c r="F64" s="205">
        <f>F65+F67</f>
        <v>115</v>
      </c>
      <c r="G64" s="54"/>
      <c r="H64" s="54">
        <f>H65+H67</f>
        <v>115</v>
      </c>
      <c r="I64" s="37">
        <f>I65+I67</f>
        <v>115</v>
      </c>
      <c r="J64" s="39">
        <f>I64/H64*100</f>
        <v>100</v>
      </c>
    </row>
    <row r="65" spans="1:11" ht="25.2" customHeight="1" x14ac:dyDescent="0.3">
      <c r="A65" s="85" t="s">
        <v>15</v>
      </c>
      <c r="B65" s="76" t="s">
        <v>69</v>
      </c>
      <c r="C65" s="77" t="s">
        <v>68</v>
      </c>
      <c r="D65" s="100">
        <v>100</v>
      </c>
      <c r="E65" s="100"/>
      <c r="F65" s="100">
        <v>100</v>
      </c>
      <c r="G65" s="43">
        <f t="shared" ref="G65:G87" si="8">F65/D65*100</f>
        <v>100</v>
      </c>
      <c r="H65" s="53">
        <v>100</v>
      </c>
      <c r="I65" s="43">
        <v>100</v>
      </c>
      <c r="J65" s="39">
        <f>I65/H65*100</f>
        <v>100</v>
      </c>
    </row>
    <row r="66" spans="1:11" ht="25.2" customHeight="1" x14ac:dyDescent="0.3">
      <c r="A66" s="85" t="s">
        <v>15</v>
      </c>
      <c r="B66" s="76" t="s">
        <v>70</v>
      </c>
      <c r="C66" s="77" t="s">
        <v>68</v>
      </c>
      <c r="D66" s="85" t="s">
        <v>9</v>
      </c>
      <c r="E66" s="85"/>
      <c r="F66" s="85" t="s">
        <v>9</v>
      </c>
      <c r="G66" s="85"/>
      <c r="H66" s="77"/>
      <c r="I66" s="77"/>
      <c r="J66" s="39"/>
    </row>
    <row r="67" spans="1:11" ht="25.2" customHeight="1" x14ac:dyDescent="0.3">
      <c r="A67" s="85" t="s">
        <v>15</v>
      </c>
      <c r="B67" s="76" t="s">
        <v>71</v>
      </c>
      <c r="C67" s="77" t="s">
        <v>68</v>
      </c>
      <c r="D67" s="100">
        <f>5*3</f>
        <v>15</v>
      </c>
      <c r="E67" s="100"/>
      <c r="F67" s="100">
        <f>5*3</f>
        <v>15</v>
      </c>
      <c r="G67" s="43">
        <f t="shared" si="8"/>
        <v>100</v>
      </c>
      <c r="H67" s="53">
        <v>15</v>
      </c>
      <c r="I67" s="43">
        <v>15</v>
      </c>
      <c r="J67" s="39">
        <f t="shared" ref="J67:J83" si="9">I67/H67*100</f>
        <v>100</v>
      </c>
    </row>
    <row r="68" spans="1:11" ht="25.2" customHeight="1" x14ac:dyDescent="0.3">
      <c r="A68" s="85" t="s">
        <v>9</v>
      </c>
      <c r="B68" s="76" t="s">
        <v>72</v>
      </c>
      <c r="C68" s="77" t="s">
        <v>36</v>
      </c>
      <c r="D68" s="100">
        <v>100</v>
      </c>
      <c r="E68" s="100"/>
      <c r="F68" s="100">
        <v>100</v>
      </c>
      <c r="G68" s="43">
        <f t="shared" si="8"/>
        <v>100</v>
      </c>
      <c r="H68" s="53">
        <v>100</v>
      </c>
      <c r="I68" s="43">
        <v>100</v>
      </c>
      <c r="J68" s="39">
        <f t="shared" si="9"/>
        <v>100</v>
      </c>
    </row>
    <row r="69" spans="1:11" ht="33" customHeight="1" x14ac:dyDescent="0.3">
      <c r="A69" s="85" t="s">
        <v>9</v>
      </c>
      <c r="B69" s="76" t="s">
        <v>73</v>
      </c>
      <c r="C69" s="25" t="s">
        <v>74</v>
      </c>
      <c r="D69" s="100">
        <f>100/17687*10000</f>
        <v>56.538700740656978</v>
      </c>
      <c r="E69" s="100"/>
      <c r="F69" s="100">
        <f>F64/F31*10000</f>
        <v>62.944718117131906</v>
      </c>
      <c r="G69" s="43">
        <f t="shared" si="8"/>
        <v>111.33032293377121</v>
      </c>
      <c r="H69" s="103" t="s">
        <v>248</v>
      </c>
      <c r="I69" s="103" t="s">
        <v>249</v>
      </c>
      <c r="J69" s="203" t="s">
        <v>253</v>
      </c>
    </row>
    <row r="70" spans="1:11" ht="25.2" customHeight="1" x14ac:dyDescent="0.3">
      <c r="A70" s="85" t="s">
        <v>9</v>
      </c>
      <c r="B70" s="76" t="s">
        <v>75</v>
      </c>
      <c r="C70" s="25" t="s">
        <v>76</v>
      </c>
      <c r="D70" s="100">
        <f>14/17687*10000</f>
        <v>7.9154181036919775</v>
      </c>
      <c r="E70" s="100"/>
      <c r="F70" s="103">
        <f>14/18270*10000</f>
        <v>7.6628352490421454</v>
      </c>
      <c r="G70" s="43">
        <f t="shared" si="8"/>
        <v>96.80897646414887</v>
      </c>
      <c r="H70" s="103">
        <f>16/18505*10000</f>
        <v>8.6463118076195631</v>
      </c>
      <c r="I70" s="103" t="s">
        <v>250</v>
      </c>
      <c r="J70" s="203" t="s">
        <v>254</v>
      </c>
      <c r="K70" s="172"/>
    </row>
    <row r="71" spans="1:11" ht="25.2" customHeight="1" outlineLevel="1" x14ac:dyDescent="0.3">
      <c r="A71" s="85" t="s">
        <v>9</v>
      </c>
      <c r="B71" s="76" t="s">
        <v>77</v>
      </c>
      <c r="C71" s="77" t="s">
        <v>36</v>
      </c>
      <c r="D71" s="100">
        <v>17.5</v>
      </c>
      <c r="E71" s="100"/>
      <c r="F71" s="100">
        <v>16.2</v>
      </c>
      <c r="G71" s="43">
        <f t="shared" si="8"/>
        <v>92.571428571428569</v>
      </c>
      <c r="H71" s="53">
        <v>14.96</v>
      </c>
      <c r="I71" s="43" t="s">
        <v>255</v>
      </c>
      <c r="J71" s="203" t="s">
        <v>256</v>
      </c>
    </row>
    <row r="72" spans="1:11" ht="25.2" customHeight="1" outlineLevel="1" x14ac:dyDescent="0.3">
      <c r="A72" s="85" t="s">
        <v>9</v>
      </c>
      <c r="B72" s="76" t="s">
        <v>78</v>
      </c>
      <c r="C72" s="77" t="s">
        <v>36</v>
      </c>
      <c r="D72" s="100">
        <v>16.100000000000001</v>
      </c>
      <c r="E72" s="100"/>
      <c r="F72" s="100">
        <v>15.9</v>
      </c>
      <c r="G72" s="43">
        <f t="shared" si="8"/>
        <v>98.757763975155271</v>
      </c>
      <c r="H72" s="53">
        <v>14.72</v>
      </c>
      <c r="I72" s="43" t="s">
        <v>251</v>
      </c>
      <c r="J72" s="39">
        <v>100</v>
      </c>
    </row>
    <row r="73" spans="1:11" ht="25.2" customHeight="1" outlineLevel="1" x14ac:dyDescent="0.3">
      <c r="A73" s="85" t="s">
        <v>9</v>
      </c>
      <c r="B73" s="76" t="s">
        <v>79</v>
      </c>
      <c r="C73" s="77" t="s">
        <v>36</v>
      </c>
      <c r="D73" s="85" t="s">
        <v>80</v>
      </c>
      <c r="E73" s="100"/>
      <c r="F73" s="85">
        <v>97</v>
      </c>
      <c r="G73" s="43">
        <v>100</v>
      </c>
      <c r="H73" s="77">
        <v>97.5</v>
      </c>
      <c r="I73" s="77" t="s">
        <v>252</v>
      </c>
      <c r="J73" s="203" t="s">
        <v>257</v>
      </c>
    </row>
    <row r="74" spans="1:11" ht="25.2" customHeight="1" outlineLevel="1" x14ac:dyDescent="0.3">
      <c r="A74" s="85" t="s">
        <v>9</v>
      </c>
      <c r="B74" s="76" t="s">
        <v>81</v>
      </c>
      <c r="C74" s="77" t="s">
        <v>36</v>
      </c>
      <c r="D74" s="100">
        <v>97.8</v>
      </c>
      <c r="E74" s="100"/>
      <c r="F74" s="100">
        <v>97.84</v>
      </c>
      <c r="G74" s="43">
        <f t="shared" si="8"/>
        <v>100.04089979550103</v>
      </c>
      <c r="H74" s="103">
        <v>98.09</v>
      </c>
      <c r="I74" s="103">
        <v>100</v>
      </c>
      <c r="J74" s="39">
        <f t="shared" si="9"/>
        <v>101.94719135487817</v>
      </c>
    </row>
    <row r="75" spans="1:11" ht="25.2" customHeight="1" outlineLevel="1" x14ac:dyDescent="0.3">
      <c r="A75" s="85" t="s">
        <v>9</v>
      </c>
      <c r="B75" s="76" t="s">
        <v>82</v>
      </c>
      <c r="C75" s="77" t="s">
        <v>36</v>
      </c>
      <c r="D75" s="100">
        <v>20.14</v>
      </c>
      <c r="E75" s="100"/>
      <c r="F75" s="100">
        <v>16.760000000000002</v>
      </c>
      <c r="G75" s="43">
        <f t="shared" si="8"/>
        <v>83.217477656405165</v>
      </c>
      <c r="H75" s="103">
        <v>20.14</v>
      </c>
      <c r="I75" s="103">
        <v>20.14</v>
      </c>
      <c r="J75" s="39">
        <f t="shared" si="9"/>
        <v>100</v>
      </c>
    </row>
    <row r="76" spans="1:11" ht="41.25" customHeight="1" outlineLevel="1" x14ac:dyDescent="0.3">
      <c r="A76" s="85" t="s">
        <v>9</v>
      </c>
      <c r="B76" s="76" t="s">
        <v>83</v>
      </c>
      <c r="C76" s="77" t="s">
        <v>36</v>
      </c>
      <c r="D76" s="100">
        <v>9.7100000000000009</v>
      </c>
      <c r="E76" s="100"/>
      <c r="F76" s="100">
        <v>7.26</v>
      </c>
      <c r="G76" s="43">
        <f>F76/D76*100</f>
        <v>74.768280123583935</v>
      </c>
      <c r="H76" s="103">
        <v>9.7100000000000009</v>
      </c>
      <c r="I76" s="103">
        <v>9.7100000000000009</v>
      </c>
      <c r="J76" s="39">
        <f t="shared" si="9"/>
        <v>100</v>
      </c>
    </row>
    <row r="77" spans="1:11" ht="25.2" customHeight="1" outlineLevel="1" x14ac:dyDescent="0.3">
      <c r="A77" s="85" t="s">
        <v>9</v>
      </c>
      <c r="B77" s="76" t="s">
        <v>84</v>
      </c>
      <c r="C77" s="77" t="s">
        <v>36</v>
      </c>
      <c r="D77" s="100">
        <v>8.15</v>
      </c>
      <c r="E77" s="100"/>
      <c r="F77" s="100">
        <v>6.34</v>
      </c>
      <c r="G77" s="43">
        <f t="shared" si="8"/>
        <v>77.791411042944787</v>
      </c>
      <c r="H77" s="103">
        <v>8.25</v>
      </c>
      <c r="I77" s="103">
        <v>6.8</v>
      </c>
      <c r="J77" s="39">
        <f t="shared" si="9"/>
        <v>82.424242424242422</v>
      </c>
    </row>
    <row r="78" spans="1:11" ht="42.75" customHeight="1" outlineLevel="1" x14ac:dyDescent="0.3">
      <c r="A78" s="85" t="s">
        <v>9</v>
      </c>
      <c r="B78" s="76" t="s">
        <v>85</v>
      </c>
      <c r="C78" s="77" t="s">
        <v>36</v>
      </c>
      <c r="D78" s="100">
        <v>99</v>
      </c>
      <c r="E78" s="100"/>
      <c r="F78" s="100">
        <v>99</v>
      </c>
      <c r="G78" s="43">
        <f t="shared" si="8"/>
        <v>100</v>
      </c>
      <c r="H78" s="103">
        <v>99</v>
      </c>
      <c r="I78" s="103">
        <v>99</v>
      </c>
      <c r="J78" s="39">
        <f t="shared" si="9"/>
        <v>100</v>
      </c>
    </row>
    <row r="79" spans="1:11" ht="25.2" customHeight="1" outlineLevel="1" x14ac:dyDescent="0.3">
      <c r="A79" s="85" t="s">
        <v>9</v>
      </c>
      <c r="B79" s="76" t="s">
        <v>86</v>
      </c>
      <c r="C79" s="77" t="s">
        <v>36</v>
      </c>
      <c r="D79" s="100">
        <v>98</v>
      </c>
      <c r="E79" s="100"/>
      <c r="F79" s="100">
        <v>98</v>
      </c>
      <c r="G79" s="43">
        <f t="shared" si="8"/>
        <v>100</v>
      </c>
      <c r="H79" s="103">
        <v>98.1</v>
      </c>
      <c r="I79" s="103"/>
      <c r="J79" s="39">
        <f t="shared" si="9"/>
        <v>0</v>
      </c>
    </row>
    <row r="80" spans="1:11" ht="25.2" customHeight="1" x14ac:dyDescent="0.3">
      <c r="A80" s="85" t="s">
        <v>9</v>
      </c>
      <c r="B80" s="76" t="s">
        <v>87</v>
      </c>
      <c r="C80" s="77" t="s">
        <v>36</v>
      </c>
      <c r="D80" s="100">
        <v>100</v>
      </c>
      <c r="E80" s="100"/>
      <c r="F80" s="100">
        <v>100</v>
      </c>
      <c r="G80" s="43">
        <f t="shared" si="8"/>
        <v>100</v>
      </c>
      <c r="H80" s="53">
        <v>100</v>
      </c>
      <c r="I80" s="53"/>
      <c r="J80" s="39">
        <f t="shared" si="9"/>
        <v>0</v>
      </c>
    </row>
    <row r="81" spans="1:10" s="190" customFormat="1" ht="25.2" customHeight="1" x14ac:dyDescent="0.3">
      <c r="A81" s="85" t="s">
        <v>9</v>
      </c>
      <c r="B81" s="76" t="s">
        <v>237</v>
      </c>
      <c r="C81" s="77" t="s">
        <v>36</v>
      </c>
      <c r="D81" s="100"/>
      <c r="E81" s="100"/>
      <c r="F81" s="100">
        <v>70.23</v>
      </c>
      <c r="G81" s="43"/>
      <c r="H81" s="53">
        <v>73.03</v>
      </c>
      <c r="I81" s="53"/>
      <c r="J81" s="39">
        <f t="shared" si="9"/>
        <v>0</v>
      </c>
    </row>
    <row r="82" spans="1:10" s="40" customFormat="1" ht="25.2" customHeight="1" outlineLevel="1" x14ac:dyDescent="0.3">
      <c r="A82" s="104">
        <v>5</v>
      </c>
      <c r="B82" s="105" t="s">
        <v>88</v>
      </c>
      <c r="C82" s="88" t="s">
        <v>36</v>
      </c>
      <c r="D82" s="75">
        <v>100</v>
      </c>
      <c r="E82" s="54"/>
      <c r="F82" s="54">
        <v>100</v>
      </c>
      <c r="G82" s="37">
        <f t="shared" si="8"/>
        <v>100</v>
      </c>
      <c r="H82" s="54">
        <v>100</v>
      </c>
      <c r="I82" s="54">
        <v>100</v>
      </c>
      <c r="J82" s="39">
        <f t="shared" si="9"/>
        <v>100</v>
      </c>
    </row>
    <row r="83" spans="1:10" s="40" customFormat="1" ht="25.2" customHeight="1" outlineLevel="1" x14ac:dyDescent="0.3">
      <c r="A83" s="104">
        <v>6</v>
      </c>
      <c r="B83" s="105" t="s">
        <v>89</v>
      </c>
      <c r="C83" s="88" t="s">
        <v>36</v>
      </c>
      <c r="D83" s="75">
        <v>100</v>
      </c>
      <c r="E83" s="54"/>
      <c r="F83" s="54">
        <v>100</v>
      </c>
      <c r="G83" s="37">
        <f t="shared" si="8"/>
        <v>100</v>
      </c>
      <c r="H83" s="54">
        <v>100</v>
      </c>
      <c r="I83" s="54">
        <v>100</v>
      </c>
      <c r="J83" s="39">
        <f t="shared" si="9"/>
        <v>100</v>
      </c>
    </row>
    <row r="84" spans="1:10" ht="40.5" customHeight="1" x14ac:dyDescent="0.3">
      <c r="A84" s="106" t="s">
        <v>90</v>
      </c>
      <c r="B84" s="29" t="s">
        <v>91</v>
      </c>
      <c r="C84" s="107"/>
      <c r="D84" s="98"/>
      <c r="E84" s="53"/>
      <c r="F84" s="54"/>
      <c r="G84" s="54"/>
      <c r="H84" s="54"/>
      <c r="I84" s="54"/>
      <c r="J84" s="39"/>
    </row>
    <row r="85" spans="1:10" ht="33.450000000000003" customHeight="1" x14ac:dyDescent="0.3">
      <c r="A85" s="109">
        <v>1</v>
      </c>
      <c r="B85" s="108" t="s">
        <v>92</v>
      </c>
      <c r="C85" s="109" t="s">
        <v>36</v>
      </c>
      <c r="D85" s="100" t="s">
        <v>93</v>
      </c>
      <c r="E85" s="100"/>
      <c r="F85" s="100">
        <v>92</v>
      </c>
      <c r="G85" s="43">
        <f>92/90*100</f>
        <v>102.22222222222221</v>
      </c>
      <c r="H85" s="100">
        <v>90</v>
      </c>
      <c r="I85" s="100">
        <v>90</v>
      </c>
      <c r="J85" s="39">
        <f>I85/H85*100</f>
        <v>100</v>
      </c>
    </row>
    <row r="86" spans="1:10" ht="36.450000000000003" customHeight="1" x14ac:dyDescent="0.3">
      <c r="A86" s="109">
        <v>2</v>
      </c>
      <c r="B86" s="108" t="s">
        <v>221</v>
      </c>
      <c r="C86" s="109" t="s">
        <v>36</v>
      </c>
      <c r="D86" s="100">
        <v>100</v>
      </c>
      <c r="E86" s="85"/>
      <c r="F86" s="100">
        <v>100</v>
      </c>
      <c r="G86" s="43">
        <f t="shared" si="8"/>
        <v>100</v>
      </c>
      <c r="H86" s="100">
        <v>100</v>
      </c>
      <c r="I86" s="100">
        <v>100</v>
      </c>
      <c r="J86" s="39">
        <f>I86/H86*100</f>
        <v>100</v>
      </c>
    </row>
    <row r="87" spans="1:10" ht="37.5" customHeight="1" x14ac:dyDescent="0.3">
      <c r="A87" s="109">
        <v>3</v>
      </c>
      <c r="B87" s="110" t="s">
        <v>94</v>
      </c>
      <c r="C87" s="109" t="s">
        <v>36</v>
      </c>
      <c r="D87" s="100">
        <v>100</v>
      </c>
      <c r="E87" s="100"/>
      <c r="F87" s="100">
        <v>100</v>
      </c>
      <c r="G87" s="43">
        <f t="shared" si="8"/>
        <v>100</v>
      </c>
      <c r="H87" s="100">
        <v>100</v>
      </c>
      <c r="I87" s="100">
        <v>100</v>
      </c>
      <c r="J87" s="39">
        <f>I87/H87*100</f>
        <v>100</v>
      </c>
    </row>
    <row r="88" spans="1:10" ht="37.5" customHeight="1" x14ac:dyDescent="0.3">
      <c r="A88" s="109">
        <v>4</v>
      </c>
      <c r="B88" s="110" t="s">
        <v>238</v>
      </c>
      <c r="C88" s="109" t="s">
        <v>36</v>
      </c>
      <c r="D88" s="100">
        <v>100</v>
      </c>
      <c r="E88" s="100"/>
      <c r="F88" s="100">
        <v>100</v>
      </c>
      <c r="G88" s="43">
        <f t="shared" ref="G88" si="10">F88/D88*100</f>
        <v>100</v>
      </c>
      <c r="H88" s="100">
        <v>100</v>
      </c>
      <c r="I88" s="100">
        <v>100</v>
      </c>
      <c r="J88" s="39">
        <f>I88/H88*100</f>
        <v>100</v>
      </c>
    </row>
    <row r="89" spans="1:10" ht="37.5" customHeight="1" x14ac:dyDescent="0.3">
      <c r="A89" s="109">
        <v>5</v>
      </c>
      <c r="B89" s="110" t="s">
        <v>239</v>
      </c>
      <c r="C89" s="109" t="s">
        <v>36</v>
      </c>
      <c r="D89" s="100"/>
      <c r="E89" s="100"/>
      <c r="F89" s="100"/>
      <c r="G89" s="43"/>
      <c r="H89" s="100" t="s">
        <v>240</v>
      </c>
      <c r="I89" s="100"/>
      <c r="J89" s="39"/>
    </row>
    <row r="90" spans="1:10" ht="38.25" customHeight="1" x14ac:dyDescent="0.3">
      <c r="J90" s="41"/>
    </row>
    <row r="91" spans="1:10" ht="38.25" customHeight="1" x14ac:dyDescent="0.3">
      <c r="J91" s="41"/>
    </row>
    <row r="92" spans="1:10" ht="38.25" customHeight="1" x14ac:dyDescent="0.3"/>
    <row r="93" spans="1:10" ht="38.25" customHeight="1" x14ac:dyDescent="0.3"/>
    <row r="94" spans="1:10" ht="38.25" customHeight="1" x14ac:dyDescent="0.3"/>
    <row r="95" spans="1:10" ht="38.25" customHeight="1" x14ac:dyDescent="0.3"/>
    <row r="96" spans="1:10" ht="38.25" customHeight="1" x14ac:dyDescent="0.3"/>
    <row r="97" spans="2:5" ht="38.25" customHeight="1" x14ac:dyDescent="0.3"/>
    <row r="109" spans="2:5" s="40" customFormat="1" x14ac:dyDescent="0.3">
      <c r="B109" s="113"/>
      <c r="D109" s="114"/>
      <c r="E109" s="27"/>
    </row>
    <row r="114" spans="1:5" s="40" customFormat="1" x14ac:dyDescent="0.3">
      <c r="A114" s="27"/>
      <c r="B114" s="111"/>
      <c r="C114" s="27"/>
      <c r="D114" s="114"/>
      <c r="E114" s="27"/>
    </row>
  </sheetData>
  <mergeCells count="10">
    <mergeCell ref="G2:G3"/>
    <mergeCell ref="H2:H3"/>
    <mergeCell ref="A1:J1"/>
    <mergeCell ref="C2:C3"/>
    <mergeCell ref="B2:B3"/>
    <mergeCell ref="A2:A3"/>
    <mergeCell ref="D2:E2"/>
    <mergeCell ref="F2:F3"/>
    <mergeCell ref="I2:I3"/>
    <mergeCell ref="J2:J3"/>
  </mergeCells>
  <pageMargins left="0.47244094488188981" right="0.19685039370078741" top="0.35433070866141736" bottom="0.35433070866141736" header="0.31496062992125984" footer="0.31496062992125984"/>
  <pageSetup paperSize="9" scale="8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2"/>
  <sheetViews>
    <sheetView view="pageBreakPreview" zoomScaleNormal="70" zoomScaleSheetLayoutView="100" workbookViewId="0">
      <pane xSplit="3" ySplit="7" topLeftCell="H118" activePane="bottomRight" state="frozen"/>
      <selection pane="topRight" activeCell="R1" sqref="R1"/>
      <selection pane="bottomLeft" activeCell="A14" sqref="A14"/>
      <selection pane="bottomRight" activeCell="O119" sqref="O119:O121"/>
    </sheetView>
  </sheetViews>
  <sheetFormatPr defaultColWidth="9.33203125" defaultRowHeight="15" customHeight="1" x14ac:dyDescent="0.3"/>
  <cols>
    <col min="1" max="1" width="4.5546875" style="155" customWidth="1"/>
    <col min="2" max="2" width="40.33203125" style="156" customWidth="1"/>
    <col min="3" max="3" width="7.6640625" style="157" customWidth="1"/>
    <col min="4" max="4" width="13.33203125" style="158" hidden="1" customWidth="1"/>
    <col min="5" max="5" width="12.44140625" style="5" hidden="1" customWidth="1"/>
    <col min="6" max="6" width="13.109375" style="5" hidden="1" customWidth="1"/>
    <col min="7" max="7" width="13.5546875" style="5" hidden="1" customWidth="1"/>
    <col min="8" max="9" width="14.109375" style="5" customWidth="1"/>
    <col min="10" max="10" width="11" style="5" hidden="1" customWidth="1"/>
    <col min="11" max="11" width="13.33203125" style="5" customWidth="1"/>
    <col min="12" max="16384" width="9.33203125" style="5"/>
  </cols>
  <sheetData>
    <row r="1" spans="1:12" ht="38.25" customHeight="1" x14ac:dyDescent="0.3">
      <c r="A1" s="227" t="s">
        <v>258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2" ht="19.95" customHeight="1" x14ac:dyDescent="0.3">
      <c r="A2" s="228" t="s">
        <v>241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</row>
    <row r="3" spans="1:12" ht="15.6" customHeight="1" x14ac:dyDescent="0.3">
      <c r="A3" s="231" t="s">
        <v>0</v>
      </c>
      <c r="B3" s="223" t="s">
        <v>116</v>
      </c>
      <c r="C3" s="223" t="s">
        <v>117</v>
      </c>
      <c r="D3" s="230" t="s">
        <v>118</v>
      </c>
      <c r="E3" s="230"/>
      <c r="F3" s="229" t="s">
        <v>114</v>
      </c>
      <c r="G3" s="229" t="s">
        <v>207</v>
      </c>
      <c r="H3" s="229" t="s">
        <v>208</v>
      </c>
      <c r="I3" s="223" t="s">
        <v>243</v>
      </c>
      <c r="J3" s="192" t="s">
        <v>235</v>
      </c>
      <c r="K3" s="225" t="s">
        <v>233</v>
      </c>
    </row>
    <row r="4" spans="1:12" ht="15.6" x14ac:dyDescent="0.3">
      <c r="A4" s="232"/>
      <c r="B4" s="224"/>
      <c r="C4" s="224"/>
      <c r="D4" s="115" t="s">
        <v>112</v>
      </c>
      <c r="E4" s="115" t="s">
        <v>113</v>
      </c>
      <c r="F4" s="229"/>
      <c r="G4" s="229"/>
      <c r="H4" s="229"/>
      <c r="I4" s="224"/>
      <c r="J4" s="175" t="s">
        <v>232</v>
      </c>
      <c r="K4" s="226"/>
      <c r="L4" s="223"/>
    </row>
    <row r="5" spans="1:12" ht="16.5" customHeight="1" x14ac:dyDescent="0.3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4</v>
      </c>
      <c r="I5" s="16">
        <v>5</v>
      </c>
      <c r="J5" s="16">
        <v>6</v>
      </c>
      <c r="K5" s="16">
        <v>7</v>
      </c>
      <c r="L5" s="224"/>
    </row>
    <row r="6" spans="1:12" ht="22.5" customHeight="1" x14ac:dyDescent="0.3">
      <c r="A6" s="11" t="s">
        <v>119</v>
      </c>
      <c r="B6" s="116" t="s">
        <v>120</v>
      </c>
      <c r="C6" s="3" t="s">
        <v>121</v>
      </c>
      <c r="D6" s="117"/>
      <c r="E6" s="118"/>
      <c r="F6" s="119"/>
      <c r="G6" s="119"/>
      <c r="H6" s="119"/>
      <c r="I6" s="119"/>
      <c r="J6" s="119"/>
      <c r="K6" s="119"/>
    </row>
    <row r="7" spans="1:12" ht="22.2" customHeight="1" x14ac:dyDescent="0.3">
      <c r="A7" s="9" t="s">
        <v>42</v>
      </c>
      <c r="B7" s="120" t="s">
        <v>122</v>
      </c>
      <c r="C7" s="23" t="s">
        <v>123</v>
      </c>
      <c r="D7" s="13">
        <v>8226.25</v>
      </c>
      <c r="E7" s="13">
        <f>F10+F30+F53+F62+F44+F72+F110</f>
        <v>8251.1099999999988</v>
      </c>
      <c r="F7" s="13">
        <f>F8+F72+F110</f>
        <v>8251.11</v>
      </c>
      <c r="G7" s="13">
        <v>100</v>
      </c>
      <c r="H7" s="14">
        <f>H8+H72+H110</f>
        <v>8407.2999999999993</v>
      </c>
      <c r="I7" s="14">
        <f>I8+I72+I110</f>
        <v>8176.15</v>
      </c>
      <c r="J7" s="14">
        <f>H7-F7</f>
        <v>156.18999999999869</v>
      </c>
      <c r="K7" s="14">
        <f>I7/H7*100</f>
        <v>97.25060364207296</v>
      </c>
      <c r="L7" s="121"/>
    </row>
    <row r="8" spans="1:12" ht="22.2" customHeight="1" x14ac:dyDescent="0.3">
      <c r="A8" s="11" t="s">
        <v>3</v>
      </c>
      <c r="B8" s="120" t="s">
        <v>124</v>
      </c>
      <c r="C8" s="23" t="s">
        <v>123</v>
      </c>
      <c r="D8" s="13">
        <v>3575.4700000000003</v>
      </c>
      <c r="E8" s="13"/>
      <c r="F8" s="14">
        <f>F10+F30+F44+F53+F62</f>
        <v>3575.4700000000003</v>
      </c>
      <c r="G8" s="13">
        <f>F8/D8*100</f>
        <v>100</v>
      </c>
      <c r="H8" s="14">
        <f>H10+H30+H44+H53+H62</f>
        <v>3573.1</v>
      </c>
      <c r="I8" s="14">
        <f>I10+I30+I44+I53+I62</f>
        <v>3345.6</v>
      </c>
      <c r="J8" s="14">
        <f>H8-F8</f>
        <v>-2.3700000000003456</v>
      </c>
      <c r="K8" s="14">
        <f>I8/H8*100</f>
        <v>93.632979765469756</v>
      </c>
    </row>
    <row r="9" spans="1:12" ht="22.2" customHeight="1" x14ac:dyDescent="0.3">
      <c r="A9" s="11">
        <v>1</v>
      </c>
      <c r="B9" s="120" t="s">
        <v>125</v>
      </c>
      <c r="C9" s="3"/>
      <c r="D9" s="13"/>
      <c r="E9" s="13"/>
      <c r="F9" s="4"/>
      <c r="G9" s="1"/>
      <c r="H9" s="1"/>
      <c r="I9" s="1"/>
      <c r="J9" s="1"/>
      <c r="K9" s="14"/>
    </row>
    <row r="10" spans="1:12" ht="22.2" customHeight="1" x14ac:dyDescent="0.3">
      <c r="A10" s="9" t="s">
        <v>126</v>
      </c>
      <c r="B10" s="2" t="s">
        <v>127</v>
      </c>
      <c r="C10" s="11" t="s">
        <v>123</v>
      </c>
      <c r="D10" s="4">
        <v>802.8</v>
      </c>
      <c r="E10" s="4">
        <v>802.8</v>
      </c>
      <c r="F10" s="4">
        <f>F14+F18</f>
        <v>802.8</v>
      </c>
      <c r="G10" s="4">
        <f>F10/D10*100</f>
        <v>100</v>
      </c>
      <c r="H10" s="4">
        <f>H14+H18</f>
        <v>760</v>
      </c>
      <c r="I10" s="4">
        <f>I14+I18</f>
        <v>760</v>
      </c>
      <c r="J10" s="14">
        <f>H10-F10</f>
        <v>-42.799999999999955</v>
      </c>
      <c r="K10" s="14">
        <f>I10/H10*100</f>
        <v>100</v>
      </c>
    </row>
    <row r="11" spans="1:12" ht="22.2" customHeight="1" x14ac:dyDescent="0.3">
      <c r="A11" s="9" t="s">
        <v>21</v>
      </c>
      <c r="B11" s="2" t="s">
        <v>128</v>
      </c>
      <c r="C11" s="3" t="s">
        <v>129</v>
      </c>
      <c r="D11" s="4">
        <v>55.61</v>
      </c>
      <c r="E11" s="4">
        <v>59.98</v>
      </c>
      <c r="F11" s="4">
        <v>59.98</v>
      </c>
      <c r="G11" s="4">
        <f>F11/E11*100</f>
        <v>100</v>
      </c>
      <c r="H11" s="4">
        <v>61</v>
      </c>
      <c r="I11" s="4">
        <v>61</v>
      </c>
      <c r="J11" s="14">
        <f>H11-F11</f>
        <v>1.0200000000000031</v>
      </c>
      <c r="K11" s="14">
        <f>I11/H11*100</f>
        <v>100</v>
      </c>
    </row>
    <row r="12" spans="1:12" ht="22.2" customHeight="1" x14ac:dyDescent="0.3">
      <c r="A12" s="130" t="s">
        <v>21</v>
      </c>
      <c r="B12" s="131" t="s">
        <v>130</v>
      </c>
      <c r="C12" s="132" t="s">
        <v>26</v>
      </c>
      <c r="D12" s="133">
        <f>D10*D11/10</f>
        <v>4464.3707999999997</v>
      </c>
      <c r="E12" s="133">
        <v>4735.2700000000004</v>
      </c>
      <c r="F12" s="133">
        <v>4735.2700000000004</v>
      </c>
      <c r="G12" s="133">
        <f>F12/E12*100</f>
        <v>100</v>
      </c>
      <c r="H12" s="133">
        <v>4621</v>
      </c>
      <c r="I12" s="133">
        <v>4621</v>
      </c>
      <c r="J12" s="18">
        <f>H12-F12</f>
        <v>-114.27000000000044</v>
      </c>
      <c r="K12" s="14">
        <f>I12/H12*100</f>
        <v>100</v>
      </c>
    </row>
    <row r="13" spans="1:12" s="10" customFormat="1" ht="22.2" customHeight="1" x14ac:dyDescent="0.3">
      <c r="A13" s="11" t="s">
        <v>131</v>
      </c>
      <c r="B13" s="120" t="s">
        <v>132</v>
      </c>
      <c r="C13" s="120" t="s">
        <v>121</v>
      </c>
      <c r="D13" s="13"/>
      <c r="E13" s="13"/>
      <c r="F13" s="4"/>
      <c r="G13" s="1"/>
      <c r="H13" s="1"/>
      <c r="I13" s="1"/>
      <c r="J13" s="1"/>
      <c r="K13" s="14"/>
    </row>
    <row r="14" spans="1:12" ht="22.2" customHeight="1" x14ac:dyDescent="0.3">
      <c r="A14" s="130" t="s">
        <v>21</v>
      </c>
      <c r="B14" s="131" t="s">
        <v>127</v>
      </c>
      <c r="C14" s="132" t="s">
        <v>123</v>
      </c>
      <c r="D14" s="133">
        <v>289</v>
      </c>
      <c r="E14" s="133"/>
      <c r="F14" s="133">
        <v>289</v>
      </c>
      <c r="G14" s="133">
        <f>F14/D14*100</f>
        <v>100</v>
      </c>
      <c r="H14" s="18">
        <v>290</v>
      </c>
      <c r="I14" s="18">
        <v>290</v>
      </c>
      <c r="J14" s="18">
        <f>H14-F14</f>
        <v>1</v>
      </c>
      <c r="K14" s="14">
        <f>I14/H14*100</f>
        <v>100</v>
      </c>
    </row>
    <row r="15" spans="1:12" ht="22.2" customHeight="1" x14ac:dyDescent="0.3">
      <c r="A15" s="130" t="s">
        <v>21</v>
      </c>
      <c r="B15" s="131" t="s">
        <v>128</v>
      </c>
      <c r="C15" s="132" t="s">
        <v>129</v>
      </c>
      <c r="D15" s="133">
        <v>66.23</v>
      </c>
      <c r="E15" s="133"/>
      <c r="F15" s="133">
        <v>66.23</v>
      </c>
      <c r="G15" s="133">
        <f>F15/D15*100</f>
        <v>100</v>
      </c>
      <c r="H15" s="18">
        <v>68.92</v>
      </c>
      <c r="I15" s="18">
        <v>68.92</v>
      </c>
      <c r="J15" s="18">
        <f>H15-F15</f>
        <v>2.6899999999999977</v>
      </c>
      <c r="K15" s="14">
        <f t="shared" ref="K15:K16" si="0">I15/H15*100</f>
        <v>100</v>
      </c>
    </row>
    <row r="16" spans="1:12" ht="22.2" customHeight="1" x14ac:dyDescent="0.3">
      <c r="A16" s="130" t="s">
        <v>21</v>
      </c>
      <c r="B16" s="131" t="s">
        <v>130</v>
      </c>
      <c r="C16" s="132" t="s">
        <v>26</v>
      </c>
      <c r="D16" s="133">
        <f>D14*D15/10</f>
        <v>1914.047</v>
      </c>
      <c r="E16" s="133"/>
      <c r="F16" s="133">
        <f>F14*F15/10</f>
        <v>1914.047</v>
      </c>
      <c r="G16" s="133">
        <f>F16/D16*100</f>
        <v>100</v>
      </c>
      <c r="H16" s="18">
        <f>H14*H15/10</f>
        <v>1998.6799999999998</v>
      </c>
      <c r="I16" s="18">
        <f>I14*I15/10</f>
        <v>1998.6799999999998</v>
      </c>
      <c r="J16" s="18">
        <f>H16-F16</f>
        <v>84.632999999999811</v>
      </c>
      <c r="K16" s="14">
        <f t="shared" si="0"/>
        <v>100</v>
      </c>
    </row>
    <row r="17" spans="1:11" ht="22.2" customHeight="1" x14ac:dyDescent="0.3">
      <c r="A17" s="11" t="s">
        <v>133</v>
      </c>
      <c r="B17" s="120" t="s">
        <v>134</v>
      </c>
      <c r="C17" s="3" t="s">
        <v>121</v>
      </c>
      <c r="D17" s="13"/>
      <c r="E17" s="13"/>
      <c r="F17" s="4"/>
      <c r="G17" s="15"/>
      <c r="H17" s="15"/>
      <c r="I17" s="15"/>
      <c r="J17" s="15"/>
      <c r="K17" s="14"/>
    </row>
    <row r="18" spans="1:11" ht="22.2" customHeight="1" x14ac:dyDescent="0.3">
      <c r="A18" s="130" t="s">
        <v>21</v>
      </c>
      <c r="B18" s="131" t="s">
        <v>127</v>
      </c>
      <c r="C18" s="130" t="s">
        <v>123</v>
      </c>
      <c r="D18" s="133">
        <v>513.79999999999995</v>
      </c>
      <c r="E18" s="133"/>
      <c r="F18" s="133">
        <v>513.79999999999995</v>
      </c>
      <c r="G18" s="133">
        <f>F18/D18*100</f>
        <v>100</v>
      </c>
      <c r="H18" s="18">
        <f>H22+H26</f>
        <v>470</v>
      </c>
      <c r="I18" s="18">
        <f>I22+I26</f>
        <v>470</v>
      </c>
      <c r="J18" s="18">
        <f>H18-F18</f>
        <v>-43.799999999999955</v>
      </c>
      <c r="K18" s="14">
        <f>I18/H18*100</f>
        <v>100</v>
      </c>
    </row>
    <row r="19" spans="1:11" ht="22.2" customHeight="1" x14ac:dyDescent="0.3">
      <c r="A19" s="130" t="s">
        <v>21</v>
      </c>
      <c r="B19" s="131" t="s">
        <v>128</v>
      </c>
      <c r="C19" s="132" t="s">
        <v>129</v>
      </c>
      <c r="D19" s="176">
        <v>61.184382871536521</v>
      </c>
      <c r="E19" s="176"/>
      <c r="F19" s="176">
        <v>61.184382871536521</v>
      </c>
      <c r="G19" s="133">
        <f>F19/D19*100</f>
        <v>100</v>
      </c>
      <c r="H19" s="176">
        <v>61.2</v>
      </c>
      <c r="I19" s="176">
        <v>61.2</v>
      </c>
      <c r="J19" s="18">
        <f>H19-F19</f>
        <v>1.5617128463482288E-2</v>
      </c>
      <c r="K19" s="14">
        <f t="shared" ref="K19" si="1">I19/H19*100</f>
        <v>100</v>
      </c>
    </row>
    <row r="20" spans="1:11" ht="22.2" customHeight="1" x14ac:dyDescent="0.3">
      <c r="A20" s="130" t="s">
        <v>21</v>
      </c>
      <c r="B20" s="131" t="s">
        <v>130</v>
      </c>
      <c r="C20" s="132" t="s">
        <v>26</v>
      </c>
      <c r="D20" s="133">
        <f>D18*D19/10</f>
        <v>3143.653591939546</v>
      </c>
      <c r="E20" s="176"/>
      <c r="F20" s="133">
        <f>F18*F19/10</f>
        <v>3143.653591939546</v>
      </c>
      <c r="G20" s="133">
        <f>F20/D20*100</f>
        <v>100</v>
      </c>
      <c r="H20" s="18">
        <f>H18*H19/10</f>
        <v>2876.4</v>
      </c>
      <c r="I20" s="18">
        <f>I18*I19/10</f>
        <v>2876.4</v>
      </c>
      <c r="J20" s="18">
        <f>H20-F20</f>
        <v>-267.25359193954591</v>
      </c>
      <c r="K20" s="14">
        <f>I20/H20*100</f>
        <v>100</v>
      </c>
    </row>
    <row r="21" spans="1:11" s="126" customFormat="1" ht="22.2" customHeight="1" x14ac:dyDescent="0.3">
      <c r="A21" s="122" t="s">
        <v>135</v>
      </c>
      <c r="B21" s="123" t="s">
        <v>136</v>
      </c>
      <c r="C21" s="124" t="s">
        <v>121</v>
      </c>
      <c r="D21" s="125"/>
      <c r="E21" s="125"/>
      <c r="F21" s="125"/>
      <c r="G21" s="17"/>
      <c r="H21" s="17"/>
      <c r="I21" s="17"/>
      <c r="J21" s="17"/>
      <c r="K21" s="14"/>
    </row>
    <row r="22" spans="1:11" ht="22.2" customHeight="1" x14ac:dyDescent="0.3">
      <c r="A22" s="130" t="s">
        <v>21</v>
      </c>
      <c r="B22" s="131" t="s">
        <v>127</v>
      </c>
      <c r="C22" s="132" t="s">
        <v>123</v>
      </c>
      <c r="D22" s="133">
        <v>367</v>
      </c>
      <c r="E22" s="133"/>
      <c r="F22" s="133">
        <v>367</v>
      </c>
      <c r="G22" s="133">
        <f>F22/D22*100</f>
        <v>100</v>
      </c>
      <c r="H22" s="133">
        <v>367</v>
      </c>
      <c r="I22" s="133">
        <v>367</v>
      </c>
      <c r="J22" s="18">
        <f>H22-F22</f>
        <v>0</v>
      </c>
      <c r="K22" s="14">
        <f>I22/H22*100</f>
        <v>100</v>
      </c>
    </row>
    <row r="23" spans="1:11" ht="22.2" customHeight="1" x14ac:dyDescent="0.3">
      <c r="A23" s="130" t="s">
        <v>137</v>
      </c>
      <c r="B23" s="131" t="s">
        <v>128</v>
      </c>
      <c r="C23" s="132" t="s">
        <v>129</v>
      </c>
      <c r="D23" s="177">
        <v>64.7</v>
      </c>
      <c r="E23" s="133"/>
      <c r="F23" s="177">
        <v>64.7</v>
      </c>
      <c r="G23" s="133">
        <f>F23/D23*100</f>
        <v>100</v>
      </c>
      <c r="H23" s="177">
        <v>64.7</v>
      </c>
      <c r="I23" s="177">
        <v>64.7</v>
      </c>
      <c r="J23" s="18">
        <f>H23-F23</f>
        <v>0</v>
      </c>
      <c r="K23" s="14">
        <f t="shared" ref="K23:K86" si="2">I23/H23*100</f>
        <v>100</v>
      </c>
    </row>
    <row r="24" spans="1:11" ht="22.2" customHeight="1" x14ac:dyDescent="0.3">
      <c r="A24" s="130" t="s">
        <v>21</v>
      </c>
      <c r="B24" s="131" t="s">
        <v>130</v>
      </c>
      <c r="C24" s="132" t="s">
        <v>26</v>
      </c>
      <c r="D24" s="133">
        <f>D22*D23/10</f>
        <v>2374.4900000000002</v>
      </c>
      <c r="E24" s="133"/>
      <c r="F24" s="133">
        <f>F22*F23/10</f>
        <v>2374.4900000000002</v>
      </c>
      <c r="G24" s="133">
        <f>F24/D24*100</f>
        <v>100</v>
      </c>
      <c r="H24" s="18">
        <f>H22*H23/10</f>
        <v>2374.4900000000002</v>
      </c>
      <c r="I24" s="18">
        <f>I22*I23/10</f>
        <v>2374.4900000000002</v>
      </c>
      <c r="J24" s="18">
        <f>H24-F24</f>
        <v>0</v>
      </c>
      <c r="K24" s="14">
        <f t="shared" si="2"/>
        <v>100</v>
      </c>
    </row>
    <row r="25" spans="1:11" s="126" customFormat="1" ht="22.2" customHeight="1" x14ac:dyDescent="0.3">
      <c r="A25" s="122" t="s">
        <v>138</v>
      </c>
      <c r="B25" s="123" t="s">
        <v>139</v>
      </c>
      <c r="C25" s="124" t="s">
        <v>121</v>
      </c>
      <c r="D25" s="125"/>
      <c r="E25" s="125"/>
      <c r="F25" s="125"/>
      <c r="G25" s="17"/>
      <c r="H25" s="17"/>
      <c r="I25" s="17"/>
      <c r="J25" s="17"/>
      <c r="K25" s="14"/>
    </row>
    <row r="26" spans="1:11" ht="22.2" customHeight="1" x14ac:dyDescent="0.3">
      <c r="A26" s="130" t="s">
        <v>21</v>
      </c>
      <c r="B26" s="131" t="s">
        <v>127</v>
      </c>
      <c r="C26" s="132" t="s">
        <v>123</v>
      </c>
      <c r="D26" s="133">
        <v>146.80000000000001</v>
      </c>
      <c r="E26" s="133"/>
      <c r="F26" s="133">
        <v>146.80000000000001</v>
      </c>
      <c r="G26" s="133">
        <f>F26/D26*100</f>
        <v>100</v>
      </c>
      <c r="H26" s="133">
        <v>103</v>
      </c>
      <c r="I26" s="133">
        <v>103</v>
      </c>
      <c r="J26" s="18">
        <f>H26-F26</f>
        <v>-43.800000000000011</v>
      </c>
      <c r="K26" s="14">
        <f t="shared" si="2"/>
        <v>100</v>
      </c>
    </row>
    <row r="27" spans="1:11" ht="22.2" customHeight="1" x14ac:dyDescent="0.3">
      <c r="A27" s="130" t="s">
        <v>137</v>
      </c>
      <c r="B27" s="131" t="s">
        <v>128</v>
      </c>
      <c r="C27" s="132" t="s">
        <v>129</v>
      </c>
      <c r="D27" s="176">
        <v>22.95</v>
      </c>
      <c r="E27" s="133"/>
      <c r="F27" s="176">
        <v>22.95</v>
      </c>
      <c r="G27" s="133">
        <f>F27/D27*100</f>
        <v>100</v>
      </c>
      <c r="H27" s="133">
        <v>22.95</v>
      </c>
      <c r="I27" s="133">
        <v>22.95</v>
      </c>
      <c r="J27" s="18">
        <f>H27-F27</f>
        <v>0</v>
      </c>
      <c r="K27" s="14">
        <f t="shared" si="2"/>
        <v>100</v>
      </c>
    </row>
    <row r="28" spans="1:11" ht="22.2" customHeight="1" x14ac:dyDescent="0.3">
      <c r="A28" s="130" t="s">
        <v>21</v>
      </c>
      <c r="B28" s="131" t="s">
        <v>130</v>
      </c>
      <c r="C28" s="132" t="s">
        <v>26</v>
      </c>
      <c r="D28" s="133">
        <f>D26*D27/10</f>
        <v>336.90600000000001</v>
      </c>
      <c r="E28" s="133"/>
      <c r="F28" s="133">
        <f>F26*F27/10</f>
        <v>336.90600000000001</v>
      </c>
      <c r="G28" s="133">
        <f>F28/D28*100</f>
        <v>100</v>
      </c>
      <c r="H28" s="133">
        <f>H26*H27/10</f>
        <v>236.38499999999999</v>
      </c>
      <c r="I28" s="133">
        <v>236.39</v>
      </c>
      <c r="J28" s="18">
        <f>H28-F28</f>
        <v>-100.52100000000002</v>
      </c>
      <c r="K28" s="14">
        <f t="shared" si="2"/>
        <v>100.00211519343442</v>
      </c>
    </row>
    <row r="29" spans="1:11" ht="22.2" customHeight="1" x14ac:dyDescent="0.3">
      <c r="A29" s="11">
        <v>2</v>
      </c>
      <c r="B29" s="120" t="s">
        <v>140</v>
      </c>
      <c r="C29" s="3" t="s">
        <v>121</v>
      </c>
      <c r="D29" s="13"/>
      <c r="E29" s="13"/>
      <c r="F29" s="4"/>
      <c r="G29" s="15"/>
      <c r="H29" s="15"/>
      <c r="I29" s="15"/>
      <c r="J29" s="15"/>
      <c r="K29" s="14"/>
    </row>
    <row r="30" spans="1:11" ht="22.2" customHeight="1" x14ac:dyDescent="0.3">
      <c r="A30" s="130" t="s">
        <v>21</v>
      </c>
      <c r="B30" s="131" t="s">
        <v>127</v>
      </c>
      <c r="C30" s="132" t="s">
        <v>123</v>
      </c>
      <c r="D30" s="133">
        <v>355</v>
      </c>
      <c r="E30" s="133">
        <v>355</v>
      </c>
      <c r="F30" s="133">
        <v>355</v>
      </c>
      <c r="G30" s="133">
        <f>F30/D30*100</f>
        <v>100</v>
      </c>
      <c r="H30" s="18">
        <v>350</v>
      </c>
      <c r="I30" s="18">
        <f>I33+I37+I41</f>
        <v>342</v>
      </c>
      <c r="J30" s="187">
        <f>H30-F30</f>
        <v>-5</v>
      </c>
      <c r="K30" s="14">
        <f t="shared" si="2"/>
        <v>97.714285714285708</v>
      </c>
    </row>
    <row r="31" spans="1:11" ht="22.2" customHeight="1" x14ac:dyDescent="0.3">
      <c r="A31" s="130" t="s">
        <v>137</v>
      </c>
      <c r="B31" s="131" t="s">
        <v>128</v>
      </c>
      <c r="C31" s="132" t="s">
        <v>129</v>
      </c>
      <c r="D31" s="133">
        <v>61.18</v>
      </c>
      <c r="E31" s="133">
        <v>63.04</v>
      </c>
      <c r="F31" s="133">
        <v>63.04</v>
      </c>
      <c r="G31" s="133">
        <f>F31/E31*100</f>
        <v>100</v>
      </c>
      <c r="H31" s="18">
        <v>63</v>
      </c>
      <c r="I31" s="18">
        <v>63</v>
      </c>
      <c r="J31" s="187">
        <f t="shared" ref="J31:J35" si="3">H31-F31</f>
        <v>-3.9999999999999147E-2</v>
      </c>
      <c r="K31" s="14">
        <f t="shared" si="2"/>
        <v>100</v>
      </c>
    </row>
    <row r="32" spans="1:11" ht="22.2" customHeight="1" x14ac:dyDescent="0.3">
      <c r="A32" s="130" t="s">
        <v>21</v>
      </c>
      <c r="B32" s="131" t="s">
        <v>130</v>
      </c>
      <c r="C32" s="132" t="s">
        <v>26</v>
      </c>
      <c r="D32" s="133">
        <f>D30*D31/10</f>
        <v>2171.8900000000003</v>
      </c>
      <c r="E32" s="133">
        <v>2237.8000000000002</v>
      </c>
      <c r="F32" s="133">
        <v>2237.8000000000002</v>
      </c>
      <c r="G32" s="133">
        <f>F32/E32*100</f>
        <v>100</v>
      </c>
      <c r="H32" s="133">
        <v>2277.7200000000003</v>
      </c>
      <c r="I32" s="133">
        <v>2277.7200000000003</v>
      </c>
      <c r="J32" s="187">
        <f t="shared" si="3"/>
        <v>39.920000000000073</v>
      </c>
      <c r="K32" s="14">
        <f t="shared" si="2"/>
        <v>100</v>
      </c>
    </row>
    <row r="33" spans="1:11" s="126" customFormat="1" ht="22.2" customHeight="1" x14ac:dyDescent="0.3">
      <c r="A33" s="130" t="s">
        <v>141</v>
      </c>
      <c r="B33" s="131" t="s">
        <v>142</v>
      </c>
      <c r="C33" s="132" t="s">
        <v>123</v>
      </c>
      <c r="D33" s="133">
        <v>4</v>
      </c>
      <c r="E33" s="133"/>
      <c r="F33" s="133">
        <v>4</v>
      </c>
      <c r="G33" s="133">
        <f>F33/D33*100</f>
        <v>100</v>
      </c>
      <c r="H33" s="133">
        <v>4</v>
      </c>
      <c r="I33" s="133">
        <v>4</v>
      </c>
      <c r="J33" s="187">
        <f t="shared" si="3"/>
        <v>0</v>
      </c>
      <c r="K33" s="14">
        <f t="shared" si="2"/>
        <v>100</v>
      </c>
    </row>
    <row r="34" spans="1:11" ht="22.2" customHeight="1" x14ac:dyDescent="0.3">
      <c r="A34" s="130" t="s">
        <v>126</v>
      </c>
      <c r="B34" s="131" t="s">
        <v>128</v>
      </c>
      <c r="C34" s="132" t="s">
        <v>129</v>
      </c>
      <c r="D34" s="133">
        <v>56.4</v>
      </c>
      <c r="E34" s="133"/>
      <c r="F34" s="133">
        <v>56.4</v>
      </c>
      <c r="G34" s="133">
        <f>F34/D34*100</f>
        <v>100</v>
      </c>
      <c r="H34" s="133">
        <v>57.62</v>
      </c>
      <c r="I34" s="133">
        <v>57.62</v>
      </c>
      <c r="J34" s="187">
        <f t="shared" si="3"/>
        <v>1.2199999999999989</v>
      </c>
      <c r="K34" s="14">
        <f t="shared" si="2"/>
        <v>100</v>
      </c>
    </row>
    <row r="35" spans="1:11" ht="22.2" customHeight="1" x14ac:dyDescent="0.3">
      <c r="A35" s="130" t="s">
        <v>126</v>
      </c>
      <c r="B35" s="131" t="s">
        <v>130</v>
      </c>
      <c r="C35" s="132" t="s">
        <v>26</v>
      </c>
      <c r="D35" s="133">
        <f>D33*D34/10</f>
        <v>22.56</v>
      </c>
      <c r="E35" s="133"/>
      <c r="F35" s="133">
        <f>F33*F34/10</f>
        <v>22.56</v>
      </c>
      <c r="G35" s="133">
        <f>F35/D35*100</f>
        <v>100</v>
      </c>
      <c r="H35" s="133">
        <f>H33*H34/10</f>
        <v>23.047999999999998</v>
      </c>
      <c r="I35" s="133">
        <f>I33*I34/10</f>
        <v>23.047999999999998</v>
      </c>
      <c r="J35" s="187">
        <f t="shared" si="3"/>
        <v>0.48799999999999955</v>
      </c>
      <c r="K35" s="14">
        <f t="shared" si="2"/>
        <v>100</v>
      </c>
    </row>
    <row r="36" spans="1:11" s="126" customFormat="1" ht="22.2" customHeight="1" x14ac:dyDescent="0.3">
      <c r="A36" s="130" t="s">
        <v>143</v>
      </c>
      <c r="B36" s="131" t="s">
        <v>242</v>
      </c>
      <c r="C36" s="132" t="s">
        <v>121</v>
      </c>
      <c r="D36" s="133"/>
      <c r="E36" s="133"/>
      <c r="F36" s="133"/>
      <c r="G36" s="18"/>
      <c r="H36" s="18"/>
      <c r="I36" s="18"/>
      <c r="J36" s="18"/>
      <c r="K36" s="14"/>
    </row>
    <row r="37" spans="1:11" ht="22.2" customHeight="1" x14ac:dyDescent="0.3">
      <c r="A37" s="130" t="s">
        <v>21</v>
      </c>
      <c r="B37" s="131" t="s">
        <v>127</v>
      </c>
      <c r="C37" s="132" t="s">
        <v>123</v>
      </c>
      <c r="D37" s="133">
        <v>264</v>
      </c>
      <c r="E37" s="133"/>
      <c r="F37" s="133">
        <v>264</v>
      </c>
      <c r="G37" s="133">
        <f>F37/D37*100</f>
        <v>100</v>
      </c>
      <c r="H37" s="133">
        <v>258</v>
      </c>
      <c r="I37" s="133">
        <v>258</v>
      </c>
      <c r="J37" s="187">
        <f>H37-F37</f>
        <v>-6</v>
      </c>
      <c r="K37" s="14">
        <f t="shared" si="2"/>
        <v>100</v>
      </c>
    </row>
    <row r="38" spans="1:11" ht="22.2" customHeight="1" x14ac:dyDescent="0.3">
      <c r="A38" s="130" t="s">
        <v>137</v>
      </c>
      <c r="B38" s="131" t="s">
        <v>128</v>
      </c>
      <c r="C38" s="132" t="s">
        <v>129</v>
      </c>
      <c r="D38" s="176">
        <v>61.4</v>
      </c>
      <c r="E38" s="133"/>
      <c r="F38" s="176">
        <v>61.4</v>
      </c>
      <c r="G38" s="133">
        <f>F38/D38*100</f>
        <v>100</v>
      </c>
      <c r="H38" s="176">
        <v>63.459000000000003</v>
      </c>
      <c r="I38" s="176">
        <v>63.459000000000003</v>
      </c>
      <c r="J38" s="187">
        <f t="shared" ref="J38:J54" si="4">H38-F38</f>
        <v>2.0590000000000046</v>
      </c>
      <c r="K38" s="14">
        <f t="shared" si="2"/>
        <v>100</v>
      </c>
    </row>
    <row r="39" spans="1:11" ht="22.2" customHeight="1" x14ac:dyDescent="0.3">
      <c r="A39" s="130" t="s">
        <v>21</v>
      </c>
      <c r="B39" s="131" t="s">
        <v>130</v>
      </c>
      <c r="C39" s="132" t="s">
        <v>26</v>
      </c>
      <c r="D39" s="133">
        <f>D37*D38/10</f>
        <v>1620.96</v>
      </c>
      <c r="E39" s="133"/>
      <c r="F39" s="133">
        <f>F37*F38/10</f>
        <v>1620.96</v>
      </c>
      <c r="G39" s="133">
        <f>F39/D39*100</f>
        <v>100</v>
      </c>
      <c r="H39" s="133">
        <f>H37*H38/10</f>
        <v>1637.2422000000001</v>
      </c>
      <c r="I39" s="133">
        <f>I37*I38/10</f>
        <v>1637.2422000000001</v>
      </c>
      <c r="J39" s="187">
        <f t="shared" si="4"/>
        <v>16.282200000000103</v>
      </c>
      <c r="K39" s="14">
        <f t="shared" si="2"/>
        <v>100</v>
      </c>
    </row>
    <row r="40" spans="1:11" s="126" customFormat="1" ht="22.2" customHeight="1" x14ac:dyDescent="0.3">
      <c r="A40" s="130" t="s">
        <v>144</v>
      </c>
      <c r="B40" s="131" t="s">
        <v>145</v>
      </c>
      <c r="C40" s="178"/>
      <c r="D40" s="133"/>
      <c r="E40" s="133"/>
      <c r="F40" s="133"/>
      <c r="G40" s="18"/>
      <c r="H40" s="18"/>
      <c r="I40" s="18"/>
      <c r="J40" s="187"/>
      <c r="K40" s="14"/>
    </row>
    <row r="41" spans="1:11" ht="22.2" customHeight="1" x14ac:dyDescent="0.3">
      <c r="A41" s="130" t="s">
        <v>21</v>
      </c>
      <c r="B41" s="131" t="s">
        <v>127</v>
      </c>
      <c r="C41" s="132" t="s">
        <v>123</v>
      </c>
      <c r="D41" s="133">
        <v>87</v>
      </c>
      <c r="E41" s="179"/>
      <c r="F41" s="133">
        <v>87</v>
      </c>
      <c r="G41" s="133">
        <f>F41/D41*100</f>
        <v>100</v>
      </c>
      <c r="H41" s="133">
        <v>88</v>
      </c>
      <c r="I41" s="133">
        <v>80</v>
      </c>
      <c r="J41" s="187">
        <f t="shared" si="4"/>
        <v>1</v>
      </c>
      <c r="K41" s="14">
        <f t="shared" si="2"/>
        <v>90.909090909090907</v>
      </c>
    </row>
    <row r="42" spans="1:11" ht="22.2" customHeight="1" x14ac:dyDescent="0.3">
      <c r="A42" s="130" t="s">
        <v>137</v>
      </c>
      <c r="B42" s="131" t="s">
        <v>128</v>
      </c>
      <c r="C42" s="132" t="s">
        <v>129</v>
      </c>
      <c r="D42" s="176">
        <v>60.51</v>
      </c>
      <c r="E42" s="179"/>
      <c r="F42" s="176">
        <v>60.51</v>
      </c>
      <c r="G42" s="133">
        <f t="shared" ref="G42:G54" si="5">F42/D42*100</f>
        <v>100</v>
      </c>
      <c r="H42" s="176">
        <v>62.951000000000001</v>
      </c>
      <c r="I42" s="176">
        <v>62.951000000000001</v>
      </c>
      <c r="J42" s="187">
        <f t="shared" si="4"/>
        <v>2.4410000000000025</v>
      </c>
      <c r="K42" s="14">
        <f t="shared" si="2"/>
        <v>100</v>
      </c>
    </row>
    <row r="43" spans="1:11" ht="22.2" customHeight="1" x14ac:dyDescent="0.3">
      <c r="A43" s="130" t="s">
        <v>21</v>
      </c>
      <c r="B43" s="131" t="s">
        <v>130</v>
      </c>
      <c r="C43" s="132" t="s">
        <v>26</v>
      </c>
      <c r="D43" s="133">
        <f>D41*D42/10</f>
        <v>526.43700000000001</v>
      </c>
      <c r="E43" s="179"/>
      <c r="F43" s="133">
        <f>F41*F42/10</f>
        <v>526.43700000000001</v>
      </c>
      <c r="G43" s="133">
        <f t="shared" si="5"/>
        <v>100</v>
      </c>
      <c r="H43" s="133">
        <f>H41*H42/10</f>
        <v>553.96879999999999</v>
      </c>
      <c r="I43" s="133">
        <f>I41*I42/10</f>
        <v>503.608</v>
      </c>
      <c r="J43" s="187">
        <f t="shared" si="4"/>
        <v>27.531799999999976</v>
      </c>
      <c r="K43" s="14">
        <f t="shared" si="2"/>
        <v>90.909090909090921</v>
      </c>
    </row>
    <row r="44" spans="1:11" s="127" customFormat="1" ht="22.2" customHeight="1" x14ac:dyDescent="0.3">
      <c r="A44" s="11">
        <v>3</v>
      </c>
      <c r="B44" s="120" t="s">
        <v>146</v>
      </c>
      <c r="C44" s="23" t="s">
        <v>123</v>
      </c>
      <c r="D44" s="13">
        <v>2049.37</v>
      </c>
      <c r="E44" s="13"/>
      <c r="F44" s="13">
        <v>2049.37</v>
      </c>
      <c r="G44" s="4">
        <f t="shared" si="5"/>
        <v>100</v>
      </c>
      <c r="H44" s="14">
        <f>H46+H50</f>
        <v>2074.1</v>
      </c>
      <c r="I44" s="14">
        <f>I46+I50</f>
        <v>1882.5</v>
      </c>
      <c r="J44" s="187">
        <f t="shared" si="4"/>
        <v>24.730000000000018</v>
      </c>
      <c r="K44" s="14">
        <f t="shared" si="2"/>
        <v>90.762258328913745</v>
      </c>
    </row>
    <row r="45" spans="1:11" ht="22.2" customHeight="1" x14ac:dyDescent="0.3">
      <c r="A45" s="11" t="s">
        <v>96</v>
      </c>
      <c r="B45" s="120" t="s">
        <v>147</v>
      </c>
      <c r="C45" s="3" t="s">
        <v>121</v>
      </c>
      <c r="D45" s="13"/>
      <c r="E45" s="13"/>
      <c r="F45" s="13"/>
      <c r="G45" s="15"/>
      <c r="H45" s="15"/>
      <c r="I45" s="15"/>
      <c r="J45" s="15"/>
      <c r="K45" s="14"/>
    </row>
    <row r="46" spans="1:11" ht="22.2" customHeight="1" x14ac:dyDescent="0.3">
      <c r="A46" s="130" t="s">
        <v>21</v>
      </c>
      <c r="B46" s="131" t="s">
        <v>127</v>
      </c>
      <c r="C46" s="132" t="s">
        <v>123</v>
      </c>
      <c r="D46" s="133">
        <v>3.1</v>
      </c>
      <c r="E46" s="133"/>
      <c r="F46" s="133">
        <v>3.1</v>
      </c>
      <c r="G46" s="133">
        <f t="shared" si="5"/>
        <v>100</v>
      </c>
      <c r="H46" s="133">
        <v>3.1</v>
      </c>
      <c r="I46" s="133">
        <v>2.5</v>
      </c>
      <c r="J46" s="187">
        <f t="shared" si="4"/>
        <v>0</v>
      </c>
      <c r="K46" s="14">
        <f t="shared" si="2"/>
        <v>80.645161290322577</v>
      </c>
    </row>
    <row r="47" spans="1:11" ht="22.2" customHeight="1" x14ac:dyDescent="0.3">
      <c r="A47" s="130" t="s">
        <v>137</v>
      </c>
      <c r="B47" s="131" t="s">
        <v>128</v>
      </c>
      <c r="C47" s="132" t="s">
        <v>129</v>
      </c>
      <c r="D47" s="177">
        <v>43.6</v>
      </c>
      <c r="E47" s="180"/>
      <c r="F47" s="177">
        <v>43.6</v>
      </c>
      <c r="G47" s="133">
        <f t="shared" si="5"/>
        <v>100</v>
      </c>
      <c r="H47" s="177">
        <v>43.6</v>
      </c>
      <c r="I47" s="177">
        <v>43.6</v>
      </c>
      <c r="J47" s="187">
        <f t="shared" si="4"/>
        <v>0</v>
      </c>
      <c r="K47" s="14">
        <f t="shared" si="2"/>
        <v>100</v>
      </c>
    </row>
    <row r="48" spans="1:11" ht="22.2" customHeight="1" x14ac:dyDescent="0.3">
      <c r="A48" s="130" t="s">
        <v>21</v>
      </c>
      <c r="B48" s="131" t="s">
        <v>130</v>
      </c>
      <c r="C48" s="132" t="s">
        <v>26</v>
      </c>
      <c r="D48" s="133">
        <f>D46*D47/10</f>
        <v>13.516</v>
      </c>
      <c r="E48" s="133"/>
      <c r="F48" s="133">
        <f>F46*F47/10</f>
        <v>13.516</v>
      </c>
      <c r="G48" s="133">
        <f t="shared" si="5"/>
        <v>100</v>
      </c>
      <c r="H48" s="133">
        <f>H46*H47/10</f>
        <v>13.516</v>
      </c>
      <c r="I48" s="133">
        <f>I46*I47/10</f>
        <v>10.9</v>
      </c>
      <c r="J48" s="187">
        <f t="shared" si="4"/>
        <v>0</v>
      </c>
      <c r="K48" s="14">
        <f t="shared" si="2"/>
        <v>80.645161290322591</v>
      </c>
    </row>
    <row r="49" spans="1:11" ht="22.2" customHeight="1" x14ac:dyDescent="0.3">
      <c r="A49" s="11" t="s">
        <v>97</v>
      </c>
      <c r="B49" s="120" t="s">
        <v>148</v>
      </c>
      <c r="C49" s="3" t="s">
        <v>121</v>
      </c>
      <c r="D49" s="13"/>
      <c r="E49" s="13"/>
      <c r="F49" s="13"/>
      <c r="G49" s="15"/>
      <c r="H49" s="15"/>
      <c r="I49" s="15"/>
      <c r="J49" s="15"/>
      <c r="K49" s="14"/>
    </row>
    <row r="50" spans="1:11" ht="22.2" customHeight="1" x14ac:dyDescent="0.3">
      <c r="A50" s="130" t="s">
        <v>21</v>
      </c>
      <c r="B50" s="131" t="s">
        <v>127</v>
      </c>
      <c r="C50" s="132" t="s">
        <v>123</v>
      </c>
      <c r="D50" s="133">
        <v>2046.27</v>
      </c>
      <c r="E50" s="133">
        <v>2046.27</v>
      </c>
      <c r="F50" s="133">
        <v>2046.27</v>
      </c>
      <c r="G50" s="133">
        <f t="shared" si="5"/>
        <v>100</v>
      </c>
      <c r="H50" s="133">
        <v>2071</v>
      </c>
      <c r="I50" s="133">
        <v>1880</v>
      </c>
      <c r="J50" s="187">
        <f t="shared" si="4"/>
        <v>24.730000000000018</v>
      </c>
      <c r="K50" s="14">
        <f t="shared" si="2"/>
        <v>90.777402221149202</v>
      </c>
    </row>
    <row r="51" spans="1:11" ht="22.2" customHeight="1" x14ac:dyDescent="0.3">
      <c r="A51" s="130" t="s">
        <v>21</v>
      </c>
      <c r="B51" s="131" t="s">
        <v>128</v>
      </c>
      <c r="C51" s="132" t="s">
        <v>129</v>
      </c>
      <c r="D51" s="133">
        <v>97.94</v>
      </c>
      <c r="E51" s="133">
        <v>99.51</v>
      </c>
      <c r="F51" s="133">
        <v>99.51</v>
      </c>
      <c r="G51" s="133">
        <f t="shared" si="5"/>
        <v>101.60302225852564</v>
      </c>
      <c r="H51" s="133">
        <v>101</v>
      </c>
      <c r="I51" s="133">
        <v>101</v>
      </c>
      <c r="J51" s="187">
        <f t="shared" si="4"/>
        <v>1.4899999999999949</v>
      </c>
      <c r="K51" s="14">
        <f t="shared" si="2"/>
        <v>100</v>
      </c>
    </row>
    <row r="52" spans="1:11" ht="22.2" customHeight="1" x14ac:dyDescent="0.3">
      <c r="A52" s="130" t="s">
        <v>21</v>
      </c>
      <c r="B52" s="131" t="s">
        <v>130</v>
      </c>
      <c r="C52" s="132" t="s">
        <v>26</v>
      </c>
      <c r="D52" s="133">
        <f>D50*D51/10</f>
        <v>20041.168379999999</v>
      </c>
      <c r="E52" s="133">
        <v>20363.2</v>
      </c>
      <c r="F52" s="133">
        <v>20363.2</v>
      </c>
      <c r="G52" s="133">
        <f t="shared" si="5"/>
        <v>101.60685052834231</v>
      </c>
      <c r="H52" s="133">
        <v>20989</v>
      </c>
      <c r="I52" s="133">
        <v>20989</v>
      </c>
      <c r="J52" s="187">
        <f t="shared" si="4"/>
        <v>625.79999999999927</v>
      </c>
      <c r="K52" s="14">
        <f t="shared" si="2"/>
        <v>100</v>
      </c>
    </row>
    <row r="53" spans="1:11" s="127" customFormat="1" ht="22.2" customHeight="1" x14ac:dyDescent="0.3">
      <c r="A53" s="11">
        <v>4</v>
      </c>
      <c r="B53" s="120" t="s">
        <v>149</v>
      </c>
      <c r="C53" s="23" t="s">
        <v>123</v>
      </c>
      <c r="D53" s="13">
        <v>126</v>
      </c>
      <c r="E53" s="13"/>
      <c r="F53" s="13">
        <v>126</v>
      </c>
      <c r="G53" s="4">
        <f t="shared" si="5"/>
        <v>100</v>
      </c>
      <c r="H53" s="14">
        <f>H54+H58</f>
        <v>127</v>
      </c>
      <c r="I53" s="14">
        <f>I54+I58</f>
        <v>98.2</v>
      </c>
      <c r="J53" s="187">
        <f t="shared" si="4"/>
        <v>1</v>
      </c>
      <c r="K53" s="14">
        <f t="shared" si="2"/>
        <v>77.322834645669289</v>
      </c>
    </row>
    <row r="54" spans="1:11" ht="22.2" customHeight="1" x14ac:dyDescent="0.3">
      <c r="A54" s="130" t="s">
        <v>150</v>
      </c>
      <c r="B54" s="131" t="s">
        <v>151</v>
      </c>
      <c r="C54" s="132" t="s">
        <v>121</v>
      </c>
      <c r="D54" s="133">
        <v>70</v>
      </c>
      <c r="E54" s="133">
        <v>70</v>
      </c>
      <c r="F54" s="133">
        <v>70</v>
      </c>
      <c r="G54" s="133">
        <f t="shared" si="5"/>
        <v>100</v>
      </c>
      <c r="H54" s="18">
        <v>69</v>
      </c>
      <c r="I54" s="18">
        <v>54.1</v>
      </c>
      <c r="J54" s="187">
        <f t="shared" si="4"/>
        <v>-1</v>
      </c>
      <c r="K54" s="14">
        <f t="shared" si="2"/>
        <v>78.405797101449281</v>
      </c>
    </row>
    <row r="55" spans="1:11" ht="22.2" hidden="1" customHeight="1" x14ac:dyDescent="0.3">
      <c r="A55" s="130" t="s">
        <v>21</v>
      </c>
      <c r="B55" s="131" t="s">
        <v>127</v>
      </c>
      <c r="C55" s="132" t="s">
        <v>123</v>
      </c>
      <c r="D55" s="133">
        <v>70</v>
      </c>
      <c r="E55" s="133"/>
      <c r="F55" s="133">
        <v>70</v>
      </c>
      <c r="G55" s="18"/>
      <c r="H55" s="18"/>
      <c r="I55" s="18"/>
      <c r="J55" s="18"/>
      <c r="K55" s="14" t="e">
        <f t="shared" si="2"/>
        <v>#DIV/0!</v>
      </c>
    </row>
    <row r="56" spans="1:11" ht="22.2" hidden="1" customHeight="1" x14ac:dyDescent="0.3">
      <c r="A56" s="130" t="s">
        <v>137</v>
      </c>
      <c r="B56" s="131" t="s">
        <v>128</v>
      </c>
      <c r="C56" s="132" t="s">
        <v>129</v>
      </c>
      <c r="D56" s="133"/>
      <c r="E56" s="133"/>
      <c r="F56" s="133"/>
      <c r="G56" s="18"/>
      <c r="H56" s="18"/>
      <c r="I56" s="18"/>
      <c r="J56" s="18"/>
      <c r="K56" s="14" t="e">
        <f t="shared" si="2"/>
        <v>#DIV/0!</v>
      </c>
    </row>
    <row r="57" spans="1:11" ht="22.2" hidden="1" customHeight="1" x14ac:dyDescent="0.3">
      <c r="A57" s="130" t="s">
        <v>21</v>
      </c>
      <c r="B57" s="131" t="s">
        <v>130</v>
      </c>
      <c r="C57" s="132" t="s">
        <v>26</v>
      </c>
      <c r="D57" s="133"/>
      <c r="E57" s="133"/>
      <c r="F57" s="133"/>
      <c r="G57" s="18"/>
      <c r="H57" s="18"/>
      <c r="I57" s="18"/>
      <c r="J57" s="18"/>
      <c r="K57" s="14" t="e">
        <f t="shared" si="2"/>
        <v>#DIV/0!</v>
      </c>
    </row>
    <row r="58" spans="1:11" ht="22.2" customHeight="1" x14ac:dyDescent="0.3">
      <c r="A58" s="130" t="s">
        <v>152</v>
      </c>
      <c r="B58" s="131" t="s">
        <v>153</v>
      </c>
      <c r="C58" s="132" t="s">
        <v>121</v>
      </c>
      <c r="D58" s="133">
        <v>56</v>
      </c>
      <c r="E58" s="133">
        <v>56</v>
      </c>
      <c r="F58" s="133">
        <v>56</v>
      </c>
      <c r="G58" s="133">
        <f>F58/D58*100</f>
        <v>100</v>
      </c>
      <c r="H58" s="18">
        <v>58</v>
      </c>
      <c r="I58" s="18">
        <v>44.1</v>
      </c>
      <c r="J58" s="187">
        <f t="shared" ref="J58" si="6">H58-F58</f>
        <v>2</v>
      </c>
      <c r="K58" s="14">
        <f t="shared" si="2"/>
        <v>76.034482758620697</v>
      </c>
    </row>
    <row r="59" spans="1:11" ht="22.2" hidden="1" customHeight="1" x14ac:dyDescent="0.3">
      <c r="A59" s="9" t="s">
        <v>21</v>
      </c>
      <c r="B59" s="2" t="s">
        <v>127</v>
      </c>
      <c r="C59" s="3" t="s">
        <v>123</v>
      </c>
      <c r="D59" s="4"/>
      <c r="E59" s="4"/>
      <c r="F59" s="4"/>
      <c r="G59" s="15"/>
      <c r="H59" s="15"/>
      <c r="I59" s="15"/>
      <c r="J59" s="15"/>
      <c r="K59" s="14" t="e">
        <f t="shared" si="2"/>
        <v>#DIV/0!</v>
      </c>
    </row>
    <row r="60" spans="1:11" ht="22.2" hidden="1" customHeight="1" x14ac:dyDescent="0.3">
      <c r="A60" s="9" t="s">
        <v>137</v>
      </c>
      <c r="B60" s="2" t="s">
        <v>128</v>
      </c>
      <c r="C60" s="3" t="s">
        <v>129</v>
      </c>
      <c r="D60" s="4"/>
      <c r="E60" s="4"/>
      <c r="F60" s="4"/>
      <c r="G60" s="15"/>
      <c r="H60" s="15"/>
      <c r="I60" s="15"/>
      <c r="J60" s="15"/>
      <c r="K60" s="14" t="e">
        <f t="shared" si="2"/>
        <v>#DIV/0!</v>
      </c>
    </row>
    <row r="61" spans="1:11" ht="22.2" hidden="1" customHeight="1" x14ac:dyDescent="0.3">
      <c r="A61" s="9" t="s">
        <v>21</v>
      </c>
      <c r="B61" s="2" t="s">
        <v>130</v>
      </c>
      <c r="C61" s="3" t="s">
        <v>26</v>
      </c>
      <c r="D61" s="4"/>
      <c r="E61" s="4"/>
      <c r="F61" s="4"/>
      <c r="G61" s="15"/>
      <c r="H61" s="15"/>
      <c r="I61" s="15"/>
      <c r="J61" s="15"/>
      <c r="K61" s="14" t="e">
        <f t="shared" si="2"/>
        <v>#DIV/0!</v>
      </c>
    </row>
    <row r="62" spans="1:11" s="127" customFormat="1" ht="22.2" customHeight="1" x14ac:dyDescent="0.3">
      <c r="A62" s="11">
        <v>5</v>
      </c>
      <c r="B62" s="120" t="s">
        <v>154</v>
      </c>
      <c r="C62" s="23" t="s">
        <v>123</v>
      </c>
      <c r="D62" s="13">
        <v>242.29999999999998</v>
      </c>
      <c r="E62" s="13"/>
      <c r="F62" s="13">
        <v>242.29999999999998</v>
      </c>
      <c r="G62" s="14"/>
      <c r="H62" s="13">
        <f>H64+H69</f>
        <v>262</v>
      </c>
      <c r="I62" s="13">
        <f>I64+I69+I67</f>
        <v>262.89999999999998</v>
      </c>
      <c r="J62" s="187">
        <f t="shared" ref="J62" si="7">H62-F62</f>
        <v>19.700000000000017</v>
      </c>
      <c r="K62" s="14">
        <f t="shared" si="2"/>
        <v>100.34351145038167</v>
      </c>
    </row>
    <row r="63" spans="1:11" ht="22.2" customHeight="1" x14ac:dyDescent="0.3">
      <c r="A63" s="11" t="s">
        <v>155</v>
      </c>
      <c r="B63" s="120" t="s">
        <v>156</v>
      </c>
      <c r="C63" s="3" t="s">
        <v>121</v>
      </c>
      <c r="D63" s="4"/>
      <c r="E63" s="4"/>
      <c r="F63" s="4"/>
      <c r="G63" s="15"/>
      <c r="H63" s="15"/>
      <c r="I63" s="15"/>
      <c r="J63" s="15"/>
      <c r="K63" s="14"/>
    </row>
    <row r="64" spans="1:11" ht="22.2" customHeight="1" x14ac:dyDescent="0.3">
      <c r="A64" s="130" t="s">
        <v>21</v>
      </c>
      <c r="B64" s="131" t="s">
        <v>127</v>
      </c>
      <c r="C64" s="132" t="s">
        <v>123</v>
      </c>
      <c r="D64" s="133">
        <v>229.29999999999998</v>
      </c>
      <c r="E64" s="133">
        <v>229.3</v>
      </c>
      <c r="F64" s="133">
        <v>229.3</v>
      </c>
      <c r="G64" s="133">
        <f t="shared" ref="G64:G77" si="8">F64/D64*100</f>
        <v>100.00000000000003</v>
      </c>
      <c r="H64" s="18">
        <v>249</v>
      </c>
      <c r="I64" s="18">
        <v>235</v>
      </c>
      <c r="J64" s="187">
        <f t="shared" ref="J64:J66" si="9">H64-F64</f>
        <v>19.699999999999989</v>
      </c>
      <c r="K64" s="14">
        <f t="shared" si="2"/>
        <v>94.377510040160644</v>
      </c>
    </row>
    <row r="65" spans="1:11" ht="22.2" customHeight="1" x14ac:dyDescent="0.3">
      <c r="A65" s="130" t="s">
        <v>137</v>
      </c>
      <c r="B65" s="131" t="s">
        <v>128</v>
      </c>
      <c r="C65" s="132" t="s">
        <v>129</v>
      </c>
      <c r="D65" s="133">
        <v>760</v>
      </c>
      <c r="E65" s="133">
        <v>768.44</v>
      </c>
      <c r="F65" s="133">
        <v>768.44</v>
      </c>
      <c r="G65" s="133">
        <f t="shared" si="8"/>
        <v>101.11052631578947</v>
      </c>
      <c r="H65" s="18">
        <v>769.15</v>
      </c>
      <c r="I65" s="18">
        <v>769.15</v>
      </c>
      <c r="J65" s="187">
        <f t="shared" si="9"/>
        <v>0.70999999999992269</v>
      </c>
      <c r="K65" s="14">
        <f t="shared" si="2"/>
        <v>100</v>
      </c>
    </row>
    <row r="66" spans="1:11" ht="22.2" customHeight="1" x14ac:dyDescent="0.3">
      <c r="A66" s="130" t="s">
        <v>21</v>
      </c>
      <c r="B66" s="131" t="s">
        <v>130</v>
      </c>
      <c r="C66" s="132" t="s">
        <v>26</v>
      </c>
      <c r="D66" s="133">
        <f>D64*D65/10</f>
        <v>17426.8</v>
      </c>
      <c r="E66" s="133">
        <v>17620.400000000001</v>
      </c>
      <c r="F66" s="133">
        <v>17620.400000000001</v>
      </c>
      <c r="G66" s="133">
        <f t="shared" si="8"/>
        <v>101.11093258659079</v>
      </c>
      <c r="H66" s="18">
        <v>17620.400000000001</v>
      </c>
      <c r="I66" s="18">
        <v>17620.400000000001</v>
      </c>
      <c r="J66" s="187">
        <f t="shared" si="9"/>
        <v>0</v>
      </c>
      <c r="K66" s="14">
        <f t="shared" si="2"/>
        <v>100</v>
      </c>
    </row>
    <row r="67" spans="1:11" ht="22.2" customHeight="1" x14ac:dyDescent="0.3">
      <c r="A67" s="130"/>
      <c r="B67" s="131" t="s">
        <v>157</v>
      </c>
      <c r="C67" s="132"/>
      <c r="D67" s="133">
        <v>154</v>
      </c>
      <c r="E67" s="133"/>
      <c r="F67" s="133">
        <v>154</v>
      </c>
      <c r="G67" s="133">
        <f t="shared" si="8"/>
        <v>100</v>
      </c>
      <c r="H67" s="18">
        <v>17</v>
      </c>
      <c r="I67" s="18">
        <v>17</v>
      </c>
      <c r="J67" s="187"/>
      <c r="K67" s="14">
        <f t="shared" si="2"/>
        <v>100</v>
      </c>
    </row>
    <row r="68" spans="1:11" ht="22.2" customHeight="1" x14ac:dyDescent="0.3">
      <c r="A68" s="11" t="s">
        <v>158</v>
      </c>
      <c r="B68" s="120" t="s">
        <v>159</v>
      </c>
      <c r="C68" s="3" t="s">
        <v>121</v>
      </c>
      <c r="D68" s="13"/>
      <c r="E68" s="13"/>
      <c r="F68" s="4"/>
      <c r="G68" s="15"/>
      <c r="H68" s="15"/>
      <c r="I68" s="15"/>
      <c r="J68" s="15"/>
      <c r="K68" s="14"/>
    </row>
    <row r="69" spans="1:11" ht="22.2" customHeight="1" x14ac:dyDescent="0.3">
      <c r="A69" s="130" t="s">
        <v>21</v>
      </c>
      <c r="B69" s="131" t="s">
        <v>127</v>
      </c>
      <c r="C69" s="132" t="s">
        <v>123</v>
      </c>
      <c r="D69" s="133">
        <v>13</v>
      </c>
      <c r="E69" s="133">
        <v>13</v>
      </c>
      <c r="F69" s="133">
        <v>13</v>
      </c>
      <c r="G69" s="133">
        <f t="shared" si="8"/>
        <v>100</v>
      </c>
      <c r="H69" s="18">
        <v>13</v>
      </c>
      <c r="I69" s="18">
        <v>10.9</v>
      </c>
      <c r="J69" s="187">
        <f t="shared" ref="J69:J110" si="10">H69-F69</f>
        <v>0</v>
      </c>
      <c r="K69" s="14">
        <f t="shared" si="2"/>
        <v>83.846153846153854</v>
      </c>
    </row>
    <row r="70" spans="1:11" ht="22.2" customHeight="1" x14ac:dyDescent="0.3">
      <c r="A70" s="130" t="s">
        <v>137</v>
      </c>
      <c r="B70" s="131" t="s">
        <v>128</v>
      </c>
      <c r="C70" s="132" t="s">
        <v>129</v>
      </c>
      <c r="D70" s="176">
        <v>13.45</v>
      </c>
      <c r="E70" s="176">
        <v>13.46</v>
      </c>
      <c r="F70" s="133">
        <v>13.46</v>
      </c>
      <c r="G70" s="133">
        <f t="shared" si="8"/>
        <v>100.07434944237919</v>
      </c>
      <c r="H70" s="18">
        <v>14</v>
      </c>
      <c r="I70" s="18">
        <v>14</v>
      </c>
      <c r="J70" s="187">
        <f t="shared" si="10"/>
        <v>0.53999999999999915</v>
      </c>
      <c r="K70" s="14">
        <f t="shared" si="2"/>
        <v>100</v>
      </c>
    </row>
    <row r="71" spans="1:11" ht="22.2" customHeight="1" x14ac:dyDescent="0.3">
      <c r="A71" s="130" t="s">
        <v>21</v>
      </c>
      <c r="B71" s="131" t="s">
        <v>130</v>
      </c>
      <c r="C71" s="132" t="s">
        <v>26</v>
      </c>
      <c r="D71" s="181">
        <f>D69*D70/10</f>
        <v>17.484999999999999</v>
      </c>
      <c r="E71" s="133">
        <v>17.5</v>
      </c>
      <c r="F71" s="133">
        <v>17.5</v>
      </c>
      <c r="G71" s="133">
        <f t="shared" si="8"/>
        <v>100.08578781812983</v>
      </c>
      <c r="H71" s="18">
        <v>18</v>
      </c>
      <c r="I71" s="18">
        <v>18</v>
      </c>
      <c r="J71" s="187">
        <f t="shared" si="10"/>
        <v>0.5</v>
      </c>
      <c r="K71" s="14">
        <f t="shared" si="2"/>
        <v>100</v>
      </c>
    </row>
    <row r="72" spans="1:11" s="127" customFormat="1" ht="22.2" customHeight="1" x14ac:dyDescent="0.3">
      <c r="A72" s="11" t="s">
        <v>27</v>
      </c>
      <c r="B72" s="120" t="s">
        <v>160</v>
      </c>
      <c r="C72" s="23" t="s">
        <v>123</v>
      </c>
      <c r="D72" s="13">
        <v>4545.8799999999992</v>
      </c>
      <c r="E72" s="13"/>
      <c r="F72" s="14">
        <f>F74+F79+F84+F89+F95</f>
        <v>4570.74</v>
      </c>
      <c r="G72" s="13">
        <f t="shared" si="8"/>
        <v>100.5468688130791</v>
      </c>
      <c r="H72" s="14">
        <f>H74+H79+H84+H89+H95</f>
        <v>4729.3</v>
      </c>
      <c r="I72" s="14">
        <f>I74+I79+I84+I89+I95</f>
        <v>4725.6499999999996</v>
      </c>
      <c r="J72" s="187">
        <f t="shared" si="10"/>
        <v>158.5600000000004</v>
      </c>
      <c r="K72" s="14">
        <f t="shared" si="2"/>
        <v>99.922821559215933</v>
      </c>
    </row>
    <row r="73" spans="1:11" ht="22.2" customHeight="1" x14ac:dyDescent="0.3">
      <c r="A73" s="11">
        <v>1</v>
      </c>
      <c r="B73" s="120" t="s">
        <v>161</v>
      </c>
      <c r="C73" s="3" t="s">
        <v>121</v>
      </c>
      <c r="D73" s="13"/>
      <c r="E73" s="13"/>
      <c r="F73" s="4"/>
      <c r="G73" s="15"/>
      <c r="H73" s="15"/>
      <c r="I73" s="15"/>
      <c r="J73" s="15"/>
      <c r="K73" s="14"/>
    </row>
    <row r="74" spans="1:11" ht="22.2" customHeight="1" x14ac:dyDescent="0.3">
      <c r="A74" s="130" t="s">
        <v>21</v>
      </c>
      <c r="B74" s="131" t="s">
        <v>127</v>
      </c>
      <c r="C74" s="132" t="s">
        <v>123</v>
      </c>
      <c r="D74" s="133">
        <v>357</v>
      </c>
      <c r="E74" s="7">
        <v>357</v>
      </c>
      <c r="F74" s="133">
        <v>357</v>
      </c>
      <c r="G74" s="133">
        <f t="shared" si="8"/>
        <v>100</v>
      </c>
      <c r="H74" s="133">
        <v>438</v>
      </c>
      <c r="I74" s="133">
        <v>438</v>
      </c>
      <c r="J74" s="187">
        <f t="shared" si="10"/>
        <v>81</v>
      </c>
      <c r="K74" s="14">
        <f t="shared" si="2"/>
        <v>100</v>
      </c>
    </row>
    <row r="75" spans="1:11" ht="22.2" customHeight="1" x14ac:dyDescent="0.3">
      <c r="A75" s="130" t="s">
        <v>126</v>
      </c>
      <c r="B75" s="131" t="s">
        <v>162</v>
      </c>
      <c r="C75" s="132" t="s">
        <v>123</v>
      </c>
      <c r="D75" s="133">
        <v>251.3</v>
      </c>
      <c r="E75" s="133"/>
      <c r="F75" s="133">
        <v>251.3</v>
      </c>
      <c r="G75" s="133">
        <f t="shared" si="8"/>
        <v>100</v>
      </c>
      <c r="H75" s="18">
        <v>262.10000000000002</v>
      </c>
      <c r="I75" s="18">
        <v>262.10000000000002</v>
      </c>
      <c r="J75" s="187">
        <f t="shared" si="10"/>
        <v>10.800000000000011</v>
      </c>
      <c r="K75" s="14">
        <f t="shared" si="2"/>
        <v>100</v>
      </c>
    </row>
    <row r="76" spans="1:11" ht="22.2" customHeight="1" x14ac:dyDescent="0.3">
      <c r="A76" s="130" t="s">
        <v>137</v>
      </c>
      <c r="B76" s="131" t="s">
        <v>128</v>
      </c>
      <c r="C76" s="132" t="s">
        <v>129</v>
      </c>
      <c r="D76" s="133">
        <v>10.3</v>
      </c>
      <c r="E76" s="133"/>
      <c r="F76" s="133">
        <v>10.3</v>
      </c>
      <c r="G76" s="133">
        <f t="shared" si="8"/>
        <v>100</v>
      </c>
      <c r="H76" s="18">
        <v>10.4</v>
      </c>
      <c r="I76" s="18">
        <v>10.4</v>
      </c>
      <c r="J76" s="187">
        <f t="shared" si="10"/>
        <v>9.9999999999999645E-2</v>
      </c>
      <c r="K76" s="14">
        <f t="shared" si="2"/>
        <v>100</v>
      </c>
    </row>
    <row r="77" spans="1:11" ht="22.2" customHeight="1" x14ac:dyDescent="0.3">
      <c r="A77" s="130" t="s">
        <v>21</v>
      </c>
      <c r="B77" s="131" t="s">
        <v>130</v>
      </c>
      <c r="C77" s="132" t="s">
        <v>26</v>
      </c>
      <c r="D77" s="133">
        <f>D75*D76/10</f>
        <v>258.83900000000006</v>
      </c>
      <c r="E77" s="133"/>
      <c r="F77" s="133">
        <f>F75*F76/10</f>
        <v>258.83900000000006</v>
      </c>
      <c r="G77" s="133">
        <f t="shared" si="8"/>
        <v>100</v>
      </c>
      <c r="H77" s="18">
        <f>H75*H76/10</f>
        <v>272.584</v>
      </c>
      <c r="I77" s="18">
        <f>I75*I76/10</f>
        <v>272.584</v>
      </c>
      <c r="J77" s="187">
        <f t="shared" si="10"/>
        <v>13.744999999999948</v>
      </c>
      <c r="K77" s="14">
        <f t="shared" si="2"/>
        <v>100</v>
      </c>
    </row>
    <row r="78" spans="1:11" ht="22.2" customHeight="1" x14ac:dyDescent="0.3">
      <c r="A78" s="11">
        <v>2</v>
      </c>
      <c r="B78" s="120" t="s">
        <v>163</v>
      </c>
      <c r="C78" s="3" t="s">
        <v>121</v>
      </c>
      <c r="D78" s="13"/>
      <c r="E78" s="13"/>
      <c r="F78" s="4"/>
      <c r="G78" s="15"/>
      <c r="H78" s="15"/>
      <c r="I78" s="15"/>
      <c r="J78" s="15"/>
      <c r="K78" s="14"/>
    </row>
    <row r="79" spans="1:11" ht="22.2" customHeight="1" x14ac:dyDescent="0.3">
      <c r="A79" s="130" t="s">
        <v>21</v>
      </c>
      <c r="B79" s="131" t="s">
        <v>127</v>
      </c>
      <c r="C79" s="132" t="s">
        <v>123</v>
      </c>
      <c r="D79" s="133">
        <v>35.159999999999997</v>
      </c>
      <c r="E79" s="133"/>
      <c r="F79" s="133">
        <v>35.159999999999997</v>
      </c>
      <c r="G79" s="133">
        <f>F79/D79*100</f>
        <v>100</v>
      </c>
      <c r="H79" s="18">
        <v>35.299999999999997</v>
      </c>
      <c r="I79" s="18">
        <v>32.200000000000003</v>
      </c>
      <c r="J79" s="187">
        <f t="shared" si="10"/>
        <v>0.14000000000000057</v>
      </c>
      <c r="K79" s="14">
        <f t="shared" si="2"/>
        <v>91.218130311614743</v>
      </c>
    </row>
    <row r="80" spans="1:11" ht="22.2" customHeight="1" x14ac:dyDescent="0.3">
      <c r="A80" s="130" t="s">
        <v>137</v>
      </c>
      <c r="B80" s="131" t="s">
        <v>128</v>
      </c>
      <c r="C80" s="132" t="s">
        <v>129</v>
      </c>
      <c r="D80" s="133">
        <v>15.74</v>
      </c>
      <c r="E80" s="133"/>
      <c r="F80" s="133">
        <v>15.74</v>
      </c>
      <c r="G80" s="133">
        <f>F80/D80*100</f>
        <v>100</v>
      </c>
      <c r="H80" s="18">
        <v>15.84</v>
      </c>
      <c r="I80" s="18">
        <v>15.84</v>
      </c>
      <c r="J80" s="187">
        <f t="shared" si="10"/>
        <v>9.9999999999999645E-2</v>
      </c>
      <c r="K80" s="14">
        <f t="shared" si="2"/>
        <v>100</v>
      </c>
    </row>
    <row r="81" spans="1:11" ht="22.2" customHeight="1" x14ac:dyDescent="0.3">
      <c r="A81" s="130" t="s">
        <v>21</v>
      </c>
      <c r="B81" s="131" t="s">
        <v>130</v>
      </c>
      <c r="C81" s="132" t="s">
        <v>26</v>
      </c>
      <c r="D81" s="133">
        <f>D79*D80/10</f>
        <v>55.341839999999991</v>
      </c>
      <c r="E81" s="133"/>
      <c r="F81" s="133">
        <v>55.341839999999991</v>
      </c>
      <c r="G81" s="133">
        <f>F81/D81*100</f>
        <v>100</v>
      </c>
      <c r="H81" s="18">
        <f>H79*H80/10</f>
        <v>55.915199999999992</v>
      </c>
      <c r="I81" s="18">
        <f>I79*I80/10</f>
        <v>51.004800000000003</v>
      </c>
      <c r="J81" s="187">
        <f t="shared" si="10"/>
        <v>0.57336000000000098</v>
      </c>
      <c r="K81" s="14">
        <f t="shared" si="2"/>
        <v>91.218130311614757</v>
      </c>
    </row>
    <row r="82" spans="1:11" ht="22.2" customHeight="1" x14ac:dyDescent="0.3">
      <c r="A82" s="130"/>
      <c r="B82" s="131" t="s">
        <v>157</v>
      </c>
      <c r="C82" s="132" t="s">
        <v>123</v>
      </c>
      <c r="D82" s="133"/>
      <c r="E82" s="133"/>
      <c r="F82" s="133"/>
      <c r="G82" s="18"/>
      <c r="H82" s="182">
        <v>0.1</v>
      </c>
      <c r="I82" s="182">
        <v>0.1</v>
      </c>
      <c r="J82" s="187">
        <f t="shared" si="10"/>
        <v>0.1</v>
      </c>
      <c r="K82" s="14">
        <f t="shared" si="2"/>
        <v>100</v>
      </c>
    </row>
    <row r="83" spans="1:11" ht="22.2" customHeight="1" x14ac:dyDescent="0.3">
      <c r="A83" s="11">
        <v>3</v>
      </c>
      <c r="B83" s="120" t="s">
        <v>164</v>
      </c>
      <c r="C83" s="3" t="s">
        <v>121</v>
      </c>
      <c r="D83" s="13"/>
      <c r="E83" s="13"/>
      <c r="F83" s="4"/>
      <c r="G83" s="15"/>
      <c r="H83" s="15"/>
      <c r="I83" s="15"/>
      <c r="J83" s="15"/>
      <c r="K83" s="14"/>
    </row>
    <row r="84" spans="1:11" ht="22.2" customHeight="1" x14ac:dyDescent="0.3">
      <c r="A84" s="130" t="s">
        <v>21</v>
      </c>
      <c r="B84" s="131" t="s">
        <v>127</v>
      </c>
      <c r="C84" s="132" t="s">
        <v>123</v>
      </c>
      <c r="D84" s="133">
        <v>3416.1</v>
      </c>
      <c r="E84" s="133">
        <v>3416.1</v>
      </c>
      <c r="F84" s="133">
        <v>3416.1</v>
      </c>
      <c r="G84" s="133">
        <f t="shared" ref="G84:G91" si="11">F84/D84*100</f>
        <v>100</v>
      </c>
      <c r="H84" s="18">
        <v>3452</v>
      </c>
      <c r="I84" s="18">
        <f>H84</f>
        <v>3452</v>
      </c>
      <c r="J84" s="187">
        <f t="shared" si="10"/>
        <v>35.900000000000091</v>
      </c>
      <c r="K84" s="14">
        <f t="shared" si="2"/>
        <v>100</v>
      </c>
    </row>
    <row r="85" spans="1:11" ht="22.2" customHeight="1" x14ac:dyDescent="0.3">
      <c r="A85" s="130" t="s">
        <v>21</v>
      </c>
      <c r="B85" s="131" t="s">
        <v>165</v>
      </c>
      <c r="C85" s="132" t="s">
        <v>123</v>
      </c>
      <c r="D85" s="133">
        <v>1797.9299999999998</v>
      </c>
      <c r="E85" s="133"/>
      <c r="F85" s="133">
        <v>1797.9299999999998</v>
      </c>
      <c r="G85" s="133">
        <f t="shared" si="11"/>
        <v>100</v>
      </c>
      <c r="H85" s="18">
        <v>1797.9299999999998</v>
      </c>
      <c r="I85" s="18">
        <v>1797.9299999999998</v>
      </c>
      <c r="J85" s="187">
        <f t="shared" si="10"/>
        <v>0</v>
      </c>
      <c r="K85" s="14">
        <f t="shared" si="2"/>
        <v>100</v>
      </c>
    </row>
    <row r="86" spans="1:11" ht="22.2" customHeight="1" x14ac:dyDescent="0.3">
      <c r="A86" s="130" t="s">
        <v>126</v>
      </c>
      <c r="B86" s="131" t="s">
        <v>166</v>
      </c>
      <c r="C86" s="132" t="s">
        <v>123</v>
      </c>
      <c r="D86" s="133">
        <v>3341.9</v>
      </c>
      <c r="E86" s="179"/>
      <c r="F86" s="133">
        <v>3341.9</v>
      </c>
      <c r="G86" s="133">
        <f t="shared" si="11"/>
        <v>100</v>
      </c>
      <c r="H86" s="18">
        <v>3352.9</v>
      </c>
      <c r="I86" s="18">
        <v>3352.9</v>
      </c>
      <c r="J86" s="187">
        <f t="shared" si="10"/>
        <v>11</v>
      </c>
      <c r="K86" s="14">
        <f t="shared" si="2"/>
        <v>100</v>
      </c>
    </row>
    <row r="87" spans="1:11" ht="22.2" customHeight="1" x14ac:dyDescent="0.3">
      <c r="A87" s="130" t="s">
        <v>137</v>
      </c>
      <c r="B87" s="131" t="s">
        <v>128</v>
      </c>
      <c r="C87" s="132" t="s">
        <v>129</v>
      </c>
      <c r="D87" s="133">
        <v>15</v>
      </c>
      <c r="E87" s="133"/>
      <c r="F87" s="133">
        <v>15</v>
      </c>
      <c r="G87" s="133">
        <f t="shared" si="11"/>
        <v>100</v>
      </c>
      <c r="H87" s="18">
        <v>15.2</v>
      </c>
      <c r="I87" s="18">
        <v>15.2</v>
      </c>
      <c r="J87" s="187">
        <f t="shared" si="10"/>
        <v>0.19999999999999929</v>
      </c>
      <c r="K87" s="14">
        <f t="shared" ref="K87:K142" si="12">I87/H87*100</f>
        <v>100</v>
      </c>
    </row>
    <row r="88" spans="1:11" ht="22.2" customHeight="1" x14ac:dyDescent="0.3">
      <c r="A88" s="130" t="s">
        <v>21</v>
      </c>
      <c r="B88" s="131" t="s">
        <v>130</v>
      </c>
      <c r="C88" s="132" t="s">
        <v>26</v>
      </c>
      <c r="D88" s="133">
        <f>D86*D87/10</f>
        <v>5012.8500000000004</v>
      </c>
      <c r="E88" s="133"/>
      <c r="F88" s="133">
        <v>5012.8500000000004</v>
      </c>
      <c r="G88" s="133">
        <f t="shared" si="11"/>
        <v>100</v>
      </c>
      <c r="H88" s="18">
        <f>H86*H87</f>
        <v>50964.08</v>
      </c>
      <c r="I88" s="18">
        <f>I86*I87</f>
        <v>50964.08</v>
      </c>
      <c r="J88" s="187">
        <f t="shared" si="10"/>
        <v>45951.23</v>
      </c>
      <c r="K88" s="14">
        <f t="shared" si="12"/>
        <v>100</v>
      </c>
    </row>
    <row r="89" spans="1:11" s="129" customFormat="1" ht="22.2" customHeight="1" x14ac:dyDescent="0.35">
      <c r="A89" s="11">
        <v>4</v>
      </c>
      <c r="B89" s="120" t="s">
        <v>167</v>
      </c>
      <c r="C89" s="23" t="s">
        <v>121</v>
      </c>
      <c r="D89" s="13">
        <v>468.38</v>
      </c>
      <c r="E89" s="19">
        <v>468.38</v>
      </c>
      <c r="F89" s="19">
        <v>468.38</v>
      </c>
      <c r="G89" s="4">
        <f t="shared" si="11"/>
        <v>100</v>
      </c>
      <c r="H89" s="14">
        <f>H90+H91</f>
        <v>506</v>
      </c>
      <c r="I89" s="14">
        <f>I90+I91</f>
        <v>505.45</v>
      </c>
      <c r="J89" s="187">
        <f t="shared" si="10"/>
        <v>37.620000000000005</v>
      </c>
      <c r="K89" s="14">
        <f t="shared" si="12"/>
        <v>99.891304347826079</v>
      </c>
    </row>
    <row r="90" spans="1:11" ht="22.2" customHeight="1" x14ac:dyDescent="0.3">
      <c r="A90" s="130" t="s">
        <v>21</v>
      </c>
      <c r="B90" s="131" t="s">
        <v>168</v>
      </c>
      <c r="C90" s="132" t="s">
        <v>123</v>
      </c>
      <c r="D90" s="133">
        <v>403.38</v>
      </c>
      <c r="E90" s="133">
        <v>403.38</v>
      </c>
      <c r="F90" s="133">
        <v>403.38</v>
      </c>
      <c r="G90" s="133">
        <f t="shared" si="11"/>
        <v>100</v>
      </c>
      <c r="H90" s="18">
        <v>496</v>
      </c>
      <c r="I90" s="18">
        <v>496</v>
      </c>
      <c r="J90" s="187">
        <f t="shared" si="10"/>
        <v>92.62</v>
      </c>
      <c r="K90" s="14">
        <f t="shared" si="12"/>
        <v>100</v>
      </c>
    </row>
    <row r="91" spans="1:11" ht="22.2" customHeight="1" x14ac:dyDescent="0.3">
      <c r="A91" s="130" t="s">
        <v>21</v>
      </c>
      <c r="B91" s="131" t="s">
        <v>174</v>
      </c>
      <c r="C91" s="132" t="s">
        <v>123</v>
      </c>
      <c r="D91" s="133">
        <v>65</v>
      </c>
      <c r="E91" s="133">
        <v>65</v>
      </c>
      <c r="F91" s="133">
        <v>65</v>
      </c>
      <c r="G91" s="133">
        <f t="shared" si="11"/>
        <v>100</v>
      </c>
      <c r="H91" s="18">
        <v>10</v>
      </c>
      <c r="I91" s="18">
        <f>SUM(I92:I94)</f>
        <v>9.4499999999999993</v>
      </c>
      <c r="J91" s="187"/>
      <c r="K91" s="14">
        <f t="shared" si="12"/>
        <v>94.5</v>
      </c>
    </row>
    <row r="92" spans="1:11" ht="22.2" customHeight="1" x14ac:dyDescent="0.3">
      <c r="A92" s="183" t="s">
        <v>169</v>
      </c>
      <c r="B92" s="131" t="s">
        <v>170</v>
      </c>
      <c r="C92" s="132"/>
      <c r="D92" s="133">
        <v>10</v>
      </c>
      <c r="E92" s="133"/>
      <c r="F92" s="133">
        <v>10</v>
      </c>
      <c r="G92" s="133">
        <f t="shared" ref="G92:G102" si="13">F92/D92*100</f>
        <v>100</v>
      </c>
      <c r="H92" s="18">
        <v>5</v>
      </c>
      <c r="I92" s="18">
        <v>4.5999999999999996</v>
      </c>
      <c r="J92" s="187">
        <f t="shared" si="10"/>
        <v>-5</v>
      </c>
      <c r="K92" s="14">
        <f t="shared" si="12"/>
        <v>92</v>
      </c>
    </row>
    <row r="93" spans="1:11" ht="22.2" customHeight="1" x14ac:dyDescent="0.3">
      <c r="A93" s="183" t="s">
        <v>169</v>
      </c>
      <c r="B93" s="131" t="s">
        <v>171</v>
      </c>
      <c r="C93" s="132"/>
      <c r="D93" s="133">
        <v>51</v>
      </c>
      <c r="E93" s="133"/>
      <c r="F93" s="133">
        <v>51</v>
      </c>
      <c r="G93" s="133">
        <f t="shared" si="13"/>
        <v>100</v>
      </c>
      <c r="H93" s="18">
        <v>1</v>
      </c>
      <c r="I93" s="18">
        <v>1</v>
      </c>
      <c r="J93" s="187"/>
      <c r="K93" s="14">
        <f t="shared" si="12"/>
        <v>100</v>
      </c>
    </row>
    <row r="94" spans="1:11" ht="22.2" customHeight="1" x14ac:dyDescent="0.3">
      <c r="A94" s="183" t="s">
        <v>169</v>
      </c>
      <c r="B94" s="131" t="s">
        <v>172</v>
      </c>
      <c r="C94" s="132"/>
      <c r="D94" s="133">
        <v>2</v>
      </c>
      <c r="E94" s="133"/>
      <c r="F94" s="133">
        <v>2</v>
      </c>
      <c r="G94" s="133">
        <f t="shared" si="13"/>
        <v>100</v>
      </c>
      <c r="H94" s="18">
        <v>4</v>
      </c>
      <c r="I94" s="18">
        <v>3.85</v>
      </c>
      <c r="J94" s="187">
        <f t="shared" si="10"/>
        <v>2</v>
      </c>
      <c r="K94" s="14">
        <f>I94/H94*100</f>
        <v>96.25</v>
      </c>
    </row>
    <row r="95" spans="1:11" s="137" customFormat="1" ht="22.2" customHeight="1" x14ac:dyDescent="0.35">
      <c r="A95" s="134">
        <v>5</v>
      </c>
      <c r="B95" s="135" t="s">
        <v>173</v>
      </c>
      <c r="C95" s="136" t="s">
        <v>123</v>
      </c>
      <c r="D95" s="19">
        <v>269.24</v>
      </c>
      <c r="E95" s="19">
        <v>269.24</v>
      </c>
      <c r="F95" s="19">
        <f>F96+F97</f>
        <v>294.10000000000002</v>
      </c>
      <c r="G95" s="19">
        <f t="shared" si="13"/>
        <v>109.23339771207846</v>
      </c>
      <c r="H95" s="19">
        <v>298</v>
      </c>
      <c r="I95" s="19">
        <f>I96+I97</f>
        <v>298</v>
      </c>
      <c r="J95" s="187">
        <f t="shared" si="10"/>
        <v>3.8999999999999773</v>
      </c>
      <c r="K95" s="14">
        <f t="shared" si="12"/>
        <v>100</v>
      </c>
    </row>
    <row r="96" spans="1:11" ht="22.2" customHeight="1" x14ac:dyDescent="0.3">
      <c r="A96" s="130" t="s">
        <v>126</v>
      </c>
      <c r="B96" s="131" t="s">
        <v>168</v>
      </c>
      <c r="C96" s="132" t="s">
        <v>123</v>
      </c>
      <c r="D96" s="133">
        <v>246.24</v>
      </c>
      <c r="E96" s="133">
        <v>246.24</v>
      </c>
      <c r="F96" s="133">
        <v>270</v>
      </c>
      <c r="G96" s="133">
        <f t="shared" si="13"/>
        <v>109.64912280701753</v>
      </c>
      <c r="H96" s="18">
        <v>290</v>
      </c>
      <c r="I96" s="18">
        <f>H96</f>
        <v>290</v>
      </c>
      <c r="J96" s="187">
        <f t="shared" si="10"/>
        <v>20</v>
      </c>
      <c r="K96" s="14">
        <f t="shared" si="12"/>
        <v>100</v>
      </c>
    </row>
    <row r="97" spans="1:11" ht="22.2" customHeight="1" x14ac:dyDescent="0.3">
      <c r="A97" s="130" t="s">
        <v>126</v>
      </c>
      <c r="B97" s="131" t="s">
        <v>174</v>
      </c>
      <c r="C97" s="132"/>
      <c r="D97" s="133">
        <v>23</v>
      </c>
      <c r="E97" s="179">
        <v>23</v>
      </c>
      <c r="F97" s="133">
        <v>24.1</v>
      </c>
      <c r="G97" s="133">
        <f t="shared" si="13"/>
        <v>104.78260869565219</v>
      </c>
      <c r="H97" s="18">
        <v>8</v>
      </c>
      <c r="I97" s="18">
        <v>8</v>
      </c>
      <c r="J97" s="187">
        <f t="shared" si="10"/>
        <v>-16.100000000000001</v>
      </c>
      <c r="K97" s="14">
        <f t="shared" si="12"/>
        <v>100</v>
      </c>
    </row>
    <row r="98" spans="1:11" s="10" customFormat="1" ht="22.2" customHeight="1" x14ac:dyDescent="0.3">
      <c r="A98" s="134" t="s">
        <v>90</v>
      </c>
      <c r="B98" s="135" t="s">
        <v>175</v>
      </c>
      <c r="C98" s="136" t="s">
        <v>123</v>
      </c>
      <c r="D98" s="19">
        <v>1158.73</v>
      </c>
      <c r="E98" s="19"/>
      <c r="F98" s="19">
        <f>F99+F100</f>
        <v>1157.93</v>
      </c>
      <c r="G98" s="19">
        <f t="shared" si="13"/>
        <v>99.930958894651909</v>
      </c>
      <c r="H98" s="20">
        <f>H99+H100</f>
        <v>1138.67</v>
      </c>
      <c r="I98" s="20">
        <f>I99+I100</f>
        <v>1060.77</v>
      </c>
      <c r="J98" s="187"/>
      <c r="K98" s="14">
        <f t="shared" si="12"/>
        <v>93.158685132654767</v>
      </c>
    </row>
    <row r="99" spans="1:11" s="10" customFormat="1" ht="22.2" customHeight="1" x14ac:dyDescent="0.3">
      <c r="A99" s="134">
        <v>1</v>
      </c>
      <c r="B99" s="135" t="s">
        <v>176</v>
      </c>
      <c r="C99" s="136" t="s">
        <v>123</v>
      </c>
      <c r="D99" s="19">
        <v>447.9</v>
      </c>
      <c r="E99" s="19"/>
      <c r="F99" s="19">
        <v>447.1</v>
      </c>
      <c r="G99" s="19">
        <f t="shared" si="13"/>
        <v>99.821388702835463</v>
      </c>
      <c r="H99" s="19">
        <v>377.84000000000003</v>
      </c>
      <c r="I99" s="19">
        <f>H99</f>
        <v>377.84000000000003</v>
      </c>
      <c r="J99" s="189">
        <f t="shared" si="10"/>
        <v>-69.259999999999991</v>
      </c>
      <c r="K99" s="14">
        <f>I99/H99*100</f>
        <v>100</v>
      </c>
    </row>
    <row r="100" spans="1:11" s="10" customFormat="1" ht="22.2" customHeight="1" x14ac:dyDescent="0.3">
      <c r="A100" s="134">
        <v>2</v>
      </c>
      <c r="B100" s="135" t="s">
        <v>177</v>
      </c>
      <c r="C100" s="136" t="s">
        <v>123</v>
      </c>
      <c r="D100" s="19">
        <v>710.83</v>
      </c>
      <c r="E100" s="19"/>
      <c r="F100" s="19">
        <v>710.83</v>
      </c>
      <c r="G100" s="19">
        <f t="shared" si="13"/>
        <v>100</v>
      </c>
      <c r="H100" s="20">
        <f>H101+H104</f>
        <v>760.83</v>
      </c>
      <c r="I100" s="20">
        <f>I101+I104</f>
        <v>682.93000000000006</v>
      </c>
      <c r="J100" s="187">
        <f t="shared" si="10"/>
        <v>50</v>
      </c>
      <c r="K100" s="14">
        <f t="shared" si="12"/>
        <v>89.761181867171373</v>
      </c>
    </row>
    <row r="101" spans="1:11" ht="22.2" customHeight="1" x14ac:dyDescent="0.3">
      <c r="A101" s="130" t="s">
        <v>141</v>
      </c>
      <c r="B101" s="131" t="s">
        <v>178</v>
      </c>
      <c r="C101" s="132" t="s">
        <v>123</v>
      </c>
      <c r="D101" s="133">
        <v>660.83</v>
      </c>
      <c r="E101" s="133"/>
      <c r="F101" s="133">
        <v>660.83</v>
      </c>
      <c r="G101" s="133">
        <f t="shared" si="13"/>
        <v>100</v>
      </c>
      <c r="H101" s="18">
        <v>710.83</v>
      </c>
      <c r="I101" s="18">
        <v>660.83</v>
      </c>
      <c r="J101" s="187">
        <f t="shared" si="10"/>
        <v>50</v>
      </c>
      <c r="K101" s="14">
        <f t="shared" si="12"/>
        <v>92.965969359762539</v>
      </c>
    </row>
    <row r="102" spans="1:11" ht="22.2" customHeight="1" x14ac:dyDescent="0.3">
      <c r="A102" s="130" t="s">
        <v>143</v>
      </c>
      <c r="B102" s="131" t="s">
        <v>174</v>
      </c>
      <c r="C102" s="132" t="s">
        <v>123</v>
      </c>
      <c r="D102" s="133">
        <v>50</v>
      </c>
      <c r="E102" s="133">
        <v>50</v>
      </c>
      <c r="F102" s="133">
        <v>50</v>
      </c>
      <c r="G102" s="133">
        <f t="shared" si="13"/>
        <v>100</v>
      </c>
      <c r="H102" s="18">
        <v>50</v>
      </c>
      <c r="I102" s="18">
        <f>I104</f>
        <v>22.1</v>
      </c>
      <c r="J102" s="187"/>
      <c r="K102" s="14">
        <f t="shared" si="12"/>
        <v>44.2</v>
      </c>
    </row>
    <row r="103" spans="1:11" ht="22.2" customHeight="1" x14ac:dyDescent="0.3">
      <c r="A103" s="130"/>
      <c r="B103" s="138" t="s">
        <v>216</v>
      </c>
      <c r="C103" s="132" t="s">
        <v>123</v>
      </c>
      <c r="D103" s="133"/>
      <c r="E103" s="184"/>
      <c r="F103" s="133"/>
      <c r="G103" s="18"/>
      <c r="H103" s="18"/>
      <c r="I103" s="18"/>
      <c r="J103" s="18"/>
      <c r="K103" s="14"/>
    </row>
    <row r="104" spans="1:11" ht="22.2" customHeight="1" x14ac:dyDescent="0.3">
      <c r="A104" s="130"/>
      <c r="B104" s="138" t="s">
        <v>215</v>
      </c>
      <c r="C104" s="132" t="s">
        <v>123</v>
      </c>
      <c r="D104" s="133"/>
      <c r="E104" s="185">
        <v>50</v>
      </c>
      <c r="F104" s="133">
        <v>50</v>
      </c>
      <c r="G104" s="133">
        <f>F104/E104*100</f>
        <v>100</v>
      </c>
      <c r="H104" s="18">
        <v>50</v>
      </c>
      <c r="I104" s="18">
        <v>22.1</v>
      </c>
      <c r="J104" s="187"/>
      <c r="K104" s="14">
        <f t="shared" si="12"/>
        <v>44.2</v>
      </c>
    </row>
    <row r="105" spans="1:11" ht="22.2" customHeight="1" x14ac:dyDescent="0.3">
      <c r="A105" s="130"/>
      <c r="B105" s="138" t="s">
        <v>212</v>
      </c>
      <c r="C105" s="132" t="s">
        <v>123</v>
      </c>
      <c r="D105" s="133"/>
      <c r="E105" s="185">
        <v>8578.7199999999993</v>
      </c>
      <c r="F105" s="133">
        <v>8164</v>
      </c>
      <c r="G105" s="133">
        <f>F105/E105*100</f>
        <v>95.165712367346188</v>
      </c>
      <c r="H105" s="133">
        <v>8164</v>
      </c>
      <c r="I105" s="133">
        <v>8164</v>
      </c>
      <c r="J105" s="187">
        <f t="shared" si="10"/>
        <v>0</v>
      </c>
      <c r="K105" s="14">
        <f t="shared" si="12"/>
        <v>100</v>
      </c>
    </row>
    <row r="106" spans="1:11" ht="22.2" customHeight="1" x14ac:dyDescent="0.3">
      <c r="A106" s="130"/>
      <c r="B106" s="139" t="s">
        <v>213</v>
      </c>
      <c r="C106" s="132" t="s">
        <v>123</v>
      </c>
      <c r="D106" s="133"/>
      <c r="E106" s="186">
        <v>390.17</v>
      </c>
      <c r="F106" s="133">
        <v>390.17</v>
      </c>
      <c r="G106" s="133">
        <f>F106/E106*100</f>
        <v>100</v>
      </c>
      <c r="H106" s="133">
        <v>390.17</v>
      </c>
      <c r="I106" s="133">
        <v>390.17</v>
      </c>
      <c r="J106" s="187">
        <f t="shared" si="10"/>
        <v>0</v>
      </c>
      <c r="K106" s="14">
        <f t="shared" si="12"/>
        <v>100</v>
      </c>
    </row>
    <row r="107" spans="1:11" ht="22.2" customHeight="1" x14ac:dyDescent="0.3">
      <c r="A107" s="130"/>
      <c r="B107" s="139" t="s">
        <v>214</v>
      </c>
      <c r="C107" s="132" t="s">
        <v>123</v>
      </c>
      <c r="D107" s="133"/>
      <c r="E107" s="186">
        <v>8188.55</v>
      </c>
      <c r="F107" s="133">
        <v>7774</v>
      </c>
      <c r="G107" s="133">
        <f>F107/E107*100</f>
        <v>94.93744313706334</v>
      </c>
      <c r="H107" s="133">
        <v>7774</v>
      </c>
      <c r="I107" s="133">
        <v>7774</v>
      </c>
      <c r="J107" s="187">
        <f t="shared" si="10"/>
        <v>0</v>
      </c>
      <c r="K107" s="14">
        <f t="shared" si="12"/>
        <v>100</v>
      </c>
    </row>
    <row r="108" spans="1:11" ht="22.2" customHeight="1" x14ac:dyDescent="0.3">
      <c r="A108" s="130"/>
      <c r="B108" s="190" t="s">
        <v>236</v>
      </c>
      <c r="C108" s="132" t="s">
        <v>36</v>
      </c>
      <c r="D108" s="133">
        <v>32.76</v>
      </c>
      <c r="E108" s="186"/>
      <c r="F108" s="133">
        <v>32.76</v>
      </c>
      <c r="G108" s="133">
        <f t="shared" ref="G108:G113" si="14">F108/D108*100</f>
        <v>100</v>
      </c>
      <c r="H108" s="133">
        <v>32.94</v>
      </c>
      <c r="I108" s="133">
        <v>32.78</v>
      </c>
      <c r="J108" s="187">
        <f t="shared" si="10"/>
        <v>0.17999999999999972</v>
      </c>
      <c r="K108" s="14">
        <f t="shared" si="12"/>
        <v>99.514268366727393</v>
      </c>
    </row>
    <row r="109" spans="1:11" s="10" customFormat="1" ht="22.2" customHeight="1" x14ac:dyDescent="0.3">
      <c r="A109" s="11" t="s">
        <v>179</v>
      </c>
      <c r="B109" s="120" t="s">
        <v>180</v>
      </c>
      <c r="C109" s="23" t="s">
        <v>181</v>
      </c>
      <c r="D109" s="140">
        <v>18000</v>
      </c>
      <c r="E109" s="140"/>
      <c r="F109" s="140">
        <v>19530</v>
      </c>
      <c r="G109" s="140">
        <f t="shared" si="14"/>
        <v>108.5</v>
      </c>
      <c r="H109" s="145">
        <v>19000</v>
      </c>
      <c r="I109" s="145">
        <v>19000</v>
      </c>
      <c r="J109" s="187"/>
      <c r="K109" s="14">
        <f t="shared" si="12"/>
        <v>100</v>
      </c>
    </row>
    <row r="110" spans="1:11" ht="22.2" customHeight="1" x14ac:dyDescent="0.3">
      <c r="A110" s="11" t="s">
        <v>182</v>
      </c>
      <c r="B110" s="120" t="s">
        <v>183</v>
      </c>
      <c r="C110" s="23" t="s">
        <v>123</v>
      </c>
      <c r="D110" s="141">
        <v>104.9</v>
      </c>
      <c r="E110" s="141"/>
      <c r="F110" s="13">
        <v>104.9</v>
      </c>
      <c r="G110" s="13">
        <f t="shared" si="14"/>
        <v>100</v>
      </c>
      <c r="H110" s="15">
        <v>104.9</v>
      </c>
      <c r="I110" s="15">
        <v>104.9</v>
      </c>
      <c r="J110" s="187">
        <f t="shared" si="10"/>
        <v>0</v>
      </c>
      <c r="K110" s="14">
        <f t="shared" si="12"/>
        <v>100</v>
      </c>
    </row>
    <row r="111" spans="1:11" s="10" customFormat="1" ht="22.2" hidden="1" customHeight="1" x14ac:dyDescent="0.3">
      <c r="A111" s="9" t="s">
        <v>9</v>
      </c>
      <c r="B111" s="2" t="s">
        <v>185</v>
      </c>
      <c r="C111" s="3" t="s">
        <v>123</v>
      </c>
      <c r="D111" s="4">
        <v>22.8</v>
      </c>
      <c r="E111" s="4"/>
      <c r="F111" s="4">
        <v>22.8</v>
      </c>
      <c r="G111" s="4">
        <f t="shared" si="14"/>
        <v>100</v>
      </c>
      <c r="H111" s="4">
        <v>22.8</v>
      </c>
      <c r="I111" s="4">
        <v>22.8</v>
      </c>
      <c r="J111" s="4">
        <v>22.8</v>
      </c>
      <c r="K111" s="14">
        <f t="shared" si="12"/>
        <v>100</v>
      </c>
    </row>
    <row r="112" spans="1:11" s="10" customFormat="1" ht="22.2" hidden="1" customHeight="1" x14ac:dyDescent="0.3">
      <c r="A112" s="9" t="s">
        <v>9</v>
      </c>
      <c r="B112" s="2" t="s">
        <v>186</v>
      </c>
      <c r="C112" s="3" t="s">
        <v>123</v>
      </c>
      <c r="D112" s="4">
        <v>14</v>
      </c>
      <c r="E112" s="4"/>
      <c r="F112" s="4">
        <v>14</v>
      </c>
      <c r="G112" s="4">
        <f t="shared" si="14"/>
        <v>100</v>
      </c>
      <c r="H112" s="4">
        <v>14</v>
      </c>
      <c r="I112" s="4">
        <v>14</v>
      </c>
      <c r="J112" s="4">
        <v>14</v>
      </c>
      <c r="K112" s="14">
        <f t="shared" si="12"/>
        <v>100</v>
      </c>
    </row>
    <row r="113" spans="1:15" s="10" customFormat="1" ht="22.2" hidden="1" customHeight="1" x14ac:dyDescent="0.3">
      <c r="A113" s="9" t="s">
        <v>9</v>
      </c>
      <c r="B113" s="2" t="s">
        <v>187</v>
      </c>
      <c r="C113" s="3" t="s">
        <v>123</v>
      </c>
      <c r="D113" s="4">
        <v>6.1</v>
      </c>
      <c r="E113" s="4"/>
      <c r="F113" s="4">
        <v>6.1</v>
      </c>
      <c r="G113" s="4">
        <f t="shared" si="14"/>
        <v>100</v>
      </c>
      <c r="H113" s="4">
        <v>6.1</v>
      </c>
      <c r="I113" s="4">
        <v>6.1</v>
      </c>
      <c r="J113" s="4">
        <v>6.1</v>
      </c>
      <c r="K113" s="14">
        <f t="shared" si="12"/>
        <v>100</v>
      </c>
    </row>
    <row r="114" spans="1:15" s="10" customFormat="1" ht="22.2" hidden="1" customHeight="1" x14ac:dyDescent="0.3">
      <c r="A114" s="11" t="s">
        <v>15</v>
      </c>
      <c r="B114" s="2" t="s">
        <v>188</v>
      </c>
      <c r="C114" s="3" t="s">
        <v>123</v>
      </c>
      <c r="D114" s="4">
        <v>0</v>
      </c>
      <c r="E114" s="4"/>
      <c r="F114" s="4">
        <v>0</v>
      </c>
      <c r="G114" s="4"/>
      <c r="H114" s="4">
        <v>0</v>
      </c>
      <c r="I114" s="4">
        <v>0</v>
      </c>
      <c r="J114" s="4">
        <v>0</v>
      </c>
      <c r="K114" s="14" t="e">
        <f t="shared" si="12"/>
        <v>#DIV/0!</v>
      </c>
    </row>
    <row r="115" spans="1:15" ht="22.2" customHeight="1" x14ac:dyDescent="0.3">
      <c r="A115" s="130" t="s">
        <v>9</v>
      </c>
      <c r="B115" s="131" t="s">
        <v>184</v>
      </c>
      <c r="C115" s="132" t="s">
        <v>123</v>
      </c>
      <c r="D115" s="133">
        <v>62</v>
      </c>
      <c r="E115" s="133"/>
      <c r="F115" s="133">
        <v>62</v>
      </c>
      <c r="G115" s="133">
        <f t="shared" ref="G115:G121" si="15">F115/D115*100</f>
        <v>100</v>
      </c>
      <c r="H115" s="133">
        <f>H110</f>
        <v>104.9</v>
      </c>
      <c r="I115" s="133">
        <f>I110</f>
        <v>104.9</v>
      </c>
      <c r="J115" s="187">
        <f t="shared" ref="J115:J126" si="16">H115-F115</f>
        <v>42.900000000000006</v>
      </c>
      <c r="K115" s="14">
        <f t="shared" si="12"/>
        <v>100</v>
      </c>
    </row>
    <row r="116" spans="1:15" s="10" customFormat="1" ht="22.2" customHeight="1" x14ac:dyDescent="0.3">
      <c r="A116" s="11" t="s">
        <v>189</v>
      </c>
      <c r="B116" s="120" t="s">
        <v>190</v>
      </c>
      <c r="C116" s="23" t="s">
        <v>123</v>
      </c>
      <c r="D116" s="13">
        <v>131</v>
      </c>
      <c r="E116" s="13"/>
      <c r="F116" s="13">
        <v>131</v>
      </c>
      <c r="G116" s="4">
        <f t="shared" si="15"/>
        <v>100</v>
      </c>
      <c r="H116" s="15">
        <f>156</f>
        <v>156</v>
      </c>
      <c r="I116" s="15">
        <f>156</f>
        <v>156</v>
      </c>
      <c r="J116" s="187">
        <f t="shared" si="16"/>
        <v>25</v>
      </c>
      <c r="K116" s="14">
        <f t="shared" si="12"/>
        <v>100</v>
      </c>
    </row>
    <row r="117" spans="1:15" s="128" customFormat="1" ht="22.2" customHeight="1" x14ac:dyDescent="0.3">
      <c r="A117" s="9"/>
      <c r="B117" s="2" t="s">
        <v>191</v>
      </c>
      <c r="C117" s="3" t="s">
        <v>123</v>
      </c>
      <c r="D117" s="4">
        <v>131</v>
      </c>
      <c r="E117" s="4"/>
      <c r="F117" s="4">
        <v>131</v>
      </c>
      <c r="G117" s="4">
        <f t="shared" si="15"/>
        <v>100</v>
      </c>
      <c r="H117" s="15">
        <v>25</v>
      </c>
      <c r="I117" s="15">
        <v>22.02</v>
      </c>
      <c r="J117" s="187"/>
      <c r="K117" s="14">
        <f t="shared" si="12"/>
        <v>88.08</v>
      </c>
    </row>
    <row r="118" spans="1:15" s="10" customFormat="1" ht="22.2" customHeight="1" x14ac:dyDescent="0.3">
      <c r="A118" s="134" t="s">
        <v>192</v>
      </c>
      <c r="B118" s="142" t="s">
        <v>193</v>
      </c>
      <c r="C118" s="136" t="s">
        <v>194</v>
      </c>
      <c r="D118" s="143">
        <v>78431</v>
      </c>
      <c r="E118" s="144"/>
      <c r="F118" s="143">
        <f>F119+F126</f>
        <v>78643</v>
      </c>
      <c r="G118" s="4">
        <f t="shared" si="15"/>
        <v>100.2703012839311</v>
      </c>
      <c r="H118" s="143">
        <f>H119+H126</f>
        <v>80348</v>
      </c>
      <c r="I118" s="143">
        <f>I119+I126</f>
        <v>79315</v>
      </c>
      <c r="J118" s="187">
        <f t="shared" si="16"/>
        <v>1705</v>
      </c>
      <c r="K118" s="14">
        <f t="shared" si="12"/>
        <v>98.714342609648028</v>
      </c>
    </row>
    <row r="119" spans="1:15" s="127" customFormat="1" ht="22.2" customHeight="1" x14ac:dyDescent="0.3">
      <c r="A119" s="11" t="s">
        <v>3</v>
      </c>
      <c r="B119" s="120" t="s">
        <v>22</v>
      </c>
      <c r="C119" s="23" t="s">
        <v>194</v>
      </c>
      <c r="D119" s="145">
        <v>23522</v>
      </c>
      <c r="E119" s="140"/>
      <c r="F119" s="145">
        <f>F120+F121+F123+F125</f>
        <v>23704</v>
      </c>
      <c r="G119" s="4">
        <f t="shared" si="15"/>
        <v>100.77374372927473</v>
      </c>
      <c r="H119" s="145">
        <f>H120+H121+H123+H125</f>
        <v>25362</v>
      </c>
      <c r="I119" s="145">
        <f>I120+I121+I123+I125</f>
        <v>24329</v>
      </c>
      <c r="J119" s="187">
        <f t="shared" si="16"/>
        <v>1658</v>
      </c>
      <c r="K119" s="14">
        <f t="shared" si="12"/>
        <v>95.92697736771548</v>
      </c>
      <c r="O119" s="235"/>
    </row>
    <row r="120" spans="1:15" ht="22.2" customHeight="1" x14ac:dyDescent="0.3">
      <c r="A120" s="9">
        <v>1</v>
      </c>
      <c r="B120" s="2" t="s">
        <v>195</v>
      </c>
      <c r="C120" s="3" t="s">
        <v>194</v>
      </c>
      <c r="D120" s="146">
        <v>6</v>
      </c>
      <c r="E120" s="146">
        <v>6</v>
      </c>
      <c r="F120" s="146">
        <v>8</v>
      </c>
      <c r="G120" s="146">
        <f t="shared" si="15"/>
        <v>133.33333333333331</v>
      </c>
      <c r="H120" s="194">
        <v>11</v>
      </c>
      <c r="I120" s="194">
        <v>9</v>
      </c>
      <c r="J120" s="187">
        <f t="shared" si="16"/>
        <v>3</v>
      </c>
      <c r="K120" s="14">
        <f t="shared" si="12"/>
        <v>81.818181818181827</v>
      </c>
      <c r="O120" s="236"/>
    </row>
    <row r="121" spans="1:15" ht="22.2" customHeight="1" x14ac:dyDescent="0.3">
      <c r="A121" s="9">
        <v>2</v>
      </c>
      <c r="B121" s="2" t="s">
        <v>196</v>
      </c>
      <c r="C121" s="3" t="s">
        <v>194</v>
      </c>
      <c r="D121" s="146">
        <v>6156</v>
      </c>
      <c r="E121" s="146">
        <v>6156</v>
      </c>
      <c r="F121" s="146">
        <v>6266</v>
      </c>
      <c r="G121" s="146">
        <f t="shared" si="15"/>
        <v>101.78687459389212</v>
      </c>
      <c r="H121" s="194">
        <v>6803</v>
      </c>
      <c r="I121" s="194">
        <v>6546</v>
      </c>
      <c r="J121" s="187">
        <f t="shared" si="16"/>
        <v>537</v>
      </c>
      <c r="K121" s="14">
        <f t="shared" si="12"/>
        <v>96.22225488754961</v>
      </c>
    </row>
    <row r="122" spans="1:15" ht="22.2" customHeight="1" x14ac:dyDescent="0.3">
      <c r="A122" s="9"/>
      <c r="B122" s="147" t="s">
        <v>210</v>
      </c>
      <c r="C122" s="148" t="s">
        <v>36</v>
      </c>
      <c r="D122" s="6"/>
      <c r="E122" s="149">
        <v>55</v>
      </c>
      <c r="F122" s="125">
        <v>56</v>
      </c>
      <c r="G122" s="125">
        <f>F122/F122*100</f>
        <v>100</v>
      </c>
      <c r="H122" s="17">
        <v>57</v>
      </c>
      <c r="I122" s="17">
        <v>57</v>
      </c>
      <c r="J122" s="187">
        <f t="shared" si="16"/>
        <v>1</v>
      </c>
      <c r="K122" s="14">
        <f t="shared" si="12"/>
        <v>100</v>
      </c>
    </row>
    <row r="123" spans="1:15" ht="22.2" customHeight="1" x14ac:dyDescent="0.3">
      <c r="A123" s="9">
        <v>3</v>
      </c>
      <c r="B123" s="2" t="s">
        <v>197</v>
      </c>
      <c r="C123" s="3" t="s">
        <v>194</v>
      </c>
      <c r="D123" s="146">
        <v>16247</v>
      </c>
      <c r="E123" s="146">
        <v>16247</v>
      </c>
      <c r="F123" s="146">
        <v>16317</v>
      </c>
      <c r="G123" s="146">
        <f>F123/F123*100</f>
        <v>100</v>
      </c>
      <c r="H123" s="195">
        <v>17423</v>
      </c>
      <c r="I123" s="195">
        <v>16651</v>
      </c>
      <c r="J123" s="187">
        <f t="shared" si="16"/>
        <v>1106</v>
      </c>
      <c r="K123" s="14">
        <f t="shared" si="12"/>
        <v>95.56907536015612</v>
      </c>
    </row>
    <row r="124" spans="1:15" ht="22.2" customHeight="1" x14ac:dyDescent="0.3">
      <c r="A124" s="9"/>
      <c r="B124" s="147" t="s">
        <v>209</v>
      </c>
      <c r="C124" s="150" t="s">
        <v>211</v>
      </c>
      <c r="D124" s="5"/>
      <c r="E124" s="149">
        <v>2587.1782713793004</v>
      </c>
      <c r="F124" s="125">
        <v>2690</v>
      </c>
      <c r="G124" s="125">
        <f>F124/F124*100</f>
        <v>100</v>
      </c>
      <c r="H124" s="17">
        <v>2986</v>
      </c>
      <c r="I124" s="17">
        <v>2986</v>
      </c>
      <c r="J124" s="187">
        <f t="shared" si="16"/>
        <v>296</v>
      </c>
      <c r="K124" s="14">
        <f t="shared" si="12"/>
        <v>100</v>
      </c>
    </row>
    <row r="125" spans="1:15" ht="22.2" customHeight="1" x14ac:dyDescent="0.3">
      <c r="A125" s="9">
        <v>4</v>
      </c>
      <c r="B125" s="2" t="s">
        <v>198</v>
      </c>
      <c r="C125" s="3" t="s">
        <v>194</v>
      </c>
      <c r="D125" s="146">
        <v>1113</v>
      </c>
      <c r="E125" s="146"/>
      <c r="F125" s="146">
        <v>1113</v>
      </c>
      <c r="G125" s="146">
        <f>F125/F125*100</f>
        <v>100</v>
      </c>
      <c r="H125" s="195">
        <v>1125</v>
      </c>
      <c r="I125" s="195">
        <v>1123</v>
      </c>
      <c r="J125" s="187">
        <f t="shared" si="16"/>
        <v>12</v>
      </c>
      <c r="K125" s="14">
        <f t="shared" si="12"/>
        <v>99.822222222222223</v>
      </c>
    </row>
    <row r="126" spans="1:15" s="127" customFormat="1" ht="22.2" customHeight="1" x14ac:dyDescent="0.3">
      <c r="A126" s="11" t="s">
        <v>27</v>
      </c>
      <c r="B126" s="120" t="s">
        <v>24</v>
      </c>
      <c r="C126" s="23" t="s">
        <v>194</v>
      </c>
      <c r="D126" s="140">
        <v>54909</v>
      </c>
      <c r="E126" s="140"/>
      <c r="F126" s="145">
        <v>54939</v>
      </c>
      <c r="G126" s="4">
        <f>F126/F126*100</f>
        <v>100</v>
      </c>
      <c r="H126" s="151">
        <v>54986</v>
      </c>
      <c r="I126" s="151">
        <f>H126</f>
        <v>54986</v>
      </c>
      <c r="J126" s="187">
        <f t="shared" si="16"/>
        <v>47</v>
      </c>
      <c r="K126" s="14">
        <f t="shared" si="12"/>
        <v>100</v>
      </c>
    </row>
    <row r="127" spans="1:15" s="10" customFormat="1" ht="22.2" customHeight="1" x14ac:dyDescent="0.3">
      <c r="A127" s="11" t="s">
        <v>199</v>
      </c>
      <c r="B127" s="120" t="s">
        <v>200</v>
      </c>
      <c r="C127" s="23"/>
      <c r="D127" s="4"/>
      <c r="E127" s="4"/>
      <c r="F127" s="4"/>
      <c r="G127" s="4"/>
      <c r="H127" s="15"/>
      <c r="I127" s="15"/>
      <c r="J127" s="15"/>
      <c r="K127" s="14"/>
    </row>
    <row r="128" spans="1:15" s="10" customFormat="1" ht="22.2" customHeight="1" x14ac:dyDescent="0.3">
      <c r="A128" s="11" t="s">
        <v>42</v>
      </c>
      <c r="B128" s="120" t="s">
        <v>201</v>
      </c>
      <c r="C128" s="23" t="s">
        <v>26</v>
      </c>
      <c r="D128" s="13">
        <v>129.02600000000001</v>
      </c>
      <c r="E128" s="13"/>
      <c r="F128" s="13">
        <v>129.02600000000001</v>
      </c>
      <c r="G128" s="4">
        <f>F128/F128*100</f>
        <v>100</v>
      </c>
      <c r="H128" s="20">
        <v>129.24146000000002</v>
      </c>
      <c r="I128" s="20">
        <f>I130+I137</f>
        <v>79.649999999999991</v>
      </c>
      <c r="J128" s="187">
        <f t="shared" ref="J128:J130" si="17">H128-F128</f>
        <v>0.21546000000000731</v>
      </c>
      <c r="K128" s="14">
        <f t="shared" si="12"/>
        <v>61.628830253078213</v>
      </c>
    </row>
    <row r="129" spans="1:12" ht="22.2" customHeight="1" x14ac:dyDescent="0.3">
      <c r="A129" s="11">
        <v>1</v>
      </c>
      <c r="B129" s="120" t="s">
        <v>202</v>
      </c>
      <c r="C129" s="23" t="s">
        <v>123</v>
      </c>
      <c r="D129" s="4">
        <v>31.15</v>
      </c>
      <c r="E129" s="4"/>
      <c r="F129" s="4">
        <v>31.15</v>
      </c>
      <c r="G129" s="4">
        <f t="shared" ref="G129:G140" si="18">F129/F129*100</f>
        <v>100</v>
      </c>
      <c r="H129" s="15">
        <v>31.5</v>
      </c>
      <c r="I129" s="15">
        <v>31.5</v>
      </c>
      <c r="J129" s="187">
        <f t="shared" si="17"/>
        <v>0.35000000000000142</v>
      </c>
      <c r="K129" s="14">
        <f t="shared" si="12"/>
        <v>100</v>
      </c>
    </row>
    <row r="130" spans="1:12" s="128" customFormat="1" ht="22.2" customHeight="1" x14ac:dyDescent="0.3">
      <c r="A130" s="9" t="s">
        <v>126</v>
      </c>
      <c r="B130" s="2" t="s">
        <v>203</v>
      </c>
      <c r="C130" s="3" t="s">
        <v>26</v>
      </c>
      <c r="D130" s="152">
        <v>121.92600000000002</v>
      </c>
      <c r="E130" s="152"/>
      <c r="F130" s="152">
        <v>121.92600000000002</v>
      </c>
      <c r="G130" s="4">
        <f t="shared" si="18"/>
        <v>100</v>
      </c>
      <c r="H130" s="15">
        <v>122.14</v>
      </c>
      <c r="I130" s="15">
        <v>74.849999999999994</v>
      </c>
      <c r="J130" s="187">
        <f t="shared" si="17"/>
        <v>0.21399999999998442</v>
      </c>
      <c r="K130" s="14">
        <f t="shared" si="12"/>
        <v>61.282135254625835</v>
      </c>
    </row>
    <row r="131" spans="1:12" s="10" customFormat="1" ht="22.2" hidden="1" customHeight="1" x14ac:dyDescent="0.3">
      <c r="A131" s="11">
        <v>1</v>
      </c>
      <c r="B131" s="120" t="s">
        <v>204</v>
      </c>
      <c r="C131" s="23" t="s">
        <v>123</v>
      </c>
      <c r="D131" s="13">
        <v>23.59</v>
      </c>
      <c r="E131" s="13"/>
      <c r="F131" s="13">
        <v>23.59</v>
      </c>
      <c r="G131" s="4">
        <f t="shared" si="18"/>
        <v>100</v>
      </c>
      <c r="H131" s="13">
        <v>23.59</v>
      </c>
      <c r="I131" s="13">
        <v>23.59</v>
      </c>
      <c r="J131" s="13">
        <v>23.59</v>
      </c>
      <c r="K131" s="14">
        <f t="shared" si="12"/>
        <v>100</v>
      </c>
    </row>
    <row r="132" spans="1:12" ht="22.2" hidden="1" customHeight="1" x14ac:dyDescent="0.3">
      <c r="A132" s="9" t="s">
        <v>126</v>
      </c>
      <c r="B132" s="2" t="s">
        <v>128</v>
      </c>
      <c r="C132" s="3" t="s">
        <v>129</v>
      </c>
      <c r="D132" s="4">
        <v>50.5</v>
      </c>
      <c r="E132" s="4"/>
      <c r="F132" s="4">
        <v>50.5</v>
      </c>
      <c r="G132" s="4">
        <f t="shared" si="18"/>
        <v>100</v>
      </c>
      <c r="H132" s="4">
        <v>50.5</v>
      </c>
      <c r="I132" s="4">
        <v>50.5</v>
      </c>
      <c r="J132" s="4">
        <v>50.5</v>
      </c>
      <c r="K132" s="14">
        <f t="shared" si="12"/>
        <v>100</v>
      </c>
    </row>
    <row r="133" spans="1:12" ht="22.2" hidden="1" customHeight="1" x14ac:dyDescent="0.3">
      <c r="A133" s="9" t="s">
        <v>126</v>
      </c>
      <c r="B133" s="2" t="s">
        <v>130</v>
      </c>
      <c r="C133" s="3" t="s">
        <v>26</v>
      </c>
      <c r="D133" s="4">
        <f>D131*D132/10</f>
        <v>119.12950000000001</v>
      </c>
      <c r="E133" s="4"/>
      <c r="F133" s="4">
        <f>F131*F132/10</f>
        <v>119.12950000000001</v>
      </c>
      <c r="G133" s="4">
        <f t="shared" si="18"/>
        <v>100</v>
      </c>
      <c r="H133" s="4">
        <f>H131*H132/10</f>
        <v>119.12950000000001</v>
      </c>
      <c r="I133" s="4">
        <f>I131*I132/10</f>
        <v>119.12950000000001</v>
      </c>
      <c r="J133" s="4">
        <f>J131*J132/10</f>
        <v>119.12950000000001</v>
      </c>
      <c r="K133" s="14">
        <f t="shared" si="12"/>
        <v>100</v>
      </c>
    </row>
    <row r="134" spans="1:12" s="10" customFormat="1" ht="22.2" hidden="1" customHeight="1" x14ac:dyDescent="0.3">
      <c r="A134" s="11">
        <v>2</v>
      </c>
      <c r="B134" s="120" t="s">
        <v>205</v>
      </c>
      <c r="C134" s="23" t="s">
        <v>123</v>
      </c>
      <c r="D134" s="13">
        <v>7.56</v>
      </c>
      <c r="E134" s="13"/>
      <c r="F134" s="13">
        <v>7.56</v>
      </c>
      <c r="G134" s="4">
        <f t="shared" si="18"/>
        <v>100</v>
      </c>
      <c r="H134" s="13">
        <v>7.56</v>
      </c>
      <c r="I134" s="13">
        <v>7.56</v>
      </c>
      <c r="J134" s="13">
        <v>7.56</v>
      </c>
      <c r="K134" s="14">
        <f t="shared" si="12"/>
        <v>100</v>
      </c>
    </row>
    <row r="135" spans="1:12" ht="22.2" hidden="1" customHeight="1" x14ac:dyDescent="0.3">
      <c r="A135" s="9" t="s">
        <v>126</v>
      </c>
      <c r="B135" s="2" t="s">
        <v>128</v>
      </c>
      <c r="C135" s="3" t="s">
        <v>129</v>
      </c>
      <c r="D135" s="4">
        <v>5.5</v>
      </c>
      <c r="E135" s="4"/>
      <c r="F135" s="4">
        <v>5.5</v>
      </c>
      <c r="G135" s="4">
        <f t="shared" si="18"/>
        <v>100</v>
      </c>
      <c r="H135" s="4">
        <v>5.5</v>
      </c>
      <c r="I135" s="4">
        <v>5.5</v>
      </c>
      <c r="J135" s="4">
        <v>5.5</v>
      </c>
      <c r="K135" s="14">
        <f t="shared" si="12"/>
        <v>100</v>
      </c>
    </row>
    <row r="136" spans="1:12" ht="22.2" hidden="1" customHeight="1" x14ac:dyDescent="0.3">
      <c r="A136" s="9" t="s">
        <v>126</v>
      </c>
      <c r="B136" s="2" t="s">
        <v>130</v>
      </c>
      <c r="C136" s="3" t="s">
        <v>26</v>
      </c>
      <c r="D136" s="4">
        <f>D134*D135/10</f>
        <v>4.1579999999999995</v>
      </c>
      <c r="E136" s="4"/>
      <c r="F136" s="4">
        <f>F134*F135/10</f>
        <v>4.1579999999999995</v>
      </c>
      <c r="G136" s="4">
        <f t="shared" si="18"/>
        <v>100</v>
      </c>
      <c r="H136" s="4">
        <f>H134*H135/10</f>
        <v>4.1579999999999995</v>
      </c>
      <c r="I136" s="4">
        <f>I134*I135/10</f>
        <v>4.1579999999999995</v>
      </c>
      <c r="J136" s="4">
        <f>J134*J135/10</f>
        <v>4.1579999999999995</v>
      </c>
      <c r="K136" s="14">
        <f t="shared" si="12"/>
        <v>100</v>
      </c>
    </row>
    <row r="137" spans="1:12" s="127" customFormat="1" ht="22.2" customHeight="1" x14ac:dyDescent="0.3">
      <c r="A137" s="11">
        <v>2</v>
      </c>
      <c r="B137" s="120" t="s">
        <v>206</v>
      </c>
      <c r="C137" s="23" t="s">
        <v>26</v>
      </c>
      <c r="D137" s="13">
        <v>7.1</v>
      </c>
      <c r="E137" s="13"/>
      <c r="F137" s="13">
        <v>7.1</v>
      </c>
      <c r="G137" s="4">
        <f>F137/F137*100</f>
        <v>100</v>
      </c>
      <c r="H137" s="14">
        <v>7.1</v>
      </c>
      <c r="I137" s="14">
        <v>4.8</v>
      </c>
      <c r="J137" s="187">
        <f t="shared" ref="J137" si="19">H137-F137</f>
        <v>0</v>
      </c>
      <c r="K137" s="14">
        <f t="shared" si="12"/>
        <v>67.605633802816897</v>
      </c>
    </row>
    <row r="138" spans="1:12" s="153" customFormat="1" ht="18" customHeight="1" x14ac:dyDescent="0.3">
      <c r="A138" s="11" t="s">
        <v>219</v>
      </c>
      <c r="B138" s="120" t="s">
        <v>220</v>
      </c>
      <c r="C138" s="3"/>
      <c r="D138" s="4"/>
      <c r="E138" s="4"/>
      <c r="F138" s="4"/>
      <c r="G138" s="4"/>
      <c r="H138" s="15"/>
      <c r="I138" s="15"/>
      <c r="J138" s="15"/>
      <c r="K138" s="14"/>
    </row>
    <row r="139" spans="1:12" s="154" customFormat="1" ht="18" customHeight="1" x14ac:dyDescent="0.3">
      <c r="A139" s="9"/>
      <c r="B139" s="2" t="s">
        <v>217</v>
      </c>
      <c r="C139" s="3" t="s">
        <v>14</v>
      </c>
      <c r="D139" s="4"/>
      <c r="E139" s="4">
        <v>484.85</v>
      </c>
      <c r="F139" s="4">
        <f>E139</f>
        <v>484.85</v>
      </c>
      <c r="G139" s="4">
        <f t="shared" si="18"/>
        <v>100</v>
      </c>
      <c r="H139" s="4">
        <v>484.85</v>
      </c>
      <c r="I139" s="4">
        <v>484.85</v>
      </c>
      <c r="J139" s="187">
        <f t="shared" ref="J139:J141" si="20">H139-F139</f>
        <v>0</v>
      </c>
      <c r="K139" s="14">
        <f t="shared" si="12"/>
        <v>100</v>
      </c>
    </row>
    <row r="140" spans="1:12" s="153" customFormat="1" ht="18" customHeight="1" x14ac:dyDescent="0.3">
      <c r="A140" s="9"/>
      <c r="B140" s="2" t="s">
        <v>218</v>
      </c>
      <c r="C140" s="3" t="s">
        <v>14</v>
      </c>
      <c r="D140" s="4"/>
      <c r="E140" s="4">
        <v>484.85</v>
      </c>
      <c r="F140" s="4">
        <f>E140</f>
        <v>484.85</v>
      </c>
      <c r="G140" s="4">
        <f t="shared" si="18"/>
        <v>100</v>
      </c>
      <c r="H140" s="4">
        <v>484.85</v>
      </c>
      <c r="I140" s="4">
        <v>484.85</v>
      </c>
      <c r="J140" s="187">
        <f t="shared" si="20"/>
        <v>0</v>
      </c>
      <c r="K140" s="14">
        <f t="shared" si="12"/>
        <v>100</v>
      </c>
    </row>
    <row r="141" spans="1:12" s="8" customFormat="1" ht="18" customHeight="1" x14ac:dyDescent="0.3">
      <c r="A141" s="162"/>
      <c r="B141" s="163" t="s">
        <v>231</v>
      </c>
      <c r="C141" s="3" t="s">
        <v>14</v>
      </c>
      <c r="D141" s="160"/>
      <c r="E141" s="161">
        <v>24</v>
      </c>
      <c r="F141" s="161">
        <v>24</v>
      </c>
      <c r="G141" s="161"/>
      <c r="H141" s="161">
        <v>24</v>
      </c>
      <c r="I141" s="161">
        <v>24</v>
      </c>
      <c r="J141" s="187">
        <f t="shared" si="20"/>
        <v>0</v>
      </c>
      <c r="K141" s="14">
        <f t="shared" si="12"/>
        <v>100</v>
      </c>
      <c r="L141" s="159"/>
    </row>
    <row r="142" spans="1:12" s="8" customFormat="1" ht="18" customHeight="1" x14ac:dyDescent="0.3">
      <c r="A142" s="162"/>
      <c r="B142" s="163" t="s">
        <v>230</v>
      </c>
      <c r="C142" s="3" t="s">
        <v>14</v>
      </c>
      <c r="D142" s="160"/>
      <c r="E142" s="161">
        <f>E140-E141</f>
        <v>460.85</v>
      </c>
      <c r="F142" s="161">
        <f t="shared" ref="F142" si="21">F140-F141</f>
        <v>460.85</v>
      </c>
      <c r="G142" s="161">
        <f t="shared" ref="G142" si="22">G140-G141</f>
        <v>100</v>
      </c>
      <c r="H142" s="161">
        <f t="shared" ref="H142:J142" si="23">H140-H141</f>
        <v>460.85</v>
      </c>
      <c r="I142" s="161">
        <f t="shared" si="23"/>
        <v>460.85</v>
      </c>
      <c r="J142" s="161">
        <f t="shared" si="23"/>
        <v>0</v>
      </c>
      <c r="K142" s="14">
        <f t="shared" si="12"/>
        <v>100</v>
      </c>
      <c r="L142" s="159"/>
    </row>
  </sheetData>
  <autoFilter ref="A5:H140" xr:uid="{00000000-0009-0000-0000-000002000000}"/>
  <mergeCells count="12">
    <mergeCell ref="L4:L5"/>
    <mergeCell ref="K3:K4"/>
    <mergeCell ref="A1:K1"/>
    <mergeCell ref="A2:K2"/>
    <mergeCell ref="H3:H4"/>
    <mergeCell ref="D3:E3"/>
    <mergeCell ref="G3:G4"/>
    <mergeCell ref="A3:A4"/>
    <mergeCell ref="B3:B4"/>
    <mergeCell ref="C3:C4"/>
    <mergeCell ref="F3:F4"/>
    <mergeCell ref="I3:I4"/>
  </mergeCells>
  <printOptions horizontalCentered="1"/>
  <pageMargins left="0.47244094488188998" right="7.8740157480315001E-2" top="0.35433070866141703" bottom="0.59055118110236204" header="0.31496062992126" footer="0.31496062992126"/>
  <pageSetup paperSize="9" fitToHeight="0" orientation="portrait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topLeftCell="A4" workbookViewId="0">
      <selection activeCell="A3" sqref="A3"/>
    </sheetView>
  </sheetViews>
  <sheetFormatPr defaultRowHeight="14.4" x14ac:dyDescent="0.3"/>
  <cols>
    <col min="1" max="1" width="4.88671875" customWidth="1"/>
    <col min="2" max="2" width="35.6640625" customWidth="1"/>
    <col min="3" max="3" width="10.44140625" customWidth="1"/>
    <col min="4" max="6" width="0" hidden="1" customWidth="1"/>
    <col min="7" max="7" width="0.44140625" hidden="1" customWidth="1"/>
    <col min="8" max="8" width="15.109375" customWidth="1"/>
    <col min="9" max="9" width="12" customWidth="1"/>
  </cols>
  <sheetData>
    <row r="1" spans="1:10" ht="42" customHeight="1" x14ac:dyDescent="0.3">
      <c r="A1" s="234" t="s">
        <v>261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x14ac:dyDescent="0.3">
      <c r="A2" s="233" t="s">
        <v>262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 ht="9.75" customHeight="1" x14ac:dyDescent="0.3">
      <c r="A3" s="208"/>
    </row>
    <row r="4" spans="1:10" ht="45.75" customHeight="1" x14ac:dyDescent="0.3">
      <c r="A4" s="211" t="s">
        <v>0</v>
      </c>
      <c r="B4" s="211" t="s">
        <v>1</v>
      </c>
      <c r="C4" s="211" t="s">
        <v>234</v>
      </c>
      <c r="D4" s="211" t="s">
        <v>2</v>
      </c>
      <c r="E4" s="211"/>
      <c r="F4" s="211" t="s">
        <v>114</v>
      </c>
      <c r="G4" s="211" t="s">
        <v>115</v>
      </c>
      <c r="H4" s="211" t="s">
        <v>208</v>
      </c>
      <c r="I4" s="211" t="s">
        <v>260</v>
      </c>
      <c r="J4" s="211" t="s">
        <v>233</v>
      </c>
    </row>
    <row r="5" spans="1:10" ht="15.6" x14ac:dyDescent="0.3">
      <c r="A5" s="210">
        <v>1</v>
      </c>
      <c r="B5" s="214" t="s">
        <v>29</v>
      </c>
      <c r="C5" s="207"/>
      <c r="D5" s="207"/>
      <c r="E5" s="207"/>
      <c r="F5" s="207"/>
      <c r="G5" s="207"/>
      <c r="H5" s="207"/>
      <c r="I5" s="207"/>
      <c r="J5" s="207"/>
    </row>
    <row r="6" spans="1:10" ht="15.6" x14ac:dyDescent="0.3">
      <c r="A6" s="209" t="s">
        <v>9</v>
      </c>
      <c r="B6" s="213" t="s">
        <v>30</v>
      </c>
      <c r="C6" s="215" t="s">
        <v>31</v>
      </c>
      <c r="D6" s="209">
        <v>18151</v>
      </c>
      <c r="E6" s="209"/>
      <c r="F6" s="209">
        <v>18389</v>
      </c>
      <c r="G6" s="209">
        <v>101.31122252217509</v>
      </c>
      <c r="H6" s="209">
        <v>18.388999999999999</v>
      </c>
      <c r="I6" s="209">
        <v>18.388999999999999</v>
      </c>
      <c r="J6" s="209">
        <v>100</v>
      </c>
    </row>
    <row r="7" spans="1:10" ht="31.2" x14ac:dyDescent="0.3">
      <c r="A7" s="209" t="s">
        <v>9</v>
      </c>
      <c r="B7" s="213" t="s">
        <v>32</v>
      </c>
      <c r="C7" s="215" t="s">
        <v>31</v>
      </c>
      <c r="D7" s="209">
        <v>274</v>
      </c>
      <c r="E7" s="209"/>
      <c r="F7" s="209">
        <v>238</v>
      </c>
      <c r="G7" s="209">
        <v>86.861313868613138</v>
      </c>
      <c r="H7" s="209">
        <v>214</v>
      </c>
      <c r="I7" s="209">
        <v>114</v>
      </c>
      <c r="J7" s="209">
        <v>53.271028037383175</v>
      </c>
    </row>
    <row r="8" spans="1:10" ht="15.6" x14ac:dyDescent="0.3">
      <c r="A8" s="209" t="s">
        <v>9</v>
      </c>
      <c r="B8" s="213" t="s">
        <v>33</v>
      </c>
      <c r="C8" s="215" t="s">
        <v>31</v>
      </c>
      <c r="D8" s="209">
        <v>18370</v>
      </c>
      <c r="E8" s="209"/>
      <c r="F8" s="209">
        <v>18389</v>
      </c>
      <c r="G8" s="209">
        <v>100.10342950462712</v>
      </c>
      <c r="H8" s="209">
        <v>18.603000000000002</v>
      </c>
      <c r="I8" s="209">
        <v>18.503</v>
      </c>
      <c r="J8" s="209">
        <v>99.462452292640961</v>
      </c>
    </row>
    <row r="9" spans="1:10" ht="15.6" x14ac:dyDescent="0.3">
      <c r="A9" s="209" t="s">
        <v>9</v>
      </c>
      <c r="B9" s="213" t="s">
        <v>34</v>
      </c>
      <c r="C9" s="215" t="s">
        <v>31</v>
      </c>
      <c r="D9" s="209">
        <v>18260</v>
      </c>
      <c r="E9" s="209"/>
      <c r="F9" s="209">
        <v>18270</v>
      </c>
      <c r="G9" s="209">
        <v>100.05476451259582</v>
      </c>
      <c r="H9" s="209">
        <v>18.495999999999999</v>
      </c>
      <c r="I9" s="209">
        <v>18.446000000000002</v>
      </c>
      <c r="J9" s="209" t="s">
        <v>246</v>
      </c>
    </row>
    <row r="10" spans="1:10" ht="15.6" x14ac:dyDescent="0.3">
      <c r="A10" s="209" t="s">
        <v>9</v>
      </c>
      <c r="B10" s="213" t="s">
        <v>35</v>
      </c>
      <c r="C10" s="215" t="s">
        <v>36</v>
      </c>
      <c r="D10" s="209">
        <v>1.50955870199989</v>
      </c>
      <c r="E10" s="209"/>
      <c r="F10" s="209">
        <v>1.2942519984773506</v>
      </c>
      <c r="G10" s="209">
        <v>85.737109577964915</v>
      </c>
      <c r="H10" s="209" t="s">
        <v>244</v>
      </c>
      <c r="I10" s="209">
        <v>0.63</v>
      </c>
      <c r="J10" s="209" t="s">
        <v>247</v>
      </c>
    </row>
    <row r="11" spans="1:10" ht="15.6" x14ac:dyDescent="0.3">
      <c r="A11" s="210">
        <v>2</v>
      </c>
      <c r="B11" s="214" t="s">
        <v>41</v>
      </c>
      <c r="C11" s="215"/>
      <c r="D11" s="209"/>
      <c r="E11" s="209"/>
      <c r="F11" s="209"/>
      <c r="G11" s="209"/>
      <c r="H11" s="209"/>
      <c r="I11" s="209"/>
      <c r="J11" s="209"/>
    </row>
    <row r="12" spans="1:10" ht="15.6" x14ac:dyDescent="0.3">
      <c r="A12" s="209" t="s">
        <v>42</v>
      </c>
      <c r="B12" s="213" t="s">
        <v>43</v>
      </c>
      <c r="C12" s="215" t="s">
        <v>44</v>
      </c>
      <c r="D12" s="209" t="s">
        <v>104</v>
      </c>
      <c r="E12" s="209">
        <v>5351</v>
      </c>
      <c r="F12" s="209">
        <v>5124</v>
      </c>
      <c r="G12" s="209">
        <v>95.757802279947668</v>
      </c>
      <c r="H12" s="209">
        <v>5124</v>
      </c>
      <c r="I12" s="209">
        <v>5128</v>
      </c>
      <c r="J12" s="209">
        <v>100.07806401249024</v>
      </c>
    </row>
    <row r="13" spans="1:10" ht="15.6" x14ac:dyDescent="0.3">
      <c r="A13" s="209" t="s">
        <v>9</v>
      </c>
      <c r="B13" s="213" t="s">
        <v>45</v>
      </c>
      <c r="C13" s="215" t="s">
        <v>44</v>
      </c>
      <c r="D13" s="209" t="s">
        <v>105</v>
      </c>
      <c r="E13" s="209">
        <v>1374</v>
      </c>
      <c r="F13" s="209">
        <v>1372</v>
      </c>
      <c r="G13" s="209">
        <v>99.85443959243085</v>
      </c>
      <c r="H13" s="209">
        <v>1400</v>
      </c>
      <c r="I13" s="209">
        <v>1380</v>
      </c>
      <c r="J13" s="209">
        <v>98.571428571428584</v>
      </c>
    </row>
    <row r="14" spans="1:10" ht="15.6" x14ac:dyDescent="0.3">
      <c r="A14" s="209" t="s">
        <v>15</v>
      </c>
      <c r="B14" s="213" t="s">
        <v>46</v>
      </c>
      <c r="C14" s="215" t="s">
        <v>44</v>
      </c>
      <c r="D14" s="209">
        <v>175</v>
      </c>
      <c r="E14" s="209"/>
      <c r="F14" s="209">
        <v>197</v>
      </c>
      <c r="G14" s="209">
        <v>112.57142857142857</v>
      </c>
      <c r="H14" s="209">
        <v>208</v>
      </c>
      <c r="I14" s="209">
        <v>204</v>
      </c>
      <c r="J14" s="209">
        <v>98.076923076923066</v>
      </c>
    </row>
    <row r="15" spans="1:10" ht="15.6" x14ac:dyDescent="0.3">
      <c r="A15" s="209" t="s">
        <v>15</v>
      </c>
      <c r="B15" s="213" t="s">
        <v>47</v>
      </c>
      <c r="C15" s="215" t="s">
        <v>44</v>
      </c>
      <c r="D15" s="209" t="s">
        <v>103</v>
      </c>
      <c r="E15" s="209"/>
      <c r="F15" s="209">
        <v>1175</v>
      </c>
      <c r="G15" s="209">
        <v>97.998331943286075</v>
      </c>
      <c r="H15" s="209">
        <v>1192</v>
      </c>
      <c r="I15" s="209">
        <v>1176</v>
      </c>
      <c r="J15" s="209">
        <v>98.65771812080537</v>
      </c>
    </row>
    <row r="16" spans="1:10" ht="15.6" x14ac:dyDescent="0.3">
      <c r="A16" s="209" t="s">
        <v>9</v>
      </c>
      <c r="B16" s="213" t="s">
        <v>48</v>
      </c>
      <c r="C16" s="215" t="s">
        <v>44</v>
      </c>
      <c r="D16" s="209" t="s">
        <v>106</v>
      </c>
      <c r="E16" s="209">
        <v>3912</v>
      </c>
      <c r="F16" s="209">
        <v>3687</v>
      </c>
      <c r="G16" s="209">
        <v>94.248466257668724</v>
      </c>
      <c r="H16" s="209">
        <v>3659</v>
      </c>
      <c r="I16" s="209">
        <v>3683</v>
      </c>
      <c r="J16" s="209">
        <v>100.6559169171905</v>
      </c>
    </row>
    <row r="17" spans="1:10" ht="15.6" x14ac:dyDescent="0.3">
      <c r="A17" s="209" t="s">
        <v>15</v>
      </c>
      <c r="B17" s="213" t="s">
        <v>49</v>
      </c>
      <c r="C17" s="215" t="s">
        <v>44</v>
      </c>
      <c r="D17" s="209" t="s">
        <v>107</v>
      </c>
      <c r="E17" s="209">
        <v>2189</v>
      </c>
      <c r="F17" s="209">
        <v>2173</v>
      </c>
      <c r="G17" s="209">
        <v>99.269072635906809</v>
      </c>
      <c r="H17" s="209">
        <v>2189</v>
      </c>
      <c r="I17" s="209">
        <v>2169</v>
      </c>
      <c r="J17" s="209">
        <v>99.086340794883512</v>
      </c>
    </row>
    <row r="18" spans="1:10" ht="15.6" x14ac:dyDescent="0.3">
      <c r="A18" s="209" t="s">
        <v>15</v>
      </c>
      <c r="B18" s="213" t="s">
        <v>50</v>
      </c>
      <c r="C18" s="215" t="s">
        <v>44</v>
      </c>
      <c r="D18" s="209" t="s">
        <v>108</v>
      </c>
      <c r="E18" s="209">
        <v>1723</v>
      </c>
      <c r="F18" s="209">
        <v>1514</v>
      </c>
      <c r="G18" s="209">
        <v>87.869994196169472</v>
      </c>
      <c r="H18" s="209">
        <v>1470</v>
      </c>
      <c r="I18" s="209">
        <v>1514</v>
      </c>
      <c r="J18" s="209">
        <v>102.99319727891157</v>
      </c>
    </row>
    <row r="19" spans="1:10" ht="15.6" x14ac:dyDescent="0.3">
      <c r="A19" s="209" t="s">
        <v>15</v>
      </c>
      <c r="B19" s="213" t="s">
        <v>51</v>
      </c>
      <c r="C19" s="215" t="s">
        <v>44</v>
      </c>
      <c r="D19" s="209" t="s">
        <v>9</v>
      </c>
      <c r="E19" s="209"/>
      <c r="F19" s="209"/>
      <c r="G19" s="209"/>
      <c r="H19" s="209"/>
      <c r="I19" s="209"/>
      <c r="J19" s="209"/>
    </row>
    <row r="20" spans="1:10" ht="15.6" x14ac:dyDescent="0.3">
      <c r="A20" s="209" t="s">
        <v>9</v>
      </c>
      <c r="B20" s="213" t="s">
        <v>52</v>
      </c>
      <c r="C20" s="215" t="s">
        <v>44</v>
      </c>
      <c r="D20" s="209">
        <v>65</v>
      </c>
      <c r="E20" s="209">
        <v>65</v>
      </c>
      <c r="F20" s="209">
        <v>65</v>
      </c>
      <c r="G20" s="209">
        <v>100</v>
      </c>
      <c r="H20" s="209">
        <v>65</v>
      </c>
      <c r="I20" s="209">
        <v>65</v>
      </c>
      <c r="J20" s="209">
        <v>100</v>
      </c>
    </row>
    <row r="21" spans="1:10" ht="31.2" x14ac:dyDescent="0.3">
      <c r="A21" s="209" t="s">
        <v>42</v>
      </c>
      <c r="B21" s="214" t="s">
        <v>53</v>
      </c>
      <c r="C21" s="215" t="s">
        <v>36</v>
      </c>
      <c r="D21" s="209"/>
      <c r="E21" s="209"/>
      <c r="F21" s="209"/>
      <c r="G21" s="209"/>
      <c r="H21" s="209"/>
      <c r="I21" s="209"/>
      <c r="J21" s="209"/>
    </row>
    <row r="22" spans="1:10" ht="31.2" x14ac:dyDescent="0.3">
      <c r="A22" s="209" t="s">
        <v>9</v>
      </c>
      <c r="B22" s="213" t="s">
        <v>110</v>
      </c>
      <c r="C22" s="215" t="s">
        <v>36</v>
      </c>
      <c r="D22" s="209">
        <v>98</v>
      </c>
      <c r="E22" s="209"/>
      <c r="F22" s="209">
        <v>100</v>
      </c>
      <c r="G22" s="209">
        <v>102.04081632653062</v>
      </c>
      <c r="H22" s="209">
        <v>100</v>
      </c>
      <c r="I22" s="209">
        <v>100</v>
      </c>
      <c r="J22" s="209">
        <v>100</v>
      </c>
    </row>
    <row r="23" spans="1:10" ht="15.6" x14ac:dyDescent="0.3">
      <c r="A23" s="209" t="s">
        <v>9</v>
      </c>
      <c r="B23" s="213" t="s">
        <v>54</v>
      </c>
      <c r="C23" s="215" t="s">
        <v>36</v>
      </c>
      <c r="D23" s="209">
        <v>100</v>
      </c>
      <c r="E23" s="209"/>
      <c r="F23" s="209">
        <v>100</v>
      </c>
      <c r="G23" s="209">
        <v>100</v>
      </c>
      <c r="H23" s="209">
        <v>100</v>
      </c>
      <c r="I23" s="209">
        <v>100</v>
      </c>
      <c r="J23" s="209">
        <v>100</v>
      </c>
    </row>
    <row r="24" spans="1:10" ht="15.6" x14ac:dyDescent="0.3">
      <c r="A24" s="209" t="s">
        <v>9</v>
      </c>
      <c r="B24" s="213" t="s">
        <v>55</v>
      </c>
      <c r="C24" s="215" t="s">
        <v>36</v>
      </c>
      <c r="D24" s="209">
        <v>100</v>
      </c>
      <c r="E24" s="209"/>
      <c r="F24" s="209">
        <v>100</v>
      </c>
      <c r="G24" s="209">
        <v>100</v>
      </c>
      <c r="H24" s="209">
        <v>100</v>
      </c>
      <c r="I24" s="209">
        <v>100</v>
      </c>
      <c r="J24" s="209">
        <v>100</v>
      </c>
    </row>
    <row r="25" spans="1:10" ht="15.6" x14ac:dyDescent="0.3">
      <c r="A25" s="209" t="s">
        <v>9</v>
      </c>
      <c r="B25" s="213" t="s">
        <v>56</v>
      </c>
      <c r="C25" s="215" t="s">
        <v>36</v>
      </c>
      <c r="D25" s="209">
        <v>98</v>
      </c>
      <c r="E25" s="209"/>
      <c r="F25" s="209">
        <v>98</v>
      </c>
      <c r="G25" s="209">
        <v>100</v>
      </c>
      <c r="H25" s="209">
        <v>99</v>
      </c>
      <c r="I25" s="209">
        <v>99</v>
      </c>
      <c r="J25" s="209">
        <v>100</v>
      </c>
    </row>
    <row r="26" spans="1:10" ht="15.6" x14ac:dyDescent="0.3">
      <c r="A26" s="209" t="s">
        <v>9</v>
      </c>
      <c r="B26" s="213" t="s">
        <v>57</v>
      </c>
      <c r="C26" s="215" t="s">
        <v>36</v>
      </c>
      <c r="D26" s="209">
        <v>100</v>
      </c>
      <c r="E26" s="209"/>
      <c r="F26" s="209">
        <v>100</v>
      </c>
      <c r="G26" s="209">
        <v>100</v>
      </c>
      <c r="H26" s="209">
        <v>100</v>
      </c>
      <c r="I26" s="209">
        <v>100</v>
      </c>
      <c r="J26" s="209">
        <v>100</v>
      </c>
    </row>
    <row r="27" spans="1:10" ht="15.6" x14ac:dyDescent="0.3">
      <c r="A27" s="209" t="s">
        <v>9</v>
      </c>
      <c r="B27" s="213" t="s">
        <v>58</v>
      </c>
      <c r="C27" s="215" t="s">
        <v>36</v>
      </c>
      <c r="D27" s="209">
        <v>98</v>
      </c>
      <c r="E27" s="209"/>
      <c r="F27" s="209">
        <v>98</v>
      </c>
      <c r="G27" s="209">
        <v>100</v>
      </c>
      <c r="H27" s="209">
        <v>98.7</v>
      </c>
      <c r="I27" s="209">
        <v>98.5</v>
      </c>
      <c r="J27" s="209">
        <v>99.79736575481256</v>
      </c>
    </row>
    <row r="28" spans="1:10" ht="15.6" x14ac:dyDescent="0.3">
      <c r="A28" s="209" t="s">
        <v>9</v>
      </c>
      <c r="B28" s="213" t="s">
        <v>59</v>
      </c>
      <c r="C28" s="215" t="s">
        <v>36</v>
      </c>
      <c r="D28" s="209">
        <v>90</v>
      </c>
      <c r="E28" s="209"/>
      <c r="F28" s="209">
        <v>96.7</v>
      </c>
      <c r="G28" s="209">
        <v>107.44444444444446</v>
      </c>
      <c r="H28" s="209">
        <v>97.3</v>
      </c>
      <c r="I28" s="209">
        <v>97</v>
      </c>
      <c r="J28" s="209">
        <v>99.691675231243579</v>
      </c>
    </row>
    <row r="29" spans="1:10" ht="15.6" x14ac:dyDescent="0.3">
      <c r="A29" s="209" t="s">
        <v>9</v>
      </c>
      <c r="B29" s="213" t="s">
        <v>60</v>
      </c>
      <c r="C29" s="215" t="s">
        <v>36</v>
      </c>
      <c r="D29" s="209">
        <v>100</v>
      </c>
      <c r="E29" s="209"/>
      <c r="F29" s="209">
        <v>100</v>
      </c>
      <c r="G29" s="209">
        <v>100</v>
      </c>
      <c r="H29" s="209"/>
      <c r="I29" s="209"/>
      <c r="J29" s="209"/>
    </row>
    <row r="30" spans="1:10" ht="15.6" x14ac:dyDescent="0.3">
      <c r="A30" s="209" t="s">
        <v>9</v>
      </c>
      <c r="B30" s="213" t="s">
        <v>61</v>
      </c>
      <c r="C30" s="215" t="s">
        <v>36</v>
      </c>
      <c r="D30" s="209">
        <v>100</v>
      </c>
      <c r="E30" s="209"/>
      <c r="F30" s="209">
        <v>100</v>
      </c>
      <c r="G30" s="209">
        <v>100</v>
      </c>
      <c r="H30" s="209"/>
      <c r="I30" s="209"/>
      <c r="J30" s="209"/>
    </row>
    <row r="31" spans="1:10" ht="15.6" x14ac:dyDescent="0.3">
      <c r="A31" s="209" t="s">
        <v>9</v>
      </c>
      <c r="B31" s="213" t="s">
        <v>56</v>
      </c>
      <c r="C31" s="215" t="s">
        <v>36</v>
      </c>
      <c r="D31" s="209">
        <v>98</v>
      </c>
      <c r="E31" s="209"/>
      <c r="F31" s="209">
        <v>98</v>
      </c>
      <c r="G31" s="209">
        <v>100</v>
      </c>
      <c r="H31" s="209"/>
      <c r="I31" s="209"/>
      <c r="J31" s="209"/>
    </row>
    <row r="32" spans="1:10" ht="15.6" x14ac:dyDescent="0.3">
      <c r="A32" s="209" t="s">
        <v>9</v>
      </c>
      <c r="B32" s="213" t="s">
        <v>62</v>
      </c>
      <c r="C32" s="215" t="s">
        <v>36</v>
      </c>
      <c r="D32" s="209">
        <v>96.7</v>
      </c>
      <c r="E32" s="209"/>
      <c r="F32" s="209">
        <v>96.7</v>
      </c>
      <c r="G32" s="209">
        <v>100</v>
      </c>
      <c r="H32" s="209"/>
      <c r="I32" s="209"/>
      <c r="J32" s="209"/>
    </row>
    <row r="33" spans="1:10" ht="15.6" x14ac:dyDescent="0.3">
      <c r="A33" s="209" t="s">
        <v>9</v>
      </c>
      <c r="B33" s="213" t="s">
        <v>63</v>
      </c>
      <c r="C33" s="215" t="s">
        <v>36</v>
      </c>
      <c r="D33" s="209">
        <v>93.7</v>
      </c>
      <c r="E33" s="209"/>
      <c r="F33" s="209">
        <v>95</v>
      </c>
      <c r="G33" s="209">
        <v>101.38740661686232</v>
      </c>
      <c r="H33" s="209">
        <v>95</v>
      </c>
      <c r="I33" s="209">
        <v>95</v>
      </c>
      <c r="J33" s="209">
        <v>100</v>
      </c>
    </row>
    <row r="34" spans="1:10" ht="31.2" x14ac:dyDescent="0.3">
      <c r="A34" s="209" t="s">
        <v>9</v>
      </c>
      <c r="B34" s="213" t="s">
        <v>64</v>
      </c>
      <c r="C34" s="215" t="s">
        <v>36</v>
      </c>
      <c r="D34" s="209">
        <v>100</v>
      </c>
      <c r="E34" s="209"/>
      <c r="F34" s="209">
        <v>100</v>
      </c>
      <c r="G34" s="209">
        <v>100</v>
      </c>
      <c r="H34" s="209">
        <v>100</v>
      </c>
      <c r="I34" s="209">
        <v>100</v>
      </c>
      <c r="J34" s="209">
        <v>100</v>
      </c>
    </row>
    <row r="35" spans="1:10" ht="15.6" x14ac:dyDescent="0.3">
      <c r="A35" s="209" t="s">
        <v>9</v>
      </c>
      <c r="B35" s="213" t="s">
        <v>65</v>
      </c>
      <c r="C35" s="215" t="s">
        <v>66</v>
      </c>
      <c r="D35" s="209">
        <v>8</v>
      </c>
      <c r="E35" s="209"/>
      <c r="F35" s="209">
        <v>7</v>
      </c>
      <c r="G35" s="209">
        <v>87.5</v>
      </c>
      <c r="H35" s="209">
        <v>7</v>
      </c>
      <c r="I35" s="209">
        <v>7</v>
      </c>
      <c r="J35" s="209">
        <v>100</v>
      </c>
    </row>
    <row r="36" spans="1:10" ht="15.6" x14ac:dyDescent="0.3">
      <c r="A36" s="210">
        <v>3</v>
      </c>
      <c r="B36" s="214" t="s">
        <v>111</v>
      </c>
      <c r="C36" s="215"/>
      <c r="D36" s="209"/>
      <c r="E36" s="209"/>
      <c r="F36" s="209"/>
      <c r="G36" s="209"/>
      <c r="H36" s="209"/>
      <c r="I36" s="209"/>
      <c r="J36" s="209"/>
    </row>
    <row r="37" spans="1:10" ht="15.6" x14ac:dyDescent="0.3">
      <c r="A37" s="209" t="s">
        <v>9</v>
      </c>
      <c r="B37" s="213" t="s">
        <v>67</v>
      </c>
      <c r="C37" s="215" t="s">
        <v>68</v>
      </c>
      <c r="D37" s="209">
        <v>115</v>
      </c>
      <c r="E37" s="209"/>
      <c r="F37" s="209">
        <v>115</v>
      </c>
      <c r="G37" s="209"/>
      <c r="H37" s="212">
        <v>115</v>
      </c>
      <c r="I37" s="212">
        <v>115</v>
      </c>
      <c r="J37" s="212">
        <v>100</v>
      </c>
    </row>
    <row r="38" spans="1:10" ht="15.6" x14ac:dyDescent="0.3">
      <c r="A38" s="209" t="s">
        <v>15</v>
      </c>
      <c r="B38" s="213" t="s">
        <v>69</v>
      </c>
      <c r="C38" s="215" t="s">
        <v>68</v>
      </c>
      <c r="D38" s="209">
        <v>100</v>
      </c>
      <c r="E38" s="209"/>
      <c r="F38" s="209">
        <v>100</v>
      </c>
      <c r="G38" s="209">
        <v>100</v>
      </c>
      <c r="H38" s="212">
        <v>100</v>
      </c>
      <c r="I38" s="212">
        <v>100</v>
      </c>
      <c r="J38" s="212">
        <v>100</v>
      </c>
    </row>
    <row r="39" spans="1:10" ht="15.6" x14ac:dyDescent="0.3">
      <c r="A39" s="209" t="s">
        <v>15</v>
      </c>
      <c r="B39" s="213" t="s">
        <v>70</v>
      </c>
      <c r="C39" s="215" t="s">
        <v>68</v>
      </c>
      <c r="D39" s="209" t="s">
        <v>9</v>
      </c>
      <c r="E39" s="209"/>
      <c r="F39" s="209" t="s">
        <v>9</v>
      </c>
      <c r="G39" s="209"/>
      <c r="H39" s="212"/>
      <c r="I39" s="212"/>
      <c r="J39" s="212"/>
    </row>
    <row r="40" spans="1:10" ht="15.6" x14ac:dyDescent="0.3">
      <c r="A40" s="209" t="s">
        <v>15</v>
      </c>
      <c r="B40" s="213" t="s">
        <v>71</v>
      </c>
      <c r="C40" s="215" t="s">
        <v>68</v>
      </c>
      <c r="D40" s="209">
        <v>15</v>
      </c>
      <c r="E40" s="209"/>
      <c r="F40" s="209">
        <v>15</v>
      </c>
      <c r="G40" s="209">
        <v>100</v>
      </c>
      <c r="H40" s="212">
        <v>15</v>
      </c>
      <c r="I40" s="212">
        <v>15</v>
      </c>
      <c r="J40" s="212">
        <v>100</v>
      </c>
    </row>
    <row r="41" spans="1:10" ht="15.6" x14ac:dyDescent="0.3">
      <c r="A41" s="209" t="s">
        <v>9</v>
      </c>
      <c r="B41" s="213" t="s">
        <v>72</v>
      </c>
      <c r="C41" s="215" t="s">
        <v>36</v>
      </c>
      <c r="D41" s="209">
        <v>100</v>
      </c>
      <c r="E41" s="209"/>
      <c r="F41" s="209">
        <v>100</v>
      </c>
      <c r="G41" s="209">
        <v>100</v>
      </c>
      <c r="H41" s="212">
        <v>100</v>
      </c>
      <c r="I41" s="212">
        <v>100</v>
      </c>
      <c r="J41" s="212">
        <v>100</v>
      </c>
    </row>
    <row r="42" spans="1:10" ht="31.2" x14ac:dyDescent="0.3">
      <c r="A42" s="209" t="s">
        <v>9</v>
      </c>
      <c r="B42" s="213" t="s">
        <v>73</v>
      </c>
      <c r="C42" s="215" t="s">
        <v>74</v>
      </c>
      <c r="D42" s="209">
        <v>56.538700740656978</v>
      </c>
      <c r="E42" s="209"/>
      <c r="F42" s="209">
        <v>62.944718117131906</v>
      </c>
      <c r="G42" s="209">
        <v>111.33032293377121</v>
      </c>
      <c r="H42" s="212" t="s">
        <v>248</v>
      </c>
      <c r="I42" s="212" t="s">
        <v>249</v>
      </c>
      <c r="J42" s="212" t="s">
        <v>253</v>
      </c>
    </row>
    <row r="43" spans="1:10" ht="31.2" x14ac:dyDescent="0.3">
      <c r="A43" s="209" t="s">
        <v>9</v>
      </c>
      <c r="B43" s="213" t="s">
        <v>75</v>
      </c>
      <c r="C43" s="215" t="s">
        <v>76</v>
      </c>
      <c r="D43" s="209">
        <v>7.9154181036919775</v>
      </c>
      <c r="E43" s="209"/>
      <c r="F43" s="209">
        <v>7.6628352490421454</v>
      </c>
      <c r="G43" s="209">
        <v>96.80897646414887</v>
      </c>
      <c r="H43" s="212">
        <v>8.6463118076195631</v>
      </c>
      <c r="I43" s="212" t="s">
        <v>250</v>
      </c>
      <c r="J43" s="212" t="s">
        <v>254</v>
      </c>
    </row>
    <row r="44" spans="1:10" ht="31.2" x14ac:dyDescent="0.3">
      <c r="A44" s="209" t="s">
        <v>9</v>
      </c>
      <c r="B44" s="213" t="s">
        <v>77</v>
      </c>
      <c r="C44" s="215" t="s">
        <v>36</v>
      </c>
      <c r="D44" s="209">
        <v>17.5</v>
      </c>
      <c r="E44" s="209"/>
      <c r="F44" s="209">
        <v>16.2</v>
      </c>
      <c r="G44" s="209">
        <v>92.571428571428569</v>
      </c>
      <c r="H44" s="212">
        <v>14.96</v>
      </c>
      <c r="I44" s="212" t="s">
        <v>255</v>
      </c>
      <c r="J44" s="212" t="s">
        <v>256</v>
      </c>
    </row>
    <row r="45" spans="1:10" ht="31.2" x14ac:dyDescent="0.3">
      <c r="A45" s="209" t="s">
        <v>9</v>
      </c>
      <c r="B45" s="213" t="s">
        <v>78</v>
      </c>
      <c r="C45" s="215" t="s">
        <v>36</v>
      </c>
      <c r="D45" s="209">
        <v>16.100000000000001</v>
      </c>
      <c r="E45" s="209"/>
      <c r="F45" s="209">
        <v>15.9</v>
      </c>
      <c r="G45" s="209">
        <v>98.757763975155271</v>
      </c>
      <c r="H45" s="212">
        <v>14.72</v>
      </c>
      <c r="I45" s="212" t="s">
        <v>251</v>
      </c>
      <c r="J45" s="212">
        <v>100</v>
      </c>
    </row>
    <row r="46" spans="1:10" ht="31.2" x14ac:dyDescent="0.3">
      <c r="A46" s="209" t="s">
        <v>9</v>
      </c>
      <c r="B46" s="213" t="s">
        <v>79</v>
      </c>
      <c r="C46" s="215" t="s">
        <v>36</v>
      </c>
      <c r="D46" s="209" t="s">
        <v>80</v>
      </c>
      <c r="E46" s="209"/>
      <c r="F46" s="209">
        <v>97</v>
      </c>
      <c r="G46" s="209">
        <v>100</v>
      </c>
      <c r="H46" s="212">
        <v>97.5</v>
      </c>
      <c r="I46" s="212">
        <v>57.9</v>
      </c>
      <c r="J46" s="212">
        <v>59.4</v>
      </c>
    </row>
    <row r="47" spans="1:10" ht="15.6" x14ac:dyDescent="0.3">
      <c r="A47" s="209" t="s">
        <v>9</v>
      </c>
      <c r="B47" s="213" t="s">
        <v>81</v>
      </c>
      <c r="C47" s="215" t="s">
        <v>36</v>
      </c>
      <c r="D47" s="209">
        <v>97.8</v>
      </c>
      <c r="E47" s="209"/>
      <c r="F47" s="209">
        <v>97.84</v>
      </c>
      <c r="G47" s="209">
        <v>100.04089979550103</v>
      </c>
      <c r="H47" s="212">
        <v>98.09</v>
      </c>
      <c r="I47" s="212">
        <v>98.09</v>
      </c>
      <c r="J47" s="212">
        <v>100</v>
      </c>
    </row>
    <row r="48" spans="1:10" ht="15.6" x14ac:dyDescent="0.3">
      <c r="A48" s="209" t="s">
        <v>9</v>
      </c>
      <c r="B48" s="213" t="s">
        <v>82</v>
      </c>
      <c r="C48" s="215" t="s">
        <v>36</v>
      </c>
      <c r="D48" s="209">
        <v>20.14</v>
      </c>
      <c r="E48" s="209"/>
      <c r="F48" s="209">
        <v>16.760000000000002</v>
      </c>
      <c r="G48" s="209">
        <v>83.217477656405165</v>
      </c>
      <c r="H48" s="212">
        <v>20.14</v>
      </c>
      <c r="I48" s="212">
        <v>20.14</v>
      </c>
      <c r="J48" s="212">
        <v>100</v>
      </c>
    </row>
    <row r="49" spans="1:10" ht="31.2" x14ac:dyDescent="0.3">
      <c r="A49" s="209" t="s">
        <v>9</v>
      </c>
      <c r="B49" s="213" t="s">
        <v>83</v>
      </c>
      <c r="C49" s="215" t="s">
        <v>36</v>
      </c>
      <c r="D49" s="209">
        <v>9.7100000000000009</v>
      </c>
      <c r="E49" s="209"/>
      <c r="F49" s="209">
        <v>7.26</v>
      </c>
      <c r="G49" s="209">
        <v>74.768280123583935</v>
      </c>
      <c r="H49" s="212">
        <v>9.7100000000000009</v>
      </c>
      <c r="I49" s="212">
        <v>9.7100000000000009</v>
      </c>
      <c r="J49" s="212">
        <v>100</v>
      </c>
    </row>
    <row r="50" spans="1:10" ht="15.6" x14ac:dyDescent="0.3">
      <c r="A50" s="209" t="s">
        <v>9</v>
      </c>
      <c r="B50" s="213" t="s">
        <v>84</v>
      </c>
      <c r="C50" s="215" t="s">
        <v>36</v>
      </c>
      <c r="D50" s="209">
        <v>8.15</v>
      </c>
      <c r="E50" s="209"/>
      <c r="F50" s="209">
        <v>6.34</v>
      </c>
      <c r="G50" s="209">
        <v>77.791411042944787</v>
      </c>
      <c r="H50" s="212">
        <v>8.25</v>
      </c>
      <c r="I50" s="212">
        <v>6.8</v>
      </c>
      <c r="J50" s="212">
        <v>82.424242424242422</v>
      </c>
    </row>
    <row r="51" spans="1:10" ht="31.2" x14ac:dyDescent="0.3">
      <c r="A51" s="209" t="s">
        <v>9</v>
      </c>
      <c r="B51" s="213" t="s">
        <v>85</v>
      </c>
      <c r="C51" s="215" t="s">
        <v>36</v>
      </c>
      <c r="D51" s="209">
        <v>99</v>
      </c>
      <c r="E51" s="209"/>
      <c r="F51" s="209">
        <v>99</v>
      </c>
      <c r="G51" s="209">
        <v>100</v>
      </c>
      <c r="H51" s="212">
        <v>99</v>
      </c>
      <c r="I51" s="212">
        <v>99</v>
      </c>
      <c r="J51" s="212">
        <v>100</v>
      </c>
    </row>
    <row r="52" spans="1:10" ht="31.2" x14ac:dyDescent="0.3">
      <c r="A52" s="209" t="s">
        <v>9</v>
      </c>
      <c r="B52" s="213" t="s">
        <v>86</v>
      </c>
      <c r="C52" s="215" t="s">
        <v>36</v>
      </c>
      <c r="D52" s="209">
        <v>98</v>
      </c>
      <c r="E52" s="209"/>
      <c r="F52" s="209">
        <v>98</v>
      </c>
      <c r="G52" s="209">
        <v>100</v>
      </c>
      <c r="H52" s="212">
        <v>98.1</v>
      </c>
      <c r="I52" s="212"/>
      <c r="J52" s="212">
        <v>0</v>
      </c>
    </row>
    <row r="53" spans="1:10" ht="31.2" x14ac:dyDescent="0.3">
      <c r="A53" s="209" t="s">
        <v>9</v>
      </c>
      <c r="B53" s="213" t="s">
        <v>87</v>
      </c>
      <c r="C53" s="215" t="s">
        <v>36</v>
      </c>
      <c r="D53" s="209">
        <v>100</v>
      </c>
      <c r="E53" s="209"/>
      <c r="F53" s="209">
        <v>100</v>
      </c>
      <c r="G53" s="209">
        <v>100</v>
      </c>
      <c r="H53" s="212">
        <v>100</v>
      </c>
      <c r="I53" s="212"/>
      <c r="J53" s="212">
        <v>0</v>
      </c>
    </row>
    <row r="54" spans="1:10" ht="15.6" x14ac:dyDescent="0.3">
      <c r="A54" s="209" t="s">
        <v>9</v>
      </c>
      <c r="B54" s="213" t="s">
        <v>237</v>
      </c>
      <c r="C54" s="215" t="s">
        <v>36</v>
      </c>
      <c r="D54" s="209"/>
      <c r="E54" s="209"/>
      <c r="F54" s="209">
        <v>70.23</v>
      </c>
      <c r="G54" s="209"/>
      <c r="H54" s="212">
        <v>73.03</v>
      </c>
      <c r="I54" s="212"/>
      <c r="J54" s="212">
        <v>0</v>
      </c>
    </row>
    <row r="55" spans="1:10" ht="15.6" x14ac:dyDescent="0.3">
      <c r="A55" s="209">
        <v>5</v>
      </c>
      <c r="B55" s="213" t="s">
        <v>88</v>
      </c>
      <c r="C55" s="215" t="s">
        <v>36</v>
      </c>
      <c r="D55" s="209">
        <v>100</v>
      </c>
      <c r="E55" s="209"/>
      <c r="F55" s="209">
        <v>100</v>
      </c>
      <c r="G55" s="209">
        <v>100</v>
      </c>
      <c r="H55" s="212">
        <v>100</v>
      </c>
      <c r="I55" s="212">
        <v>100</v>
      </c>
      <c r="J55" s="212">
        <v>100</v>
      </c>
    </row>
    <row r="56" spans="1:10" ht="25.5" customHeight="1" x14ac:dyDescent="0.3">
      <c r="A56" s="209">
        <v>6</v>
      </c>
      <c r="B56" s="213" t="s">
        <v>89</v>
      </c>
      <c r="C56" s="215" t="s">
        <v>36</v>
      </c>
      <c r="D56" s="209">
        <v>100</v>
      </c>
      <c r="E56" s="209"/>
      <c r="F56" s="209">
        <v>100</v>
      </c>
      <c r="G56" s="209">
        <v>100</v>
      </c>
      <c r="H56" s="212">
        <v>100</v>
      </c>
      <c r="I56" s="212">
        <v>100</v>
      </c>
      <c r="J56" s="212">
        <v>100</v>
      </c>
    </row>
  </sheetData>
  <mergeCells count="2">
    <mergeCell ref="A2:J2"/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PL 1</vt:lpstr>
      <vt:lpstr>PL 2</vt:lpstr>
      <vt:lpstr>PL 3</vt:lpstr>
      <vt:lpstr>'PL 1'!Print_Area</vt:lpstr>
      <vt:lpstr>'PL 2'!Print_Area</vt:lpstr>
      <vt:lpstr>'PL 1'!Print_Titles</vt:lpstr>
      <vt:lpstr>'PL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2026-03-12T00:54:30Z</cp:lastPrinted>
  <dcterms:created xsi:type="dcterms:W3CDTF">2025-08-27T05:54:41Z</dcterms:created>
  <dcterms:modified xsi:type="dcterms:W3CDTF">2026-07-28T14:57:45Z</dcterms:modified>
</cp:coreProperties>
</file>