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ậu kon braih 2026\báo cáo\BC UBND\giao ban tháng 9\"/>
    </mc:Choice>
  </mc:AlternateContent>
  <bookViews>
    <workbookView xWindow="11370" yWindow="165" windowWidth="11355" windowHeight="11820" firstSheet="1" activeTab="1"/>
  </bookViews>
  <sheets>
    <sheet name="foxz" sheetId="2" state="veryHidden" r:id="rId1"/>
    <sheet name="PL 1" sheetId="1" r:id="rId2"/>
    <sheet name="PL 2" sheetId="3" r:id="rId3"/>
    <sheet name="PL 3" sheetId="4" r:id="rId4"/>
  </sheets>
  <externalReferences>
    <externalReference r:id="rId5"/>
  </externalReferences>
  <definedNames>
    <definedName name="_1">#N/A</definedName>
    <definedName name="_1000A01">#N/A</definedName>
    <definedName name="_2">#N/A</definedName>
    <definedName name="_CON1" localSheetId="2">#REF!</definedName>
    <definedName name="_CON1">#REF!</definedName>
    <definedName name="_CON2" localSheetId="2">#REF!</definedName>
    <definedName name="_CON2">#REF!</definedName>
    <definedName name="_Fill" localSheetId="2" hidden="1">#REF!</definedName>
    <definedName name="_Fill" hidden="1">#REF!</definedName>
    <definedName name="_xlnm._FilterDatabase" localSheetId="2" hidden="1">'PL 2'!$A$5:$H$140</definedName>
    <definedName name="_Key1" localSheetId="2" hidden="1">#REF!</definedName>
    <definedName name="_Key1" hidden="1">#REF!</definedName>
    <definedName name="_Key2" localSheetId="2" hidden="1">#REF!</definedName>
    <definedName name="_Key2" hidden="1">#REF!</definedName>
    <definedName name="_lap1" localSheetId="2">#REF!</definedName>
    <definedName name="_lap1">#REF!</definedName>
    <definedName name="_lap2" localSheetId="2">#REF!</definedName>
    <definedName name="_lap2">#REF!</definedName>
    <definedName name="_NET2" localSheetId="2">#REF!</definedName>
    <definedName name="_NET2">#REF!</definedName>
    <definedName name="_Order1" hidden="1">255</definedName>
    <definedName name="_Order2" hidden="1">255</definedName>
    <definedName name="_Sort" localSheetId="2" hidden="1">#REF!</definedName>
    <definedName name="_Sort" hidden="1">#REF!</definedName>
    <definedName name="A01_">#N/A</definedName>
    <definedName name="A01AC">#N/A</definedName>
    <definedName name="A01CAT">#N/A</definedName>
    <definedName name="A01CODE">#N/A</definedName>
    <definedName name="A01DATA">#N/A</definedName>
    <definedName name="A01MI">#N/A</definedName>
    <definedName name="A01TO">#N/A</definedName>
    <definedName name="AA" localSheetId="2">#REF!</definedName>
    <definedName name="AA">#REF!</definedName>
    <definedName name="All_Item" localSheetId="2">#REF!</definedName>
    <definedName name="All_Item">#REF!</definedName>
    <definedName name="ALPIN">#N/A</definedName>
    <definedName name="ALPJYOU">#N/A</definedName>
    <definedName name="ALPTOI">#N/A</definedName>
    <definedName name="BB" localSheetId="2">#REF!</definedName>
    <definedName name="BB">#REF!</definedName>
    <definedName name="BOQ" localSheetId="2">#REF!</definedName>
    <definedName name="BOQ">#REF!</definedName>
    <definedName name="BVCISUMMARY" localSheetId="2">#REF!</definedName>
    <definedName name="BVCISUMMARY">#REF!</definedName>
    <definedName name="cap" localSheetId="2">#REF!</definedName>
    <definedName name="cap">#REF!</definedName>
    <definedName name="cap0.7" localSheetId="2">#REF!</definedName>
    <definedName name="cap0.7">#REF!</definedName>
    <definedName name="Category_All" localSheetId="2">#REF!</definedName>
    <definedName name="Category_All">#REF!</definedName>
    <definedName name="CATIN">#N/A</definedName>
    <definedName name="CATJYOU">#N/A</definedName>
    <definedName name="CATREC">#N/A</definedName>
    <definedName name="CATSYU">#N/A</definedName>
    <definedName name="CL" localSheetId="2">#REF!</definedName>
    <definedName name="CL">#REF!</definedName>
    <definedName name="COMMON" localSheetId="2">#REF!</definedName>
    <definedName name="COMMON">#REF!</definedName>
    <definedName name="CON_EQP_COS" localSheetId="2">#REF!</definedName>
    <definedName name="CON_EQP_COS">#REF!</definedName>
    <definedName name="CON_EQP_COST" localSheetId="2">#REF!</definedName>
    <definedName name="CON_EQP_COST">#REF!</definedName>
    <definedName name="CONST_EQ" localSheetId="2">#REF!</definedName>
    <definedName name="CONST_EQ">#REF!</definedName>
    <definedName name="COVER" localSheetId="2">#REF!</definedName>
    <definedName name="COVER">#REF!</definedName>
    <definedName name="CRITINST" localSheetId="2">#REF!</definedName>
    <definedName name="CRITINST">#REF!</definedName>
    <definedName name="CRITPURC" localSheetId="2">#REF!</definedName>
    <definedName name="CRITPURC">#REF!</definedName>
    <definedName name="CS_10" localSheetId="2">#REF!</definedName>
    <definedName name="CS_10">#REF!</definedName>
    <definedName name="CS_100" localSheetId="2">#REF!</definedName>
    <definedName name="CS_100">#REF!</definedName>
    <definedName name="CS_10S" localSheetId="2">#REF!</definedName>
    <definedName name="CS_10S">#REF!</definedName>
    <definedName name="CS_120" localSheetId="2">#REF!</definedName>
    <definedName name="CS_120">#REF!</definedName>
    <definedName name="CS_140" localSheetId="2">#REF!</definedName>
    <definedName name="CS_140">#REF!</definedName>
    <definedName name="CS_160" localSheetId="2">#REF!</definedName>
    <definedName name="CS_160">#REF!</definedName>
    <definedName name="CS_20" localSheetId="2">#REF!</definedName>
    <definedName name="CS_20">#REF!</definedName>
    <definedName name="CS_30" localSheetId="2">#REF!</definedName>
    <definedName name="CS_30">#REF!</definedName>
    <definedName name="CS_40" localSheetId="2">#REF!</definedName>
    <definedName name="CS_40">#REF!</definedName>
    <definedName name="CS_40S" localSheetId="2">#REF!</definedName>
    <definedName name="CS_40S">#REF!</definedName>
    <definedName name="CS_5S" localSheetId="2">#REF!</definedName>
    <definedName name="CS_5S">#REF!</definedName>
    <definedName name="CS_60" localSheetId="2">#REF!</definedName>
    <definedName name="CS_60">#REF!</definedName>
    <definedName name="CS_80" localSheetId="2">#REF!</definedName>
    <definedName name="CS_80">#REF!</definedName>
    <definedName name="CS_80S" localSheetId="2">#REF!</definedName>
    <definedName name="CS_80S">#REF!</definedName>
    <definedName name="CS_STD" localSheetId="2">#REF!</definedName>
    <definedName name="CS_STD">#REF!</definedName>
    <definedName name="CS_XS" localSheetId="2">#REF!</definedName>
    <definedName name="CS_XS">#REF!</definedName>
    <definedName name="CS_XXS" localSheetId="2">#REF!</definedName>
    <definedName name="CS_XXS">#REF!</definedName>
    <definedName name="CT" localSheetId="2">#REF!</definedName>
    <definedName name="CT">#REF!</definedName>
    <definedName name="ctdn9697" localSheetId="2">#REF!</definedName>
    <definedName name="ctdn9697">#REF!</definedName>
    <definedName name="CURRENCY" localSheetId="2">#REF!</definedName>
    <definedName name="CURRENCY">#REF!</definedName>
    <definedName name="D_7101A_B" localSheetId="2">#REF!</definedName>
    <definedName name="D_7101A_B">#REF!</definedName>
    <definedName name="DG" localSheetId="2">#REF!</definedName>
    <definedName name="DG">#REF!</definedName>
    <definedName name="dobt" localSheetId="2">#REF!</definedName>
    <definedName name="dobt">#REF!</definedName>
    <definedName name="DSUMDATA" localSheetId="2">#REF!</definedName>
    <definedName name="DSUMDATA">#REF!</definedName>
    <definedName name="End_1" localSheetId="2">#REF!</definedName>
    <definedName name="End_1">#REF!</definedName>
    <definedName name="End_10" localSheetId="2">#REF!</definedName>
    <definedName name="End_10">#REF!</definedName>
    <definedName name="End_11" localSheetId="2">#REF!</definedName>
    <definedName name="End_11">#REF!</definedName>
    <definedName name="End_12" localSheetId="2">#REF!</definedName>
    <definedName name="End_12">#REF!</definedName>
    <definedName name="End_13" localSheetId="2">#REF!</definedName>
    <definedName name="End_13">#REF!</definedName>
    <definedName name="End_2" localSheetId="2">#REF!</definedName>
    <definedName name="End_2">#REF!</definedName>
    <definedName name="End_3" localSheetId="2">#REF!</definedName>
    <definedName name="End_3">#REF!</definedName>
    <definedName name="End_4" localSheetId="2">#REF!</definedName>
    <definedName name="End_4">#REF!</definedName>
    <definedName name="End_5" localSheetId="2">#REF!</definedName>
    <definedName name="End_5">#REF!</definedName>
    <definedName name="End_6" localSheetId="2">#REF!</definedName>
    <definedName name="End_6">#REF!</definedName>
    <definedName name="End_7" localSheetId="2">#REF!</definedName>
    <definedName name="End_7">#REF!</definedName>
    <definedName name="End_8" localSheetId="2">#REF!</definedName>
    <definedName name="End_8">#REF!</definedName>
    <definedName name="End_9" localSheetId="2">#REF!</definedName>
    <definedName name="End_9">#REF!</definedName>
    <definedName name="FACTOR" localSheetId="2">#REF!</definedName>
    <definedName name="FACTOR">#REF!</definedName>
    <definedName name="HOME_MANP" localSheetId="2">#REF!</definedName>
    <definedName name="HOME_MANP">#REF!</definedName>
    <definedName name="HOMEOFFICE_COST" localSheetId="2">#REF!</definedName>
    <definedName name="HOMEOFFICE_COST">#REF!</definedName>
    <definedName name="HTML_CodePage" hidden="1">950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IDLAB_COST" localSheetId="2">#REF!</definedName>
    <definedName name="IDLAB_COST">#REF!</definedName>
    <definedName name="IND_LAB" localSheetId="2">#REF!</definedName>
    <definedName name="IND_LAB">#REF!</definedName>
    <definedName name="INDMANP" localSheetId="2">#REF!</definedName>
    <definedName name="INDMANP">#REF!</definedName>
    <definedName name="K" localSheetId="2">#REF!</definedName>
    <definedName name="K">#REF!</definedName>
    <definedName name="KVC" localSheetId="2">#REF!</definedName>
    <definedName name="KVC">#REF!</definedName>
    <definedName name="L" localSheetId="2">#REF!</definedName>
    <definedName name="L">#REF!</definedName>
    <definedName name="lVC" localSheetId="2">#REF!</definedName>
    <definedName name="lVC">#REF!</definedName>
    <definedName name="MAJ_CON_EQP" localSheetId="2">#REF!</definedName>
    <definedName name="MAJ_CON_EQP">#REF!</definedName>
    <definedName name="MG_A" localSheetId="2">#REF!</definedName>
    <definedName name="MG_A">#REF!</definedName>
    <definedName name="NCcap0.7" localSheetId="2">#REF!</definedName>
    <definedName name="NCcap0.7">#REF!</definedName>
    <definedName name="NCcap1" localSheetId="2">#REF!</definedName>
    <definedName name="NCcap1">#REF!</definedName>
    <definedName name="NET" localSheetId="2">#REF!</definedName>
    <definedName name="NET">#REF!</definedName>
    <definedName name="NET_1" localSheetId="2">#REF!</definedName>
    <definedName name="NET_1">#REF!</definedName>
    <definedName name="NET_ANA" localSheetId="2">#REF!</definedName>
    <definedName name="NET_ANA">#REF!</definedName>
    <definedName name="NET_ANA_1" localSheetId="2">#REF!</definedName>
    <definedName name="NET_ANA_1">#REF!</definedName>
    <definedName name="NET_ANA_2" localSheetId="2">#REF!</definedName>
    <definedName name="NET_ANA_2">#REF!</definedName>
    <definedName name="PRICE" localSheetId="2">#REF!</definedName>
    <definedName name="PRICE">#REF!</definedName>
    <definedName name="PRICE1" localSheetId="2">#REF!</definedName>
    <definedName name="PRICE1">#REF!</definedName>
    <definedName name="_xlnm.Print_Area" localSheetId="1">'PL 1'!$A$1:$K$89</definedName>
    <definedName name="_xlnm.Print_Area" localSheetId="2">'PL 2'!$A$1:$M$142</definedName>
    <definedName name="_xlnm.Print_Titles" localSheetId="1">'PL 1'!$2:$3</definedName>
    <definedName name="_xlnm.Print_Titles" localSheetId="2">'PL 2'!$3:$5</definedName>
    <definedName name="Print_Titles_MI" localSheetId="2">#REF!</definedName>
    <definedName name="Print_Titles_MI">#REF!</definedName>
    <definedName name="PRINTA" localSheetId="2">#REF!</definedName>
    <definedName name="PRINTA">#REF!</definedName>
    <definedName name="PRINTB" localSheetId="2">#REF!</definedName>
    <definedName name="PRINTB">#REF!</definedName>
    <definedName name="PRINTC" localSheetId="2">#REF!</definedName>
    <definedName name="PRINTC">#REF!</definedName>
    <definedName name="PROPOSAL" localSheetId="2">#REF!</definedName>
    <definedName name="PROPOSAL">#REF!</definedName>
    <definedName name="RECOUT">#N/A</definedName>
    <definedName name="RFP003A" localSheetId="2">#REF!</definedName>
    <definedName name="RFP003A">#REF!</definedName>
    <definedName name="RFP003B" localSheetId="2">#REF!</definedName>
    <definedName name="RFP003B">#REF!</definedName>
    <definedName name="RFP003C" localSheetId="2">#REF!</definedName>
    <definedName name="RFP003C">#REF!</definedName>
    <definedName name="RFP003D" localSheetId="2">#REF!</definedName>
    <definedName name="RFP003D">#REF!</definedName>
    <definedName name="RFP003E" localSheetId="2">#REF!</definedName>
    <definedName name="RFP003E">#REF!</definedName>
    <definedName name="RFP003F" localSheetId="2">#REF!</definedName>
    <definedName name="RFP003F">#REF!</definedName>
    <definedName name="SCH" localSheetId="2">#REF!</definedName>
    <definedName name="SCH">#REF!</definedName>
    <definedName name="SIZE" localSheetId="2">#REF!</definedName>
    <definedName name="SIZE">#REF!</definedName>
    <definedName name="SORT" localSheetId="2">#REF!</definedName>
    <definedName name="SORT">#REF!</definedName>
    <definedName name="SPEC" localSheetId="2">#REF!</definedName>
    <definedName name="SPEC">#REF!</definedName>
    <definedName name="SPECSUMMARY" localSheetId="2">#REF!</definedName>
    <definedName name="SPECSUMMARY">#REF!</definedName>
    <definedName name="Start_1" localSheetId="2">#REF!</definedName>
    <definedName name="Start_1">#REF!</definedName>
    <definedName name="Start_10" localSheetId="2">#REF!</definedName>
    <definedName name="Start_10">#REF!</definedName>
    <definedName name="Start_11" localSheetId="2">#REF!</definedName>
    <definedName name="Start_11">#REF!</definedName>
    <definedName name="Start_12" localSheetId="2">#REF!</definedName>
    <definedName name="Start_12">#REF!</definedName>
    <definedName name="Start_13" localSheetId="2">#REF!</definedName>
    <definedName name="Start_13">#REF!</definedName>
    <definedName name="Start_2" localSheetId="2">#REF!</definedName>
    <definedName name="Start_2">#REF!</definedName>
    <definedName name="Start_3" localSheetId="2">#REF!</definedName>
    <definedName name="Start_3">#REF!</definedName>
    <definedName name="Start_4" localSheetId="2">#REF!</definedName>
    <definedName name="Start_4">#REF!</definedName>
    <definedName name="Start_5" localSheetId="2">#REF!</definedName>
    <definedName name="Start_5">#REF!</definedName>
    <definedName name="Start_6" localSheetId="2">#REF!</definedName>
    <definedName name="Start_6">#REF!</definedName>
    <definedName name="Start_7" localSheetId="2">#REF!</definedName>
    <definedName name="Start_7">#REF!</definedName>
    <definedName name="Start_8" localSheetId="2">#REF!</definedName>
    <definedName name="Start_8">#REF!</definedName>
    <definedName name="Start_9" localSheetId="2">#REF!</definedName>
    <definedName name="Start_9">#REF!</definedName>
    <definedName name="SUMMARY" localSheetId="2">#REF!</definedName>
    <definedName name="SUMMARY">#REF!</definedName>
    <definedName name="THI" localSheetId="2">#REF!</definedName>
    <definedName name="THI">#REF!</definedName>
    <definedName name="TITAN" localSheetId="2">#REF!</definedName>
    <definedName name="TITAN">#REF!</definedName>
    <definedName name="TPLRP" localSheetId="2">#REF!</definedName>
    <definedName name="TPLRP">#REF!</definedName>
    <definedName name="TRADE2" localSheetId="2">#REF!</definedName>
    <definedName name="TRADE2">#REF!</definedName>
    <definedName name="ttbt" localSheetId="2">#REF!</definedName>
    <definedName name="ttbt">#REF!</definedName>
    <definedName name="VARIINST" localSheetId="2">#REF!</definedName>
    <definedName name="VARIINST">#REF!</definedName>
    <definedName name="VARIPURC" localSheetId="2">#REF!</definedName>
    <definedName name="VARIPURC">#REF!</definedName>
    <definedName name="vccot" localSheetId="2">#REF!</definedName>
    <definedName name="vccot">#REF!</definedName>
    <definedName name="vctb" localSheetId="2">#REF!</definedName>
    <definedName name="vctb">#REF!</definedName>
    <definedName name="Vlcap0.7" localSheetId="2">#REF!</definedName>
    <definedName name="Vlcap0.7">#REF!</definedName>
    <definedName name="VLcap1" localSheetId="2">#REF!</definedName>
    <definedName name="VLcap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0" i="1" l="1"/>
  <c r="J32" i="1"/>
  <c r="J31" i="1"/>
  <c r="J30" i="1"/>
  <c r="J29" i="1"/>
  <c r="O142" i="3"/>
  <c r="O136" i="3"/>
  <c r="O133" i="3"/>
  <c r="O128" i="3"/>
  <c r="O119" i="3"/>
  <c r="O118" i="3"/>
  <c r="O116" i="3"/>
  <c r="O115" i="3"/>
  <c r="O100" i="3"/>
  <c r="O99" i="3"/>
  <c r="O98" i="3" s="1"/>
  <c r="O96" i="3"/>
  <c r="O95" i="3"/>
  <c r="O91" i="3"/>
  <c r="O89" i="3" s="1"/>
  <c r="O88" i="3"/>
  <c r="O84" i="3"/>
  <c r="O81" i="3"/>
  <c r="O62" i="3"/>
  <c r="O53" i="3"/>
  <c r="O48" i="3"/>
  <c r="O44" i="3"/>
  <c r="O43" i="3"/>
  <c r="O39" i="3"/>
  <c r="O35" i="3"/>
  <c r="O30" i="3"/>
  <c r="O24" i="3"/>
  <c r="O18" i="3"/>
  <c r="O10" i="3" s="1"/>
  <c r="O8" i="3" s="1"/>
  <c r="O16" i="3"/>
  <c r="K10" i="3"/>
  <c r="O72" i="3" l="1"/>
  <c r="O7" i="3" s="1"/>
  <c r="O20" i="3"/>
  <c r="J12" i="4" l="1"/>
  <c r="N18" i="4"/>
  <c r="N17" i="4"/>
  <c r="N16" i="4"/>
  <c r="N12" i="4" s="1"/>
  <c r="N15" i="4"/>
  <c r="N14" i="4"/>
  <c r="N13" i="4"/>
  <c r="J38" i="4" l="1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4" i="4"/>
  <c r="J55" i="4"/>
  <c r="J56" i="4"/>
  <c r="J37" i="4"/>
  <c r="N7" i="1"/>
  <c r="J25" i="1"/>
  <c r="J88" i="1"/>
  <c r="J87" i="1"/>
  <c r="J86" i="1"/>
  <c r="J85" i="1"/>
  <c r="J74" i="1"/>
  <c r="J75" i="1"/>
  <c r="J76" i="1"/>
  <c r="J77" i="1"/>
  <c r="J78" i="1"/>
  <c r="J34" i="1"/>
  <c r="J24" i="1"/>
  <c r="J23" i="1"/>
  <c r="J22" i="1" s="1"/>
  <c r="J21" i="1"/>
  <c r="J20" i="1"/>
  <c r="J19" i="1"/>
  <c r="J18" i="1" s="1"/>
  <c r="J17" i="1"/>
  <c r="J16" i="1"/>
  <c r="J15" i="1"/>
  <c r="J14" i="1" s="1"/>
  <c r="H19" i="1"/>
  <c r="J7" i="1"/>
  <c r="J8" i="1"/>
  <c r="J9" i="1"/>
  <c r="M8" i="3"/>
  <c r="M10" i="3"/>
  <c r="M11" i="3"/>
  <c r="M12" i="3"/>
  <c r="M14" i="3"/>
  <c r="M15" i="3"/>
  <c r="M16" i="3"/>
  <c r="M18" i="3"/>
  <c r="M19" i="3"/>
  <c r="M20" i="3"/>
  <c r="M22" i="3"/>
  <c r="M23" i="3"/>
  <c r="M24" i="3"/>
  <c r="M26" i="3"/>
  <c r="M27" i="3"/>
  <c r="M28" i="3"/>
  <c r="M30" i="3"/>
  <c r="M31" i="3"/>
  <c r="M32" i="3"/>
  <c r="M33" i="3"/>
  <c r="M34" i="3"/>
  <c r="M35" i="3"/>
  <c r="M37" i="3"/>
  <c r="M38" i="3"/>
  <c r="M39" i="3"/>
  <c r="M41" i="3"/>
  <c r="M42" i="3"/>
  <c r="M43" i="3"/>
  <c r="M44" i="3"/>
  <c r="M46" i="3"/>
  <c r="M47" i="3"/>
  <c r="M48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4" i="3"/>
  <c r="M65" i="3"/>
  <c r="M66" i="3"/>
  <c r="M67" i="3"/>
  <c r="M69" i="3"/>
  <c r="M70" i="3"/>
  <c r="M71" i="3"/>
  <c r="M72" i="3"/>
  <c r="M74" i="3"/>
  <c r="M75" i="3"/>
  <c r="M76" i="3"/>
  <c r="M77" i="3"/>
  <c r="M79" i="3"/>
  <c r="M80" i="3"/>
  <c r="M81" i="3"/>
  <c r="M82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8" i="3"/>
  <c r="M129" i="3"/>
  <c r="M130" i="3"/>
  <c r="M131" i="3"/>
  <c r="M132" i="3"/>
  <c r="M133" i="3"/>
  <c r="M134" i="3"/>
  <c r="M135" i="3"/>
  <c r="M136" i="3"/>
  <c r="M137" i="3"/>
  <c r="M139" i="3"/>
  <c r="M140" i="3"/>
  <c r="M141" i="3"/>
  <c r="M142" i="3"/>
  <c r="M7" i="3"/>
  <c r="N18" i="1" l="1"/>
  <c r="J83" i="1"/>
  <c r="J82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49" i="1"/>
  <c r="I50" i="1"/>
  <c r="K50" i="1" s="1"/>
  <c r="I51" i="1"/>
  <c r="I52" i="1"/>
  <c r="K52" i="1" s="1"/>
  <c r="I53" i="1"/>
  <c r="K53" i="1" s="1"/>
  <c r="I54" i="1"/>
  <c r="K54" i="1" s="1"/>
  <c r="I55" i="1"/>
  <c r="K55" i="1" s="1"/>
  <c r="I56" i="1"/>
  <c r="I57" i="1"/>
  <c r="I58" i="1"/>
  <c r="I59" i="1"/>
  <c r="I60" i="1"/>
  <c r="I61" i="1"/>
  <c r="I62" i="1"/>
  <c r="I49" i="1"/>
  <c r="K49" i="1" s="1"/>
  <c r="K29" i="1"/>
  <c r="K30" i="1"/>
  <c r="K31" i="1"/>
  <c r="K32" i="1"/>
  <c r="K17" i="1"/>
  <c r="K21" i="1"/>
  <c r="K7" i="1"/>
  <c r="K8" i="1"/>
  <c r="K9" i="1"/>
  <c r="K10" i="1"/>
  <c r="K11" i="1"/>
  <c r="K12" i="1"/>
  <c r="J40" i="1"/>
  <c r="J41" i="1"/>
  <c r="J42" i="1"/>
  <c r="J43" i="1"/>
  <c r="J44" i="1"/>
  <c r="J45" i="1"/>
  <c r="J46" i="1"/>
  <c r="J28" i="1"/>
  <c r="K27" i="4"/>
  <c r="K28" i="4"/>
  <c r="K29" i="4"/>
  <c r="K30" i="4"/>
  <c r="K31" i="4"/>
  <c r="K32" i="4"/>
  <c r="K33" i="4"/>
  <c r="K34" i="4"/>
  <c r="K35" i="4"/>
  <c r="K37" i="4"/>
  <c r="K38" i="4"/>
  <c r="K40" i="4"/>
  <c r="K41" i="4"/>
  <c r="K22" i="4"/>
  <c r="K23" i="4"/>
  <c r="K24" i="4"/>
  <c r="K25" i="4"/>
  <c r="K26" i="4"/>
  <c r="L16" i="4"/>
  <c r="K8" i="4"/>
  <c r="K10" i="4"/>
  <c r="K12" i="4"/>
  <c r="K13" i="4"/>
  <c r="K14" i="4"/>
  <c r="K15" i="4"/>
  <c r="K16" i="4"/>
  <c r="K17" i="4"/>
  <c r="K18" i="4"/>
  <c r="K20" i="4"/>
  <c r="K7" i="4"/>
  <c r="K43" i="4"/>
  <c r="K44" i="4"/>
  <c r="K45" i="4"/>
  <c r="K46" i="4"/>
  <c r="K47" i="4"/>
  <c r="K48" i="4"/>
  <c r="K49" i="4"/>
  <c r="K50" i="4"/>
  <c r="K51" i="4"/>
  <c r="K54" i="4"/>
  <c r="K55" i="4"/>
  <c r="K56" i="4"/>
  <c r="K42" i="4"/>
  <c r="J39" i="1"/>
  <c r="I6" i="4"/>
  <c r="L43" i="4"/>
  <c r="L42" i="4"/>
  <c r="I65" i="1"/>
  <c r="J65" i="1" s="1"/>
  <c r="I69" i="1"/>
  <c r="J69" i="1" s="1"/>
  <c r="I70" i="1"/>
  <c r="I71" i="1"/>
  <c r="J71" i="1" s="1"/>
  <c r="I72" i="1"/>
  <c r="J72" i="1" s="1"/>
  <c r="I66" i="1"/>
  <c r="J66" i="1" s="1"/>
  <c r="I37" i="4"/>
  <c r="I64" i="1"/>
  <c r="J64" i="1" s="1"/>
  <c r="I68" i="1"/>
  <c r="J68" i="1" s="1"/>
  <c r="I67" i="1"/>
  <c r="J67" i="1" s="1"/>
  <c r="J23" i="4"/>
  <c r="L23" i="4" s="1"/>
  <c r="J24" i="4"/>
  <c r="L24" i="4" s="1"/>
  <c r="J25" i="4"/>
  <c r="J26" i="4"/>
  <c r="J27" i="4"/>
  <c r="L27" i="4" s="1"/>
  <c r="J28" i="4"/>
  <c r="L28" i="4" s="1"/>
  <c r="J29" i="4"/>
  <c r="L29" i="4" s="1"/>
  <c r="J30" i="4"/>
  <c r="L30" i="4" s="1"/>
  <c r="J31" i="4"/>
  <c r="L31" i="4" s="1"/>
  <c r="J32" i="4"/>
  <c r="L32" i="4" s="1"/>
  <c r="J33" i="4"/>
  <c r="J34" i="4"/>
  <c r="J35" i="4"/>
  <c r="L35" i="4" s="1"/>
  <c r="J22" i="4"/>
  <c r="L8" i="4"/>
  <c r="L10" i="4"/>
  <c r="L13" i="4"/>
  <c r="L14" i="4"/>
  <c r="L15" i="4"/>
  <c r="L17" i="4"/>
  <c r="L18" i="4"/>
  <c r="L20" i="4"/>
  <c r="L22" i="4"/>
  <c r="L25" i="4"/>
  <c r="L26" i="4"/>
  <c r="L33" i="4"/>
  <c r="L34" i="4"/>
  <c r="L37" i="4"/>
  <c r="L38" i="4"/>
  <c r="L40" i="4"/>
  <c r="L41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7" i="4"/>
  <c r="K51" i="1"/>
  <c r="K60" i="1"/>
  <c r="K61" i="1"/>
  <c r="K62" i="1"/>
  <c r="I73" i="1"/>
  <c r="J73" i="1" s="1"/>
  <c r="L12" i="4" l="1"/>
  <c r="L6" i="4"/>
  <c r="I6" i="1" l="1"/>
  <c r="J6" i="1" s="1"/>
  <c r="K65" i="1"/>
  <c r="K67" i="1"/>
  <c r="K68" i="1"/>
  <c r="H64" i="1"/>
  <c r="K64" i="1" s="1"/>
  <c r="G65" i="1"/>
  <c r="D67" i="1"/>
  <c r="F67" i="1"/>
  <c r="G67" i="1" s="1"/>
  <c r="G68" i="1"/>
  <c r="D69" i="1"/>
  <c r="D70" i="1"/>
  <c r="F70" i="1"/>
  <c r="H70" i="1"/>
  <c r="G71" i="1"/>
  <c r="G72" i="1"/>
  <c r="K28" i="1"/>
  <c r="G70" i="1" l="1"/>
  <c r="F64" i="1"/>
  <c r="F69" i="1" s="1"/>
  <c r="G69" i="1" s="1"/>
  <c r="I9" i="4"/>
  <c r="J9" i="4" l="1"/>
  <c r="L9" i="4" s="1"/>
  <c r="K9" i="4"/>
  <c r="I24" i="1"/>
  <c r="K24" i="1" s="1"/>
  <c r="I20" i="1"/>
  <c r="N10" i="1"/>
  <c r="O10" i="1" s="1"/>
  <c r="N11" i="1"/>
  <c r="O11" i="1" s="1"/>
  <c r="N9" i="1"/>
  <c r="O9" i="1" s="1"/>
  <c r="I142" i="3" l="1"/>
  <c r="I136" i="3"/>
  <c r="I133" i="3"/>
  <c r="I128" i="3"/>
  <c r="I119" i="3"/>
  <c r="I118" i="3" s="1"/>
  <c r="I116" i="3"/>
  <c r="I115" i="3"/>
  <c r="I100" i="3"/>
  <c r="I98" i="3" s="1"/>
  <c r="I99" i="3"/>
  <c r="I96" i="3"/>
  <c r="I95" i="3"/>
  <c r="I91" i="3"/>
  <c r="I88" i="3"/>
  <c r="I84" i="3"/>
  <c r="I81" i="3"/>
  <c r="I62" i="3"/>
  <c r="I53" i="3"/>
  <c r="I48" i="3"/>
  <c r="I44" i="3"/>
  <c r="I43" i="3"/>
  <c r="I39" i="3"/>
  <c r="I35" i="3"/>
  <c r="I30" i="3"/>
  <c r="I24" i="3"/>
  <c r="I18" i="3"/>
  <c r="I20" i="3" s="1"/>
  <c r="I16" i="3"/>
  <c r="I89" i="3" l="1"/>
  <c r="I72" i="3" s="1"/>
  <c r="I10" i="3"/>
  <c r="I8" i="3" s="1"/>
  <c r="I7" i="3" l="1"/>
  <c r="I40" i="1"/>
  <c r="I43" i="1"/>
  <c r="I39" i="1" l="1"/>
  <c r="I36" i="1" l="1"/>
  <c r="I23" i="1" l="1"/>
  <c r="K23" i="1" s="1"/>
  <c r="H18" i="3"/>
  <c r="L18" i="3" s="1"/>
  <c r="L99" i="3"/>
  <c r="L96" i="3"/>
  <c r="L84" i="3"/>
  <c r="I19" i="1"/>
  <c r="K19" i="1" s="1"/>
  <c r="K34" i="1"/>
  <c r="K35" i="1"/>
  <c r="K37" i="1"/>
  <c r="K41" i="1"/>
  <c r="K44" i="1"/>
  <c r="K45" i="1"/>
  <c r="K47" i="1"/>
  <c r="K74" i="1"/>
  <c r="K75" i="1"/>
  <c r="K76" i="1"/>
  <c r="K77" i="1"/>
  <c r="K78" i="1"/>
  <c r="K79" i="1"/>
  <c r="K80" i="1"/>
  <c r="K81" i="1"/>
  <c r="K82" i="1"/>
  <c r="K83" i="1"/>
  <c r="K85" i="1"/>
  <c r="K86" i="1"/>
  <c r="K87" i="1"/>
  <c r="K88" i="1"/>
  <c r="L91" i="3"/>
  <c r="L94" i="3"/>
  <c r="L26" i="3"/>
  <c r="L27" i="3"/>
  <c r="L31" i="3"/>
  <c r="L32" i="3"/>
  <c r="L33" i="3"/>
  <c r="L34" i="3"/>
  <c r="L37" i="3"/>
  <c r="L38" i="3"/>
  <c r="L41" i="3"/>
  <c r="L42" i="3"/>
  <c r="L46" i="3"/>
  <c r="L47" i="3"/>
  <c r="L50" i="3"/>
  <c r="L51" i="3"/>
  <c r="L52" i="3"/>
  <c r="L54" i="3"/>
  <c r="L55" i="3"/>
  <c r="L56" i="3"/>
  <c r="L57" i="3"/>
  <c r="L58" i="3"/>
  <c r="L59" i="3"/>
  <c r="L60" i="3"/>
  <c r="L61" i="3"/>
  <c r="L64" i="3"/>
  <c r="L65" i="3"/>
  <c r="L66" i="3"/>
  <c r="L67" i="3"/>
  <c r="L69" i="3"/>
  <c r="L70" i="3"/>
  <c r="L71" i="3"/>
  <c r="L74" i="3"/>
  <c r="L75" i="3"/>
  <c r="L76" i="3"/>
  <c r="L79" i="3"/>
  <c r="L80" i="3"/>
  <c r="L82" i="3"/>
  <c r="L85" i="3"/>
  <c r="L86" i="3"/>
  <c r="L87" i="3"/>
  <c r="L90" i="3"/>
  <c r="L92" i="3"/>
  <c r="L93" i="3"/>
  <c r="L95" i="3"/>
  <c r="L97" i="3"/>
  <c r="L101" i="3"/>
  <c r="L102" i="3"/>
  <c r="L104" i="3"/>
  <c r="L105" i="3"/>
  <c r="L106" i="3"/>
  <c r="L107" i="3"/>
  <c r="L108" i="3"/>
  <c r="L109" i="3"/>
  <c r="L110" i="3"/>
  <c r="L111" i="3"/>
  <c r="L112" i="3"/>
  <c r="L113" i="3"/>
  <c r="L114" i="3"/>
  <c r="L117" i="3"/>
  <c r="L120" i="3"/>
  <c r="L121" i="3"/>
  <c r="L122" i="3"/>
  <c r="L123" i="3"/>
  <c r="L124" i="3"/>
  <c r="L125" i="3"/>
  <c r="L126" i="3"/>
  <c r="L129" i="3"/>
  <c r="L130" i="3"/>
  <c r="L131" i="3"/>
  <c r="L132" i="3"/>
  <c r="L134" i="3"/>
  <c r="L135" i="3"/>
  <c r="L137" i="3"/>
  <c r="L139" i="3"/>
  <c r="L140" i="3"/>
  <c r="L141" i="3"/>
  <c r="L22" i="3"/>
  <c r="L23" i="3"/>
  <c r="L19" i="3"/>
  <c r="L15" i="3"/>
  <c r="L14" i="3"/>
  <c r="L12" i="3"/>
  <c r="L11" i="3"/>
  <c r="I25" i="1" l="1"/>
  <c r="K25" i="1" s="1"/>
  <c r="L30" i="3"/>
  <c r="L128" i="3"/>
  <c r="F10" i="3"/>
  <c r="H10" i="3"/>
  <c r="L10" i="3" s="1"/>
  <c r="I16" i="1" l="1"/>
  <c r="K16" i="1" s="1"/>
  <c r="I15" i="1"/>
  <c r="K15" i="1" s="1"/>
  <c r="I22" i="1" l="1"/>
  <c r="I18" i="1"/>
  <c r="I14" i="1"/>
  <c r="G88" i="1" l="1"/>
  <c r="J108" i="3"/>
  <c r="G108" i="3"/>
  <c r="G35" i="1" l="1"/>
  <c r="H22" i="1"/>
  <c r="K22" i="1" s="1"/>
  <c r="E43" i="1" l="1"/>
  <c r="E39" i="1" s="1"/>
  <c r="J141" i="3" l="1"/>
  <c r="J130" i="3"/>
  <c r="J137" i="3"/>
  <c r="J129" i="3"/>
  <c r="J128" i="3"/>
  <c r="J126" i="3"/>
  <c r="J125" i="3"/>
  <c r="J124" i="3"/>
  <c r="J123" i="3"/>
  <c r="J122" i="3"/>
  <c r="J121" i="3"/>
  <c r="J120" i="3"/>
  <c r="J110" i="3"/>
  <c r="J107" i="3"/>
  <c r="J106" i="3"/>
  <c r="J105" i="3"/>
  <c r="J101" i="3"/>
  <c r="J99" i="3"/>
  <c r="J97" i="3"/>
  <c r="J96" i="3"/>
  <c r="J94" i="3"/>
  <c r="J92" i="3"/>
  <c r="J90" i="3"/>
  <c r="J87" i="3"/>
  <c r="J86" i="3"/>
  <c r="J85" i="3"/>
  <c r="J84" i="3"/>
  <c r="J82" i="3"/>
  <c r="J80" i="3"/>
  <c r="J79" i="3"/>
  <c r="J76" i="3"/>
  <c r="J75" i="3"/>
  <c r="J74" i="3"/>
  <c r="J71" i="3"/>
  <c r="J70" i="3"/>
  <c r="J69" i="3"/>
  <c r="J66" i="3"/>
  <c r="J65" i="3"/>
  <c r="J64" i="3"/>
  <c r="J58" i="3"/>
  <c r="J54" i="3"/>
  <c r="J52" i="3"/>
  <c r="J51" i="3"/>
  <c r="J50" i="3"/>
  <c r="J47" i="3"/>
  <c r="J46" i="3"/>
  <c r="J42" i="3"/>
  <c r="J41" i="3"/>
  <c r="J38" i="3"/>
  <c r="J37" i="3"/>
  <c r="J31" i="3"/>
  <c r="J32" i="3"/>
  <c r="J33" i="3"/>
  <c r="J34" i="3"/>
  <c r="J30" i="3"/>
  <c r="J27" i="3"/>
  <c r="J26" i="3"/>
  <c r="J23" i="3"/>
  <c r="J22" i="3"/>
  <c r="J19" i="3"/>
  <c r="J18" i="3"/>
  <c r="J15" i="3"/>
  <c r="J14" i="3"/>
  <c r="J11" i="3"/>
  <c r="J10" i="3"/>
  <c r="J136" i="3"/>
  <c r="J133" i="3"/>
  <c r="H6" i="1"/>
  <c r="K6" i="1" s="1"/>
  <c r="G37" i="1"/>
  <c r="G41" i="1"/>
  <c r="G42" i="1"/>
  <c r="G44" i="1"/>
  <c r="G45" i="1"/>
  <c r="G28" i="1" l="1"/>
  <c r="J12" i="3" l="1"/>
  <c r="G76" i="1"/>
  <c r="H142" i="3" l="1"/>
  <c r="L142" i="3" s="1"/>
  <c r="E142" i="3"/>
  <c r="F140" i="3"/>
  <c r="F139" i="3"/>
  <c r="J139" i="3" l="1"/>
  <c r="F142" i="3"/>
  <c r="J140" i="3"/>
  <c r="J142" i="3" s="1"/>
  <c r="G55" i="1"/>
  <c r="F43" i="1" l="1"/>
  <c r="G43" i="1" s="1"/>
  <c r="H42" i="1"/>
  <c r="K42" i="1" s="1"/>
  <c r="F40" i="1"/>
  <c r="H40" i="1" l="1"/>
  <c r="K40" i="1" s="1"/>
  <c r="G40" i="1"/>
  <c r="H115" i="3"/>
  <c r="L115" i="3" s="1"/>
  <c r="F32" i="1"/>
  <c r="D32" i="1"/>
  <c r="G29" i="1"/>
  <c r="J115" i="3" l="1"/>
  <c r="G17" i="1" l="1"/>
  <c r="G16" i="1"/>
  <c r="G15" i="1"/>
  <c r="D14" i="1"/>
  <c r="F14" i="1"/>
  <c r="G10" i="1"/>
  <c r="G11" i="1"/>
  <c r="G12" i="1"/>
  <c r="F8" i="3"/>
  <c r="H100" i="3" l="1"/>
  <c r="H62" i="3"/>
  <c r="L62" i="3" s="1"/>
  <c r="H20" i="1"/>
  <c r="K20" i="1" s="1"/>
  <c r="F98" i="3"/>
  <c r="F18" i="1"/>
  <c r="H53" i="3"/>
  <c r="L53" i="3" s="1"/>
  <c r="H44" i="3"/>
  <c r="L44" i="3" s="1"/>
  <c r="H20" i="3"/>
  <c r="L20" i="3" s="1"/>
  <c r="H98" i="3" l="1"/>
  <c r="L98" i="3" s="1"/>
  <c r="L100" i="3"/>
  <c r="H18" i="1"/>
  <c r="J100" i="3"/>
  <c r="J44" i="3"/>
  <c r="J53" i="3"/>
  <c r="J62" i="3"/>
  <c r="H8" i="3"/>
  <c r="L8" i="3" s="1"/>
  <c r="K18" i="1" l="1"/>
  <c r="J8" i="3"/>
  <c r="F36" i="1" l="1"/>
  <c r="G85" i="1" l="1"/>
  <c r="G87" i="1"/>
  <c r="G86" i="1"/>
  <c r="H136" i="3"/>
  <c r="L136" i="3" s="1"/>
  <c r="H133" i="3"/>
  <c r="L133" i="3" s="1"/>
  <c r="H116" i="3"/>
  <c r="L116" i="3" s="1"/>
  <c r="H43" i="3"/>
  <c r="L43" i="3" s="1"/>
  <c r="H39" i="3"/>
  <c r="L39" i="3" s="1"/>
  <c r="H35" i="3"/>
  <c r="L35" i="3" s="1"/>
  <c r="H24" i="3"/>
  <c r="L24" i="3" s="1"/>
  <c r="H28" i="3"/>
  <c r="L28" i="3" s="1"/>
  <c r="H16" i="3"/>
  <c r="L16" i="3" s="1"/>
  <c r="H48" i="3"/>
  <c r="L48" i="3" s="1"/>
  <c r="H77" i="3"/>
  <c r="L77" i="3" s="1"/>
  <c r="H81" i="3"/>
  <c r="L81" i="3" s="1"/>
  <c r="H88" i="3"/>
  <c r="L88" i="3" s="1"/>
  <c r="H89" i="3"/>
  <c r="L89" i="3" s="1"/>
  <c r="G74" i="1"/>
  <c r="G75" i="1"/>
  <c r="G77" i="1"/>
  <c r="G78" i="1"/>
  <c r="G79" i="1"/>
  <c r="G80" i="1"/>
  <c r="G82" i="1"/>
  <c r="G83" i="1"/>
  <c r="F39" i="1"/>
  <c r="H43" i="1"/>
  <c r="K43" i="1" s="1"/>
  <c r="H119" i="3"/>
  <c r="L119" i="3" s="1"/>
  <c r="J88" i="3" l="1"/>
  <c r="J116" i="3"/>
  <c r="J81" i="3"/>
  <c r="G39" i="1"/>
  <c r="H118" i="3"/>
  <c r="L118" i="3" s="1"/>
  <c r="J89" i="3"/>
  <c r="H72" i="3"/>
  <c r="L72" i="3" s="1"/>
  <c r="H39" i="1"/>
  <c r="K39" i="1" s="1"/>
  <c r="F22" i="1"/>
  <c r="H14" i="1"/>
  <c r="K14" i="1" s="1"/>
  <c r="H7" i="3" l="1"/>
  <c r="L7" i="3" s="1"/>
  <c r="H36" i="1"/>
  <c r="K36" i="1" s="1"/>
  <c r="G50" i="1"/>
  <c r="G51" i="1"/>
  <c r="G52" i="1"/>
  <c r="G53" i="1"/>
  <c r="G54" i="1"/>
  <c r="G56" i="1"/>
  <c r="G57" i="1"/>
  <c r="G58" i="1"/>
  <c r="G59" i="1"/>
  <c r="G60" i="1"/>
  <c r="G61" i="1"/>
  <c r="G62" i="1"/>
  <c r="G49" i="1"/>
  <c r="G47" i="1"/>
  <c r="G34" i="1"/>
  <c r="G30" i="1"/>
  <c r="G31" i="1"/>
  <c r="G32" i="1"/>
  <c r="G9" i="1" l="1"/>
  <c r="G8" i="1"/>
  <c r="G7" i="1"/>
  <c r="D77" i="3"/>
  <c r="F77" i="3"/>
  <c r="G129" i="3"/>
  <c r="G130" i="3"/>
  <c r="G131" i="3"/>
  <c r="G132" i="3"/>
  <c r="G134" i="3"/>
  <c r="G135" i="3"/>
  <c r="G137" i="3"/>
  <c r="G128" i="3"/>
  <c r="G126" i="3"/>
  <c r="G125" i="3"/>
  <c r="G124" i="3"/>
  <c r="G123" i="3"/>
  <c r="G122" i="3"/>
  <c r="G121" i="3"/>
  <c r="G120" i="3"/>
  <c r="G117" i="3"/>
  <c r="G116" i="3"/>
  <c r="G115" i="3"/>
  <c r="G113" i="3"/>
  <c r="G112" i="3"/>
  <c r="G111" i="3"/>
  <c r="G110" i="3"/>
  <c r="G109" i="3"/>
  <c r="G107" i="3"/>
  <c r="G106" i="3"/>
  <c r="G105" i="3"/>
  <c r="G104" i="3"/>
  <c r="G102" i="3"/>
  <c r="G101" i="3"/>
  <c r="G100" i="3"/>
  <c r="G99" i="3"/>
  <c r="G98" i="3"/>
  <c r="G97" i="3"/>
  <c r="G96" i="3"/>
  <c r="G94" i="3"/>
  <c r="G93" i="3"/>
  <c r="G92" i="3"/>
  <c r="G91" i="3"/>
  <c r="G90" i="3"/>
  <c r="G89" i="3"/>
  <c r="G85" i="3"/>
  <c r="G86" i="3"/>
  <c r="G87" i="3"/>
  <c r="G84" i="3"/>
  <c r="G80" i="3"/>
  <c r="G79" i="3"/>
  <c r="G75" i="3"/>
  <c r="G76" i="3"/>
  <c r="G74" i="3"/>
  <c r="G70" i="3"/>
  <c r="G69" i="3"/>
  <c r="G65" i="3"/>
  <c r="G67" i="3"/>
  <c r="G64" i="3"/>
  <c r="G58" i="3"/>
  <c r="G54" i="3"/>
  <c r="G53" i="3"/>
  <c r="G51" i="3"/>
  <c r="G50" i="3"/>
  <c r="G47" i="3"/>
  <c r="G46" i="3"/>
  <c r="G44" i="3"/>
  <c r="G42" i="3"/>
  <c r="G41" i="3"/>
  <c r="G33" i="3"/>
  <c r="G32" i="3"/>
  <c r="G31" i="3"/>
  <c r="G38" i="3"/>
  <c r="G37" i="3"/>
  <c r="G34" i="3"/>
  <c r="G30" i="3"/>
  <c r="G27" i="3"/>
  <c r="G26" i="3"/>
  <c r="G23" i="3"/>
  <c r="G22" i="3"/>
  <c r="G19" i="3"/>
  <c r="G18" i="3"/>
  <c r="G15" i="3"/>
  <c r="G14" i="3"/>
  <c r="G12" i="3"/>
  <c r="G11" i="3"/>
  <c r="G10" i="3"/>
  <c r="G8" i="3"/>
  <c r="G140" i="3"/>
  <c r="G142" i="3" s="1"/>
  <c r="G139" i="3"/>
  <c r="F136" i="3"/>
  <c r="F133" i="3"/>
  <c r="F119" i="3"/>
  <c r="F95" i="3"/>
  <c r="J77" i="3" l="1"/>
  <c r="G133" i="3"/>
  <c r="G136" i="3"/>
  <c r="F118" i="3"/>
  <c r="J119" i="3"/>
  <c r="J95" i="3"/>
  <c r="G95" i="3"/>
  <c r="F72" i="3"/>
  <c r="G77" i="3"/>
  <c r="G119" i="3"/>
  <c r="J118" i="3" l="1"/>
  <c r="G118" i="3"/>
  <c r="J72" i="3"/>
  <c r="F7" i="3"/>
  <c r="E7" i="3"/>
  <c r="G72" i="3"/>
  <c r="J7" i="3" l="1"/>
  <c r="F48" i="3"/>
  <c r="F43" i="3"/>
  <c r="F39" i="3"/>
  <c r="F35" i="3"/>
  <c r="F28" i="3"/>
  <c r="F24" i="3"/>
  <c r="F20" i="3"/>
  <c r="F16" i="3"/>
  <c r="G5" i="1"/>
  <c r="G25" i="1"/>
  <c r="G18" i="1"/>
  <c r="G22" i="1"/>
  <c r="G14" i="1"/>
  <c r="F6" i="1"/>
  <c r="J20" i="3" l="1"/>
  <c r="J24" i="3"/>
  <c r="J43" i="3"/>
  <c r="J39" i="3"/>
  <c r="G6" i="1"/>
  <c r="J28" i="3"/>
  <c r="J48" i="3"/>
  <c r="J16" i="3"/>
  <c r="J35" i="3"/>
  <c r="D136" i="3"/>
  <c r="D133" i="3"/>
  <c r="D88" i="3"/>
  <c r="G88" i="3" s="1"/>
  <c r="D81" i="3"/>
  <c r="G81" i="3" s="1"/>
  <c r="D71" i="3"/>
  <c r="G71" i="3" s="1"/>
  <c r="D66" i="3"/>
  <c r="G66" i="3" s="1"/>
  <c r="D52" i="3"/>
  <c r="G52" i="3" s="1"/>
  <c r="D48" i="3"/>
  <c r="G48" i="3" s="1"/>
  <c r="D43" i="3"/>
  <c r="G43" i="3" s="1"/>
  <c r="D39" i="3"/>
  <c r="G39" i="3" s="1"/>
  <c r="D35" i="3"/>
  <c r="G35" i="3" s="1"/>
  <c r="D32" i="3"/>
  <c r="D28" i="3"/>
  <c r="G28" i="3" s="1"/>
  <c r="D24" i="3"/>
  <c r="G24" i="3" s="1"/>
  <c r="D20" i="3"/>
  <c r="G20" i="3" s="1"/>
  <c r="D16" i="3"/>
  <c r="G16" i="3" s="1"/>
  <c r="D12" i="3"/>
</calcChain>
</file>

<file path=xl/sharedStrings.xml><?xml version="1.0" encoding="utf-8"?>
<sst xmlns="http://schemas.openxmlformats.org/spreadsheetml/2006/main" count="826" uniqueCount="266">
  <si>
    <t>TT</t>
  </si>
  <si>
    <t>Chỉ tiêu</t>
  </si>
  <si>
    <t>Kế hoạch 2025</t>
  </si>
  <si>
    <t>I</t>
  </si>
  <si>
    <t>CHỈ TIÊU KINH TẾ</t>
  </si>
  <si>
    <t>Thu nhập bình quân đầu người</t>
  </si>
  <si>
    <t>Tr.đồng/người/năm</t>
  </si>
  <si>
    <t>Tổng giá trị sản xuất</t>
  </si>
  <si>
    <t>Tỷ đồng</t>
  </si>
  <si>
    <t>-</t>
  </si>
  <si>
    <t>Nông lâm - Thủy sản</t>
  </si>
  <si>
    <t>Công nghiệp - Xây dựng</t>
  </si>
  <si>
    <t>Thương mại - Dịch vụ</t>
  </si>
  <si>
    <t>Nông nghiệp</t>
  </si>
  <si>
    <t>Ha</t>
  </si>
  <si>
    <t>+</t>
  </si>
  <si>
    <t xml:space="preserve"> Diện tích gieo trồng cây hàng năm</t>
  </si>
  <si>
    <t xml:space="preserve"> Diện tích gieo trồng cây lâu năm</t>
  </si>
  <si>
    <t xml:space="preserve"> Diện tích gieo trồng cây dược liệu</t>
  </si>
  <si>
    <t>Diện tích cây khác</t>
  </si>
  <si>
    <t>Chăn nuôi</t>
  </si>
  <si>
    <t xml:space="preserve"> - </t>
  </si>
  <si>
    <t>Đàn gia súc</t>
  </si>
  <si>
    <t>Con</t>
  </si>
  <si>
    <t>Đàn gia cầm</t>
  </si>
  <si>
    <t>Tổng sản lượng nuôi trồng thủy sản</t>
  </si>
  <si>
    <t>tấn</t>
  </si>
  <si>
    <t>II</t>
  </si>
  <si>
    <t>CHỈ TIÊU VĂN HÓA-XÃ HỘI</t>
  </si>
  <si>
    <t>Dân số</t>
  </si>
  <si>
    <t>Dân số có mặt đầu năm</t>
  </si>
  <si>
    <t>Người</t>
  </si>
  <si>
    <t>Tổng số người tăng trong năm (tăng TN)</t>
  </si>
  <si>
    <t>Dân số có mặt cuối năm</t>
  </si>
  <si>
    <t xml:space="preserve">Dân số trung bình </t>
  </si>
  <si>
    <t>Tỷ lệ tăng dân số tự nhiên</t>
  </si>
  <si>
    <t>%</t>
  </si>
  <si>
    <t>Giảm nghèo theo chuẩn nghèo tiếp cận đa chiều</t>
  </si>
  <si>
    <t>Tổng số hộ</t>
  </si>
  <si>
    <t>Hộ</t>
  </si>
  <si>
    <t>Số hộ nghèo</t>
  </si>
  <si>
    <t>Giáo dục và Đào tạo</t>
  </si>
  <si>
    <t>*</t>
  </si>
  <si>
    <t>Học sinh có mặt đầu năm</t>
  </si>
  <si>
    <t>Học sinh</t>
  </si>
  <si>
    <t>Giáo dục mầm non</t>
  </si>
  <si>
    <t>Nhà trẻ</t>
  </si>
  <si>
    <t>Mẫu giáo</t>
  </si>
  <si>
    <t>Giáo dục phổ thông</t>
  </si>
  <si>
    <t>TH</t>
  </si>
  <si>
    <t>THCS</t>
  </si>
  <si>
    <t>THPT</t>
  </si>
  <si>
    <t>Bổ túc văn hóa</t>
  </si>
  <si>
    <t>Tỷ lệ huy động học sinh đi học đúng độ tuổi</t>
  </si>
  <si>
    <t xml:space="preserve"> Học sinh mẫu giáo 5 tuổi</t>
  </si>
  <si>
    <t xml:space="preserve"> Học sinh tiểu học</t>
  </si>
  <si>
    <t xml:space="preserve"> Học sinh THCS</t>
  </si>
  <si>
    <t xml:space="preserve"> Huy động trẻ 6-10 tuổi vào tiểu học</t>
  </si>
  <si>
    <t xml:space="preserve"> Huy động trẻ 11-14 vào THCS</t>
  </si>
  <si>
    <t xml:space="preserve"> Tỷ lệ phổ cập GDTH đúng độ tuổi</t>
  </si>
  <si>
    <t>Học sinh mẫu giáo 5 tuổi</t>
  </si>
  <si>
    <t>Học sinh tiểu học</t>
  </si>
  <si>
    <t xml:space="preserve"> Tỷ lệ PCGD tiểu học đúng độ tuổi</t>
  </si>
  <si>
    <t xml:space="preserve"> Tỷ lệ phổ cập THCS</t>
  </si>
  <si>
    <t>Tỷ lệ xã được công nhận giáo dục Mầm non 5 tuổi</t>
  </si>
  <si>
    <t>Số trường đạt chuẩn quốc gia</t>
  </si>
  <si>
    <t>trường</t>
  </si>
  <si>
    <t>Tổng số giường bệnh</t>
  </si>
  <si>
    <t>Giường</t>
  </si>
  <si>
    <t>Bệnh viện</t>
  </si>
  <si>
    <t>Phòng khám khu vực</t>
  </si>
  <si>
    <t>Trạm Y tế</t>
  </si>
  <si>
    <t>Tỷ lệ xã có trạm Y tế</t>
  </si>
  <si>
    <t>Số giường bệnh/vạn dân</t>
  </si>
  <si>
    <t>Giường/vạn dân</t>
  </si>
  <si>
    <t>Số bác sỹ/vạn dân</t>
  </si>
  <si>
    <t>Bsỹ/vạn dân</t>
  </si>
  <si>
    <t>Tỷ lệ trẻ em suy sinh dưỡng theo chiều cao xuống còn</t>
  </si>
  <si>
    <t>Tỷ lệ trẻ em suy sinh dưỡng theo cân nặng xuống còn</t>
  </si>
  <si>
    <t>Tỷ lệ trẻ em dưới 1 tuổi được tiêm chủng đầy đủ</t>
  </si>
  <si>
    <t>≥97%</t>
  </si>
  <si>
    <t>Tỷ lệ bao phủ bảo hiểm y tế</t>
  </si>
  <si>
    <t>Tỷ lệ bao phủ bảo hiểm xã hội</t>
  </si>
  <si>
    <t>Tỷ lệ bao phủ bảo hiểm thất nghiệp trong độ tuổi lao động</t>
  </si>
  <si>
    <t>Tỷ lệ bao phủ BHXH tự nguyện</t>
  </si>
  <si>
    <t>Tỷ lệ hộ gia đình sử dụng nước sinh hoạt hợp vệ sinh</t>
  </si>
  <si>
    <t>Tỷ lệ hộ gia đình đạt danh hiệu gia đình văn hóa</t>
  </si>
  <si>
    <t>Tỷ lệ thôn, làng đạt danh hiệu thôn làng văn hóa</t>
  </si>
  <si>
    <t>Tỷ lệ hộ dân tộc thiểu số có đất ở</t>
  </si>
  <si>
    <t>Tỷ lệ hộ dân tộc thiểu số có đất sản xuất</t>
  </si>
  <si>
    <t>III</t>
  </si>
  <si>
    <t>QUỐC PHÒNG - AN NINH VÀ HỆ THỐNG CHÍNH TRỊ</t>
  </si>
  <si>
    <t>Tỷ lệ giải quyết tố giác, tin báo về tội phạm, kiến nghị khởi tố</t>
  </si>
  <si>
    <t>trên 90%</t>
  </si>
  <si>
    <t>Công chức cấp xã đạt chuẩn trình độ đào tạo chức danh, vị trí việc làm</t>
  </si>
  <si>
    <t>1.134,466</t>
  </si>
  <si>
    <t>3.1</t>
  </si>
  <si>
    <t>3.2</t>
  </si>
  <si>
    <t xml:space="preserve"> Diện tích rừng trồng mới</t>
  </si>
  <si>
    <t>23.522,0</t>
  </si>
  <si>
    <t>54.954,0</t>
  </si>
  <si>
    <t>4.030,0</t>
  </si>
  <si>
    <t>Tỷ lệ hộ nghèo (chuẩn nghèo mới)</t>
  </si>
  <si>
    <t>1.199,0</t>
  </si>
  <si>
    <t>5.085,0</t>
  </si>
  <si>
    <t>1.374,0</t>
  </si>
  <si>
    <t>3.646,0</t>
  </si>
  <si>
    <t>2.176,0</t>
  </si>
  <si>
    <t>1.470,0</t>
  </si>
  <si>
    <t>Số hộ nghèo giảm</t>
  </si>
  <si>
    <t>Trong độ tuổi đi học mẫu giáo (từ 3-5 tuổi)</t>
  </si>
  <si>
    <t>Y tế - Văn hóa</t>
  </si>
  <si>
    <t>NQ số 09</t>
  </si>
  <si>
    <t>NQ số 17</t>
  </si>
  <si>
    <t>Kết quả thực hiện</t>
  </si>
  <si>
    <t>% so với kế hoạch</t>
  </si>
  <si>
    <t>Tên chỉ tiêu</t>
  </si>
  <si>
    <t>ĐVT</t>
  </si>
  <si>
    <t>KH năm 2025</t>
  </si>
  <si>
    <t>A</t>
  </si>
  <si>
    <t>TRỒNG TRỌT</t>
  </si>
  <si>
    <t/>
  </si>
  <si>
    <t>TỔNG DT GT (I+II+V)</t>
  </si>
  <si>
    <t>ha</t>
  </si>
  <si>
    <t>DT GT CÂY HN</t>
  </si>
  <si>
    <t>Lúa cả năm</t>
  </si>
  <si>
    <t xml:space="preserve"> -</t>
  </si>
  <si>
    <t>Diện tích</t>
  </si>
  <si>
    <t>Năng suất</t>
  </si>
  <si>
    <t>tạ/ha</t>
  </si>
  <si>
    <t>Sản lượng</t>
  </si>
  <si>
    <t>1.1</t>
  </si>
  <si>
    <t>Lúa Đông xuân</t>
  </si>
  <si>
    <t>1.2</t>
  </si>
  <si>
    <t>Lúa vụ mùa</t>
  </si>
  <si>
    <t>1.2.1</t>
  </si>
  <si>
    <t>Trong đó: Ruộng</t>
  </si>
  <si>
    <t xml:space="preserve">  - </t>
  </si>
  <si>
    <t>1.2.2</t>
  </si>
  <si>
    <t>Lúa ô nà (rẫy)</t>
  </si>
  <si>
    <t>Ngô cả năm</t>
  </si>
  <si>
    <t>2.1</t>
  </si>
  <si>
    <t>Ngô vụ Đông Xuân</t>
  </si>
  <si>
    <t>2.2</t>
  </si>
  <si>
    <t>2.3</t>
  </si>
  <si>
    <t>Ngô vụ 2</t>
  </si>
  <si>
    <t>Cây chất bột lấy củ:</t>
  </si>
  <si>
    <t>Khoai lang</t>
  </si>
  <si>
    <t>Sắn</t>
  </si>
  <si>
    <t>Cây thực phẩm:</t>
  </si>
  <si>
    <t>4.1</t>
  </si>
  <si>
    <t>Rau các loại</t>
  </si>
  <si>
    <t>4.2</t>
  </si>
  <si>
    <t>Đậu các loại</t>
  </si>
  <si>
    <t>Cây CN ngắn ngày</t>
  </si>
  <si>
    <t>5.1</t>
  </si>
  <si>
    <t>Cây mía</t>
  </si>
  <si>
    <t>Tr.đó: trồng mới:</t>
  </si>
  <si>
    <t>5.2</t>
  </si>
  <si>
    <t>Lạc</t>
  </si>
  <si>
    <t>DT CÂY LÂU NĂM</t>
  </si>
  <si>
    <t>Cây cà phê</t>
  </si>
  <si>
    <t>Tr đó: DT cho thu hoạch</t>
  </si>
  <si>
    <t>Cây tiêu</t>
  </si>
  <si>
    <t>Cây cao su</t>
  </si>
  <si>
    <t>Tr.đó: C.ty, Doanh nghiệp</t>
  </si>
  <si>
    <t>DT cho thu hoạch</t>
  </si>
  <si>
    <t xml:space="preserve">Cây ăn quả </t>
  </si>
  <si>
    <t>Diện tích trồng cũ</t>
  </si>
  <si>
    <t xml:space="preserve"> +</t>
  </si>
  <si>
    <t>Sầu riêng</t>
  </si>
  <si>
    <t>Chanh dây</t>
  </si>
  <si>
    <t>Cây ăn quả khác</t>
  </si>
  <si>
    <t>Cây Mắc ca</t>
  </si>
  <si>
    <t>DT trồng mới</t>
  </si>
  <si>
    <t>CÂY KHÁC</t>
  </si>
  <si>
    <t>Cây bời lời</t>
  </si>
  <si>
    <t>Trồng rừng</t>
  </si>
  <si>
    <t>DT trồng cũ</t>
  </si>
  <si>
    <t>IV</t>
  </si>
  <si>
    <t>Trồng cây phân tán</t>
  </si>
  <si>
    <t>Cây</t>
  </si>
  <si>
    <t>V</t>
  </si>
  <si>
    <t>Cây dược liệu</t>
  </si>
  <si>
    <t>Dược liệu khoanh nuôi (tiếp tục bảo vệ)</t>
  </si>
  <si>
    <t>Dược liệu hàng năm đến cuối năm 2024</t>
  </si>
  <si>
    <t>Dược liệu hàng năm trồng mới năm 2025</t>
  </si>
  <si>
    <t>Cây dược liệu lâu năm</t>
  </si>
  <si>
    <t>Trong đó: DT trồng mới</t>
  </si>
  <si>
    <t>VI</t>
  </si>
  <si>
    <t>Cải tạo vườn tạp</t>
  </si>
  <si>
    <t>Cải tạo mới</t>
  </si>
  <si>
    <t>B</t>
  </si>
  <si>
    <t>CHĂN NUÔI</t>
  </si>
  <si>
    <t>con</t>
  </si>
  <si>
    <t>Đàn trâu</t>
  </si>
  <si>
    <t>Đàn bò</t>
  </si>
  <si>
    <t>Đàn lợn</t>
  </si>
  <si>
    <t>Đàn dê</t>
  </si>
  <si>
    <t>C</t>
  </si>
  <si>
    <t>THỦY SẢN</t>
  </si>
  <si>
    <t>Tổng sản lượng thủy sản</t>
  </si>
  <si>
    <t>Diện tích nuôi trồng TS</t>
  </si>
  <si>
    <t>Sản lượng nuôi trồng TS</t>
  </si>
  <si>
    <t>Diện tích nuôi ao hồ nhỏ</t>
  </si>
  <si>
    <t>Diện tích nuôi ao hồ lớn</t>
  </si>
  <si>
    <t>S.lượng khai thác TN</t>
  </si>
  <si>
    <t>Tỷ lệ thực hiện (%)</t>
  </si>
  <si>
    <t>Kế hoạch năm 2026</t>
  </si>
  <si>
    <t xml:space="preserve"> Sản lượng thịt hơi xuất chuồng</t>
  </si>
  <si>
    <t>Tỷ trọng bò lai</t>
  </si>
  <si>
    <t>Tấn</t>
  </si>
  <si>
    <t xml:space="preserve"> - Diện tích rừng trong Quy hoạch 3 loại rừng</t>
  </si>
  <si>
    <t xml:space="preserve">  Trong đó: + Rừng phòng hộ</t>
  </si>
  <si>
    <t xml:space="preserve">                    + Rừng sản xuất</t>
  </si>
  <si>
    <t xml:space="preserve">                  + Trồng rừng sản xuất</t>
  </si>
  <si>
    <t>Trong đó:  + Trồng rừng phòng hộ</t>
  </si>
  <si>
    <t xml:space="preserve"> - Tổng diện tích được tưới</t>
  </si>
  <si>
    <t xml:space="preserve">   Trong đó: Tưới bằng công trình kiên cố</t>
  </si>
  <si>
    <t>D</t>
  </si>
  <si>
    <t>THUỶ LỢI</t>
  </si>
  <si>
    <t>Tỷ lệ đơn vị có phong trào toàn dân bảo vệ an ninh Tổ quốc đạt từ loại khá trở lên</t>
  </si>
  <si>
    <t>Tổng diện tích gieo trồng</t>
  </si>
  <si>
    <t>Bời Lời</t>
  </si>
  <si>
    <t>Diện tích rừng trồng</t>
  </si>
  <si>
    <t>Thu NSNN</t>
  </si>
  <si>
    <t>Trong đó: Thu NSNN trên địa bàn</t>
  </si>
  <si>
    <t xml:space="preserve">Chi NSNN </t>
  </si>
  <si>
    <t>5.3</t>
  </si>
  <si>
    <t>5.4</t>
  </si>
  <si>
    <t>công trình tỉnh quản lý</t>
  </si>
  <si>
    <t>Công tình xã quản lý</t>
  </si>
  <si>
    <t>+ ; -</t>
  </si>
  <si>
    <t>Tỉ lệ %</t>
  </si>
  <si>
    <t>Đơn vị tính</t>
  </si>
  <si>
    <t>So sánh 2026 với 2025</t>
  </si>
  <si>
    <t>Tỷ lệ che phủ rừng</t>
  </si>
  <si>
    <t>Tỷ lệ lao động qua đào tạo</t>
  </si>
  <si>
    <t>Tỷ lệ giao quân hàng năm</t>
  </si>
  <si>
    <t>Chất lượng huấn luyện hàng năm</t>
  </si>
  <si>
    <t>xuất sắc</t>
  </si>
  <si>
    <t>Ngô vụ 1</t>
  </si>
  <si>
    <t>99,98</t>
  </si>
  <si>
    <t>87,51</t>
  </si>
  <si>
    <t>99,79</t>
  </si>
  <si>
    <t>47,6</t>
  </si>
  <si>
    <t>Đánh giá cuối năm</t>
  </si>
  <si>
    <t>Thực hiện 8 tháng</t>
  </si>
  <si>
    <t xml:space="preserve">Thực hiện 8 tháng </t>
  </si>
  <si>
    <t xml:space="preserve">Thực hiện đến 8 tháng </t>
  </si>
  <si>
    <t>(kèm theo Báo cáo số       /BC-UBND ngày       tháng       năm 2026 của UBND xã Kon Braih)</t>
  </si>
  <si>
    <t>(kèm theo Báo cáo số       /BC-UBND ngày      tháng     năm 2026 của UBND xã Kon Braih)</t>
  </si>
  <si>
    <t>4=2/1*100</t>
  </si>
  <si>
    <t>5=3/1*100</t>
  </si>
  <si>
    <t>7=5/4</t>
  </si>
  <si>
    <t>8=6/4</t>
  </si>
  <si>
    <t>5=3/2</t>
  </si>
  <si>
    <t>Phụ lục 2
KẾT QUẢ THỰC HIỆN CÁC CHỈ TIÊU NÔNG NGHIỆP 9 THÁNG  NĂM 2026</t>
  </si>
  <si>
    <r>
      <t>Phụ lục 1
ĐÁNH GIÁ CHỈ TIÊU KINH TẾ - XÃ HỘI 9 THÁNG NĂM 2026</t>
    </r>
    <r>
      <rPr>
        <i/>
        <sz val="13"/>
        <rFont val="Times New Roman"/>
        <family val="1"/>
      </rPr>
      <t xml:space="preserve">
(kèm theo Báo cáo số      /BC-UBND ngày       tháng       năm 2026 của UBND xã Kon Braih)</t>
    </r>
  </si>
  <si>
    <t xml:space="preserve"> thực hiện 9 tháng</t>
  </si>
  <si>
    <t>Thực hiện 9 tháng</t>
  </si>
  <si>
    <t>62,17</t>
  </si>
  <si>
    <t>7,57</t>
  </si>
  <si>
    <t>14,93</t>
  </si>
  <si>
    <t>14,72</t>
  </si>
  <si>
    <t>Phụ lục 3
KẾT QUẢ THỰC HIỆN CHỈ TIÊU VĂN HÓA- XÃ HỘI 9 THÁNG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</si>
</sst>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4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.00_k_r_._-;\-* #,##0.00_k_r_._-;_-* &quot;-&quot;??_k_r_._-;_-@_-"/>
    <numFmt numFmtId="167" formatCode="#,##0;[Red]#,##0"/>
    <numFmt numFmtId="168" formatCode="_(* #,##0_);_(* \(#,##0\);_(* \-??_);_(@_)"/>
    <numFmt numFmtId="169" formatCode="0.0"/>
    <numFmt numFmtId="170" formatCode="\(0\)"/>
    <numFmt numFmtId="171" formatCode="#,##0.0"/>
    <numFmt numFmtId="172" formatCode="#.##"/>
    <numFmt numFmtId="173" formatCode="_-* #,##0.0_-;\-* #,##0.0_-;_-* &quot;-&quot;??_-;_-@_-"/>
    <numFmt numFmtId="174" formatCode="_-* #,##0_-;\-* #,##0_-;_-* &quot;-&quot;??_-;_-@_-"/>
    <numFmt numFmtId="175" formatCode="_-* #,##0.0_k_r_._-;\-* #,##0.0_k_r_._-;_-* &quot;-&quot;??_k_r_._-;_-@_-"/>
    <numFmt numFmtId="176" formatCode="_(* #,##0.0000_);_(* \(#,##0.0000\);_(* &quot;-&quot;??_);_(@_)"/>
    <numFmt numFmtId="177" formatCode="_-* #,##0.0_-;\-* #,##0.0_-;_-* &quot;-&quot;?_-;_-@_-"/>
    <numFmt numFmtId="178" formatCode="_(* #,##0.0_);_(* \(#,##0.0\);_(* &quot;-&quot;??_);_(@_)"/>
    <numFmt numFmtId="179" formatCode="#,##0.00;[Red]#,##0.00"/>
    <numFmt numFmtId="180" formatCode="_(* #,##0_);_(* \(#,##0\);_(* &quot;-&quot;??_);_(@_)"/>
    <numFmt numFmtId="181" formatCode="_-* #,##0_k_r_._-;\-* #,##0_k_r_._-;_-* &quot;-&quot;??_k_r_._-;_-@_-"/>
    <numFmt numFmtId="182" formatCode="0.000"/>
    <numFmt numFmtId="183" formatCode="0.00;[Red]0.00"/>
    <numFmt numFmtId="184" formatCode="0;[Red]0"/>
    <numFmt numFmtId="185" formatCode="_(* #,##0.0_);_(* \(#,##0.0\);_(* &quot;-&quot;?_);_(@_)"/>
    <numFmt numFmtId="186" formatCode="_-* #,##0.000_-;\-* #,##0.000_-;_-* &quot;-&quot;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3"/>
      <name val="Times New Roman"/>
      <family val="1"/>
      <charset val="163"/>
    </font>
    <font>
      <sz val="10"/>
      <name val="Arial"/>
      <family val="2"/>
    </font>
    <font>
      <i/>
      <sz val="13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i/>
      <sz val="12"/>
      <name val="Times New Roman"/>
      <family val="1"/>
      <charset val="163"/>
    </font>
    <font>
      <b/>
      <u/>
      <sz val="12"/>
      <name val="Times New Roman"/>
      <family val="1"/>
      <charset val="163"/>
    </font>
    <font>
      <sz val="12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  <charset val="163"/>
    </font>
    <font>
      <sz val="10"/>
      <name val="Arial"/>
      <family val="2"/>
    </font>
    <font>
      <sz val="12"/>
      <color theme="1"/>
      <name val="Times New Roman"/>
      <family val="1"/>
    </font>
    <font>
      <sz val="11"/>
      <name val="Times New Roman"/>
      <family val="1"/>
    </font>
    <font>
      <b/>
      <sz val="13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  <font>
      <i/>
      <sz val="11"/>
      <name val="Times New Roman"/>
      <family val="1"/>
    </font>
    <font>
      <i/>
      <sz val="12"/>
      <color theme="1"/>
      <name val="Times New Roman"/>
      <family val="1"/>
    </font>
    <font>
      <sz val="13"/>
      <name val="Times New Roman"/>
      <family val="1"/>
    </font>
    <font>
      <i/>
      <sz val="13"/>
      <name val="Times New Roman"/>
      <family val="1"/>
    </font>
    <font>
      <sz val="10"/>
      <name val="Arial"/>
      <family val="2"/>
    </font>
    <font>
      <b/>
      <i/>
      <sz val="13"/>
      <name val="Times New Roman"/>
      <family val="1"/>
    </font>
    <font>
      <b/>
      <i/>
      <sz val="12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3"/>
      <color rgb="FFFF0000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43" fontId="4" fillId="0" borderId="0" applyFont="0" applyFill="0" applyBorder="0" applyAlignment="0" applyProtection="0"/>
    <xf numFmtId="0" fontId="15" fillId="0" borderId="0"/>
    <xf numFmtId="43" fontId="2" fillId="0" borderId="0" applyFont="0" applyFill="0" applyBorder="0" applyAlignment="0" applyProtection="0"/>
    <xf numFmtId="0" fontId="25" fillId="0" borderId="0"/>
    <xf numFmtId="0" fontId="4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</cellStyleXfs>
  <cellXfs count="308">
    <xf numFmtId="0" fontId="0" fillId="0" borderId="0" xfId="0"/>
    <xf numFmtId="4" fontId="11" fillId="2" borderId="1" xfId="7" applyNumberFormat="1" applyFont="1" applyFill="1" applyBorder="1" applyAlignment="1">
      <alignment vertical="center"/>
    </xf>
    <xf numFmtId="0" fontId="10" fillId="2" borderId="1" xfId="6" applyFont="1" applyFill="1" applyBorder="1" applyAlignment="1">
      <alignment horizontal="left" vertical="center" wrapText="1"/>
    </xf>
    <xf numFmtId="0" fontId="10" fillId="2" borderId="1" xfId="6" applyFont="1" applyFill="1" applyBorder="1" applyAlignment="1">
      <alignment horizontal="center" vertical="center" wrapText="1"/>
    </xf>
    <xf numFmtId="4" fontId="11" fillId="2" borderId="1" xfId="7" applyNumberFormat="1" applyFont="1" applyFill="1" applyBorder="1" applyAlignment="1">
      <alignment horizontal="center" vertical="center"/>
    </xf>
    <xf numFmtId="0" fontId="2" fillId="2" borderId="0" xfId="6" applyFont="1" applyFill="1"/>
    <xf numFmtId="165" fontId="17" fillId="2" borderId="7" xfId="1" applyFont="1" applyFill="1" applyBorder="1" applyAlignment="1">
      <alignment horizontal="right" vertical="center" wrapText="1"/>
    </xf>
    <xf numFmtId="165" fontId="17" fillId="2" borderId="7" xfId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10" fillId="2" borderId="1" xfId="6" applyFont="1" applyFill="1" applyBorder="1" applyAlignment="1">
      <alignment horizontal="center" vertical="center"/>
    </xf>
    <xf numFmtId="0" fontId="12" fillId="2" borderId="0" xfId="6" applyFont="1" applyFill="1"/>
    <xf numFmtId="0" fontId="6" fillId="2" borderId="1" xfId="6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4" fontId="7" fillId="2" borderId="1" xfId="7" applyNumberFormat="1" applyFont="1" applyFill="1" applyBorder="1" applyAlignment="1">
      <alignment horizontal="center" vertical="center"/>
    </xf>
    <xf numFmtId="4" fontId="6" fillId="2" borderId="1" xfId="7" applyNumberFormat="1" applyFont="1" applyFill="1" applyBorder="1" applyAlignment="1">
      <alignment horizontal="center" vertical="center"/>
    </xf>
    <xf numFmtId="4" fontId="10" fillId="2" borderId="1" xfId="7" applyNumberFormat="1" applyFont="1" applyFill="1" applyBorder="1" applyAlignment="1">
      <alignment horizontal="center" vertical="center"/>
    </xf>
    <xf numFmtId="170" fontId="8" fillId="2" borderId="1" xfId="6" applyNumberFormat="1" applyFont="1" applyFill="1" applyBorder="1" applyAlignment="1">
      <alignment horizontal="center" vertical="center"/>
    </xf>
    <xf numFmtId="4" fontId="13" fillId="2" borderId="1" xfId="7" applyNumberFormat="1" applyFont="1" applyFill="1" applyBorder="1" applyAlignment="1">
      <alignment horizontal="center" vertical="center"/>
    </xf>
    <xf numFmtId="4" fontId="2" fillId="2" borderId="1" xfId="7" applyNumberFormat="1" applyFont="1" applyFill="1" applyBorder="1" applyAlignment="1">
      <alignment horizontal="center" vertical="center"/>
    </xf>
    <xf numFmtId="4" fontId="20" fillId="2" borderId="1" xfId="7" applyNumberFormat="1" applyFont="1" applyFill="1" applyBorder="1" applyAlignment="1">
      <alignment horizontal="center" vertical="center"/>
    </xf>
    <xf numFmtId="4" fontId="12" fillId="2" borderId="1" xfId="7" applyNumberFormat="1" applyFont="1" applyFill="1" applyBorder="1" applyAlignment="1">
      <alignment horizontal="center" vertical="center"/>
    </xf>
    <xf numFmtId="43" fontId="18" fillId="2" borderId="1" xfId="0" applyNumberFormat="1" applyFont="1" applyFill="1" applyBorder="1" applyAlignment="1">
      <alignment horizontal="center" vertical="center" wrapText="1"/>
    </xf>
    <xf numFmtId="0" fontId="2" fillId="2" borderId="7" xfId="11" applyFont="1" applyFill="1" applyBorder="1" applyAlignment="1">
      <alignment horizontal="left" vertical="center" wrapText="1"/>
    </xf>
    <xf numFmtId="0" fontId="6" fillId="2" borderId="1" xfId="6" applyFont="1" applyFill="1" applyBorder="1" applyAlignment="1">
      <alignment horizontal="center" vertical="center" wrapText="1"/>
    </xf>
    <xf numFmtId="4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0" xfId="2" applyFont="1" applyFill="1" applyAlignment="1">
      <alignment vertical="center"/>
    </xf>
    <xf numFmtId="0" fontId="18" fillId="2" borderId="1" xfId="2" applyFont="1" applyFill="1" applyBorder="1" applyAlignment="1">
      <alignment horizontal="center" vertical="center" wrapText="1"/>
    </xf>
    <xf numFmtId="0" fontId="18" fillId="2" borderId="1" xfId="2" applyFont="1" applyFill="1" applyBorder="1" applyAlignment="1">
      <alignment horizontal="justify" vertical="center" wrapText="1"/>
    </xf>
    <xf numFmtId="0" fontId="18" fillId="2" borderId="1" xfId="2" applyFont="1" applyFill="1" applyBorder="1" applyAlignment="1">
      <alignment horizontal="right" vertical="center" wrapText="1"/>
    </xf>
    <xf numFmtId="0" fontId="23" fillId="2" borderId="1" xfId="2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center" vertical="center" wrapText="1"/>
    </xf>
    <xf numFmtId="0" fontId="18" fillId="2" borderId="1" xfId="2" applyFont="1" applyFill="1" applyBorder="1" applyAlignment="1">
      <alignment horizontal="center" vertical="center"/>
    </xf>
    <xf numFmtId="49" fontId="18" fillId="2" borderId="1" xfId="2" applyNumberFormat="1" applyFont="1" applyFill="1" applyBorder="1" applyAlignment="1">
      <alignment horizontal="justify" vertical="center" wrapText="1"/>
    </xf>
    <xf numFmtId="166" fontId="18" fillId="2" borderId="1" xfId="2" applyNumberFormat="1" applyFont="1" applyFill="1" applyBorder="1" applyAlignment="1">
      <alignment vertical="center"/>
    </xf>
    <xf numFmtId="166" fontId="18" fillId="2" borderId="1" xfId="2" applyNumberFormat="1" applyFont="1" applyFill="1" applyBorder="1" applyAlignment="1">
      <alignment horizontal="center" vertical="center"/>
    </xf>
    <xf numFmtId="2" fontId="18" fillId="2" borderId="1" xfId="0" applyNumberFormat="1" applyFont="1" applyFill="1" applyBorder="1" applyAlignment="1">
      <alignment horizontal="center" vertical="center" wrapText="1"/>
    </xf>
    <xf numFmtId="2" fontId="18" fillId="2" borderId="1" xfId="2" applyNumberFormat="1" applyFont="1" applyFill="1" applyBorder="1" applyAlignment="1">
      <alignment vertical="center" wrapText="1"/>
    </xf>
    <xf numFmtId="0" fontId="18" fillId="2" borderId="0" xfId="2" applyFont="1" applyFill="1" applyAlignment="1">
      <alignment vertical="center"/>
    </xf>
    <xf numFmtId="166" fontId="18" fillId="2" borderId="0" xfId="2" applyNumberFormat="1" applyFont="1" applyFill="1" applyAlignment="1">
      <alignment vertical="center"/>
    </xf>
    <xf numFmtId="0" fontId="23" fillId="2" borderId="1" xfId="2" quotePrefix="1" applyFont="1" applyFill="1" applyBorder="1" applyAlignment="1">
      <alignment horizontal="center" vertical="center"/>
    </xf>
    <xf numFmtId="166" fontId="23" fillId="2" borderId="1" xfId="2" applyNumberFormat="1" applyFont="1" applyFill="1" applyBorder="1" applyAlignment="1">
      <alignment horizontal="center" vertical="center"/>
    </xf>
    <xf numFmtId="43" fontId="23" fillId="2" borderId="0" xfId="2" applyNumberFormat="1" applyFont="1" applyFill="1" applyAlignment="1">
      <alignment vertical="center"/>
    </xf>
    <xf numFmtId="176" fontId="23" fillId="2" borderId="0" xfId="2" applyNumberFormat="1" applyFont="1" applyFill="1" applyAlignment="1">
      <alignment vertical="center"/>
    </xf>
    <xf numFmtId="0" fontId="18" fillId="2" borderId="1" xfId="5" applyFont="1" applyFill="1" applyBorder="1" applyAlignment="1">
      <alignment horizontal="center" vertical="center" wrapText="1"/>
    </xf>
    <xf numFmtId="0" fontId="23" fillId="2" borderId="1" xfId="5" applyFont="1" applyFill="1" applyBorder="1" applyAlignment="1">
      <alignment horizontal="center" vertical="center" wrapText="1"/>
    </xf>
    <xf numFmtId="0" fontId="18" fillId="2" borderId="1" xfId="3" applyFont="1" applyFill="1" applyBorder="1" applyAlignment="1">
      <alignment horizontal="justify" vertical="center" wrapText="1"/>
    </xf>
    <xf numFmtId="0" fontId="18" fillId="2" borderId="1" xfId="3" applyFont="1" applyFill="1" applyBorder="1" applyAlignment="1">
      <alignment horizontal="center" vertical="center"/>
    </xf>
    <xf numFmtId="166" fontId="23" fillId="2" borderId="1" xfId="2" applyNumberFormat="1" applyFont="1" applyFill="1" applyBorder="1" applyAlignment="1">
      <alignment horizontal="right" vertical="center"/>
    </xf>
    <xf numFmtId="166" fontId="18" fillId="2" borderId="1" xfId="2" applyNumberFormat="1" applyFont="1" applyFill="1" applyBorder="1" applyAlignment="1">
      <alignment horizontal="right" vertical="center"/>
    </xf>
    <xf numFmtId="0" fontId="18" fillId="2" borderId="1" xfId="4" applyFont="1" applyFill="1" applyBorder="1" applyAlignment="1">
      <alignment horizontal="justify" vertical="center" wrapText="1"/>
    </xf>
    <xf numFmtId="0" fontId="18" fillId="2" borderId="1" xfId="4" applyFont="1" applyFill="1" applyBorder="1" applyAlignment="1">
      <alignment horizontal="center" vertical="center"/>
    </xf>
    <xf numFmtId="165" fontId="18" fillId="2" borderId="1" xfId="0" applyNumberFormat="1" applyFont="1" applyFill="1" applyBorder="1" applyAlignment="1">
      <alignment horizontal="center" vertical="center" wrapText="1"/>
    </xf>
    <xf numFmtId="0" fontId="23" fillId="2" borderId="1" xfId="4" applyFont="1" applyFill="1" applyBorder="1" applyAlignment="1">
      <alignment horizontal="justify" vertical="center" wrapText="1"/>
    </xf>
    <xf numFmtId="0" fontId="23" fillId="2" borderId="1" xfId="4" applyFont="1" applyFill="1" applyBorder="1" applyAlignment="1">
      <alignment horizontal="center" vertical="center"/>
    </xf>
    <xf numFmtId="165" fontId="23" fillId="2" borderId="1" xfId="1" applyFont="1" applyFill="1" applyBorder="1" applyAlignment="1">
      <alignment horizontal="center" vertical="center" wrapText="1"/>
    </xf>
    <xf numFmtId="2" fontId="23" fillId="2" borderId="1" xfId="0" applyNumberFormat="1" applyFont="1" applyFill="1" applyBorder="1" applyAlignment="1">
      <alignment horizontal="right" vertical="center" wrapText="1"/>
    </xf>
    <xf numFmtId="173" fontId="23" fillId="2" borderId="1" xfId="1" applyNumberFormat="1" applyFont="1" applyFill="1" applyBorder="1" applyAlignment="1">
      <alignment horizontal="center" vertical="center" wrapText="1"/>
    </xf>
    <xf numFmtId="2" fontId="23" fillId="2" borderId="1" xfId="0" applyNumberFormat="1" applyFont="1" applyFill="1" applyBorder="1" applyAlignment="1">
      <alignment horizontal="center" vertical="center" wrapText="1"/>
    </xf>
    <xf numFmtId="165" fontId="18" fillId="2" borderId="1" xfId="1" quotePrefix="1" applyFont="1" applyFill="1" applyBorder="1" applyAlignment="1">
      <alignment horizontal="center" vertical="center"/>
    </xf>
    <xf numFmtId="0" fontId="18" fillId="2" borderId="1" xfId="2" quotePrefix="1" applyFont="1" applyFill="1" applyBorder="1" applyAlignment="1">
      <alignment horizontal="center" vertical="center"/>
    </xf>
    <xf numFmtId="0" fontId="24" fillId="2" borderId="1" xfId="2" quotePrefix="1" applyFont="1" applyFill="1" applyBorder="1" applyAlignment="1">
      <alignment horizontal="center" vertical="center"/>
    </xf>
    <xf numFmtId="1" fontId="23" fillId="2" borderId="1" xfId="0" applyNumberFormat="1" applyFont="1" applyFill="1" applyBorder="1" applyAlignment="1">
      <alignment horizontal="center" vertical="center" wrapText="1"/>
    </xf>
    <xf numFmtId="0" fontId="26" fillId="2" borderId="0" xfId="2" applyFont="1" applyFill="1" applyAlignment="1">
      <alignment vertical="center"/>
    </xf>
    <xf numFmtId="0" fontId="23" fillId="2" borderId="1" xfId="5" applyFont="1" applyFill="1" applyBorder="1" applyAlignment="1">
      <alignment horizontal="center" vertical="center"/>
    </xf>
    <xf numFmtId="173" fontId="18" fillId="2" borderId="1" xfId="1" applyNumberFormat="1" applyFont="1" applyFill="1" applyBorder="1" applyAlignment="1">
      <alignment horizontal="center" vertical="center" wrapText="1"/>
    </xf>
    <xf numFmtId="0" fontId="23" fillId="2" borderId="1" xfId="3" applyFont="1" applyFill="1" applyBorder="1" applyAlignment="1">
      <alignment horizontal="justify" vertical="center" wrapText="1"/>
    </xf>
    <xf numFmtId="0" fontId="23" fillId="2" borderId="1" xfId="3" applyFont="1" applyFill="1" applyBorder="1" applyAlignment="1">
      <alignment horizontal="center" vertical="center"/>
    </xf>
    <xf numFmtId="167" fontId="18" fillId="2" borderId="1" xfId="3" applyNumberFormat="1" applyFont="1" applyFill="1" applyBorder="1" applyAlignment="1">
      <alignment horizontal="justify" vertical="center" wrapText="1"/>
    </xf>
    <xf numFmtId="167" fontId="18" fillId="2" borderId="1" xfId="3" applyNumberFormat="1" applyFont="1" applyFill="1" applyBorder="1" applyAlignment="1">
      <alignment horizontal="center" vertical="center"/>
    </xf>
    <xf numFmtId="166" fontId="18" fillId="2" borderId="1" xfId="0" applyNumberFormat="1" applyFont="1" applyFill="1" applyBorder="1" applyAlignment="1">
      <alignment horizontal="right" vertical="center"/>
    </xf>
    <xf numFmtId="0" fontId="23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center" vertical="center"/>
    </xf>
    <xf numFmtId="177" fontId="23" fillId="2" borderId="0" xfId="2" applyNumberFormat="1" applyFont="1" applyFill="1" applyAlignment="1">
      <alignment vertical="center"/>
    </xf>
    <xf numFmtId="0" fontId="24" fillId="2" borderId="1" xfId="0" quotePrefix="1" applyFont="1" applyFill="1" applyBorder="1" applyAlignment="1">
      <alignment horizontal="center" vertical="center"/>
    </xf>
    <xf numFmtId="173" fontId="23" fillId="2" borderId="1" xfId="1" applyNumberFormat="1" applyFont="1" applyFill="1" applyBorder="1" applyAlignment="1">
      <alignment horizontal="right" vertical="center" wrapText="1"/>
    </xf>
    <xf numFmtId="165" fontId="23" fillId="2" borderId="0" xfId="2" applyNumberFormat="1" applyFont="1" applyFill="1" applyAlignment="1">
      <alignment vertical="center"/>
    </xf>
    <xf numFmtId="0" fontId="18" fillId="2" borderId="1" xfId="0" quotePrefix="1" applyFont="1" applyFill="1" applyBorder="1" applyAlignment="1">
      <alignment horizontal="center" vertical="center"/>
    </xf>
    <xf numFmtId="49" fontId="18" fillId="2" borderId="1" xfId="5" applyNumberFormat="1" applyFont="1" applyFill="1" applyBorder="1" applyAlignment="1">
      <alignment horizontal="justify" vertical="center" wrapText="1"/>
    </xf>
    <xf numFmtId="174" fontId="23" fillId="2" borderId="1" xfId="1" applyNumberFormat="1" applyFont="1" applyFill="1" applyBorder="1" applyAlignment="1">
      <alignment horizontal="right" vertical="center"/>
    </xf>
    <xf numFmtId="0" fontId="23" fillId="2" borderId="1" xfId="0" quotePrefix="1" applyFont="1" applyFill="1" applyBorder="1" applyAlignment="1">
      <alignment horizontal="center" vertical="center"/>
    </xf>
    <xf numFmtId="49" fontId="23" fillId="2" borderId="1" xfId="5" applyNumberFormat="1" applyFont="1" applyFill="1" applyBorder="1" applyAlignment="1">
      <alignment horizontal="justify" vertical="center" wrapText="1"/>
    </xf>
    <xf numFmtId="165" fontId="23" fillId="2" borderId="1" xfId="1" applyFont="1" applyFill="1" applyBorder="1" applyAlignment="1">
      <alignment horizontal="right" vertical="center" wrapText="1"/>
    </xf>
    <xf numFmtId="0" fontId="18" fillId="2" borderId="1" xfId="0" applyFont="1" applyFill="1" applyBorder="1" applyAlignment="1">
      <alignment horizontal="center" vertical="center"/>
    </xf>
    <xf numFmtId="0" fontId="18" fillId="2" borderId="1" xfId="5" applyFont="1" applyFill="1" applyBorder="1" applyAlignment="1">
      <alignment horizontal="center" vertical="center"/>
    </xf>
    <xf numFmtId="0" fontId="26" fillId="2" borderId="1" xfId="0" quotePrefix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justify" vertical="center" wrapText="1"/>
    </xf>
    <xf numFmtId="0" fontId="26" fillId="2" borderId="1" xfId="0" applyFont="1" applyFill="1" applyBorder="1" applyAlignment="1">
      <alignment horizontal="center" vertical="center"/>
    </xf>
    <xf numFmtId="165" fontId="18" fillId="2" borderId="1" xfId="1" applyFont="1" applyFill="1" applyBorder="1" applyAlignment="1">
      <alignment horizontal="right" vertical="center"/>
    </xf>
    <xf numFmtId="165" fontId="18" fillId="2" borderId="0" xfId="2" applyNumberFormat="1" applyFont="1" applyFill="1" applyAlignment="1">
      <alignment vertical="center"/>
    </xf>
    <xf numFmtId="165" fontId="23" fillId="2" borderId="1" xfId="1" applyFont="1" applyFill="1" applyBorder="1" applyAlignment="1">
      <alignment horizontal="right" vertical="center"/>
    </xf>
    <xf numFmtId="175" fontId="23" fillId="2" borderId="1" xfId="2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justify" vertical="center" wrapText="1"/>
    </xf>
    <xf numFmtId="166" fontId="23" fillId="2" borderId="1" xfId="0" applyNumberFormat="1" applyFont="1" applyFill="1" applyBorder="1" applyAlignment="1">
      <alignment horizontal="right" vertical="center"/>
    </xf>
    <xf numFmtId="166" fontId="23" fillId="2" borderId="1" xfId="0" applyNumberFormat="1" applyFont="1" applyFill="1" applyBorder="1" applyAlignment="1">
      <alignment horizontal="right" vertical="center" shrinkToFit="1"/>
    </xf>
    <xf numFmtId="2" fontId="23" fillId="2" borderId="1" xfId="0" quotePrefix="1" applyNumberFormat="1" applyFont="1" applyFill="1" applyBorder="1" applyAlignment="1">
      <alignment horizontal="center" vertical="center"/>
    </xf>
    <xf numFmtId="0" fontId="23" fillId="2" borderId="1" xfId="0" quotePrefix="1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left" vertical="center" wrapText="1"/>
    </xf>
    <xf numFmtId="2" fontId="23" fillId="2" borderId="1" xfId="0" applyNumberFormat="1" applyFont="1" applyFill="1" applyBorder="1" applyAlignment="1">
      <alignment horizontal="center" vertical="center"/>
    </xf>
    <xf numFmtId="0" fontId="18" fillId="2" borderId="1" xfId="5" quotePrefix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/>
    </xf>
    <xf numFmtId="0" fontId="18" fillId="2" borderId="1" xfId="2" applyFont="1" applyFill="1" applyBorder="1" applyAlignment="1">
      <alignment vertical="center"/>
    </xf>
    <xf numFmtId="0" fontId="23" fillId="2" borderId="1" xfId="2" applyFont="1" applyFill="1" applyBorder="1" applyAlignment="1">
      <alignment vertical="center"/>
    </xf>
    <xf numFmtId="0" fontId="23" fillId="2" borderId="1" xfId="2" applyFont="1" applyFill="1" applyBorder="1" applyAlignment="1">
      <alignment horizontal="justify" vertical="center" wrapText="1"/>
    </xf>
    <xf numFmtId="0" fontId="23" fillId="2" borderId="1" xfId="2" applyFont="1" applyFill="1" applyBorder="1" applyAlignment="1">
      <alignment horizontal="center" vertical="center"/>
    </xf>
    <xf numFmtId="0" fontId="23" fillId="2" borderId="1" xfId="2" applyFont="1" applyFill="1" applyBorder="1" applyAlignment="1">
      <alignment horizontal="justify" vertical="center"/>
    </xf>
    <xf numFmtId="0" fontId="23" fillId="2" borderId="0" xfId="2" applyFont="1" applyFill="1" applyAlignment="1">
      <alignment horizontal="justify" vertical="center"/>
    </xf>
    <xf numFmtId="0" fontId="23" fillId="2" borderId="0" xfId="2" applyFont="1" applyFill="1" applyAlignment="1">
      <alignment horizontal="right" vertical="center"/>
    </xf>
    <xf numFmtId="0" fontId="18" fillId="2" borderId="0" xfId="2" applyFont="1" applyFill="1" applyAlignment="1">
      <alignment horizontal="justify" vertical="center"/>
    </xf>
    <xf numFmtId="0" fontId="18" fillId="2" borderId="0" xfId="2" applyFont="1" applyFill="1" applyAlignment="1">
      <alignment horizontal="right" vertical="center"/>
    </xf>
    <xf numFmtId="0" fontId="7" fillId="2" borderId="1" xfId="6" applyFont="1" applyFill="1" applyBorder="1" applyAlignment="1">
      <alignment horizontal="center" vertical="center" wrapText="1"/>
    </xf>
    <xf numFmtId="0" fontId="9" fillId="2" borderId="1" xfId="6" applyFont="1" applyFill="1" applyBorder="1" applyAlignment="1">
      <alignment horizontal="left" vertical="center" wrapText="1"/>
    </xf>
    <xf numFmtId="4" fontId="11" fillId="2" borderId="1" xfId="6" applyNumberFormat="1" applyFont="1" applyFill="1" applyBorder="1" applyAlignment="1">
      <alignment vertical="center" wrapText="1"/>
    </xf>
    <xf numFmtId="4" fontId="10" fillId="2" borderId="1" xfId="6" applyNumberFormat="1" applyFont="1" applyFill="1" applyBorder="1" applyAlignment="1">
      <alignment vertical="center" wrapText="1"/>
    </xf>
    <xf numFmtId="3" fontId="10" fillId="2" borderId="1" xfId="6" applyNumberFormat="1" applyFont="1" applyFill="1" applyBorder="1" applyAlignment="1">
      <alignment vertical="center" wrapText="1"/>
    </xf>
    <xf numFmtId="0" fontId="6" fillId="2" borderId="1" xfId="6" applyFont="1" applyFill="1" applyBorder="1" applyAlignment="1">
      <alignment horizontal="left" vertical="center" wrapText="1"/>
    </xf>
    <xf numFmtId="0" fontId="13" fillId="2" borderId="1" xfId="6" applyFont="1" applyFill="1" applyBorder="1" applyAlignment="1">
      <alignment horizontal="center" vertical="center"/>
    </xf>
    <xf numFmtId="0" fontId="13" fillId="2" borderId="1" xfId="6" applyFont="1" applyFill="1" applyBorder="1" applyAlignment="1">
      <alignment horizontal="left" vertical="center" wrapText="1"/>
    </xf>
    <xf numFmtId="0" fontId="13" fillId="2" borderId="1" xfId="6" applyFont="1" applyFill="1" applyBorder="1" applyAlignment="1">
      <alignment horizontal="center" vertical="center" wrapText="1"/>
    </xf>
    <xf numFmtId="4" fontId="22" fillId="2" borderId="1" xfId="7" applyNumberFormat="1" applyFont="1" applyFill="1" applyBorder="1" applyAlignment="1">
      <alignment horizontal="center" vertical="center"/>
    </xf>
    <xf numFmtId="0" fontId="13" fillId="2" borderId="0" xfId="6" applyFont="1" applyFill="1"/>
    <xf numFmtId="0" fontId="6" fillId="2" borderId="0" xfId="6" applyFont="1" applyFill="1"/>
    <xf numFmtId="0" fontId="10" fillId="2" borderId="0" xfId="6" applyFont="1" applyFill="1"/>
    <xf numFmtId="0" fontId="14" fillId="2" borderId="0" xfId="6" applyFont="1" applyFill="1"/>
    <xf numFmtId="0" fontId="2" fillId="2" borderId="1" xfId="6" applyFont="1" applyFill="1" applyBorder="1" applyAlignment="1">
      <alignment horizontal="center" vertical="center"/>
    </xf>
    <xf numFmtId="0" fontId="2" fillId="2" borderId="1" xfId="6" applyFont="1" applyFill="1" applyBorder="1" applyAlignment="1">
      <alignment horizontal="left" vertical="center" wrapText="1"/>
    </xf>
    <xf numFmtId="0" fontId="2" fillId="2" borderId="1" xfId="6" applyFont="1" applyFill="1" applyBorder="1" applyAlignment="1">
      <alignment horizontal="center" vertical="center" wrapText="1"/>
    </xf>
    <xf numFmtId="4" fontId="16" fillId="2" borderId="1" xfId="7" applyNumberFormat="1" applyFont="1" applyFill="1" applyBorder="1" applyAlignment="1">
      <alignment horizontal="center" vertical="center"/>
    </xf>
    <xf numFmtId="0" fontId="12" fillId="2" borderId="1" xfId="6" applyFont="1" applyFill="1" applyBorder="1" applyAlignment="1">
      <alignment horizontal="center" vertical="center"/>
    </xf>
    <xf numFmtId="0" fontId="12" fillId="2" borderId="1" xfId="6" applyFont="1" applyFill="1" applyBorder="1" applyAlignment="1">
      <alignment horizontal="left" vertical="center" wrapText="1"/>
    </xf>
    <xf numFmtId="0" fontId="12" fillId="2" borderId="1" xfId="6" applyFont="1" applyFill="1" applyBorder="1" applyAlignment="1">
      <alignment horizontal="center" vertical="center" wrapText="1"/>
    </xf>
    <xf numFmtId="0" fontId="27" fillId="2" borderId="0" xfId="6" applyFont="1" applyFill="1"/>
    <xf numFmtId="0" fontId="17" fillId="2" borderId="1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vertical="center" wrapText="1"/>
    </xf>
    <xf numFmtId="171" fontId="7" fillId="2" borderId="1" xfId="7" applyNumberFormat="1" applyFont="1" applyFill="1" applyBorder="1" applyAlignment="1">
      <alignment horizontal="center" vertical="center"/>
    </xf>
    <xf numFmtId="4" fontId="7" fillId="2" borderId="1" xfId="7" applyNumberFormat="1" applyFont="1" applyFill="1" applyBorder="1" applyAlignment="1">
      <alignment horizontal="center" vertical="center" wrapText="1"/>
    </xf>
    <xf numFmtId="0" fontId="19" fillId="2" borderId="1" xfId="6" applyFont="1" applyFill="1" applyBorder="1" applyAlignment="1">
      <alignment horizontal="left" vertical="center" wrapText="1"/>
    </xf>
    <xf numFmtId="3" fontId="20" fillId="2" borderId="1" xfId="7" applyNumberFormat="1" applyFont="1" applyFill="1" applyBorder="1" applyAlignment="1">
      <alignment horizontal="center" vertical="center"/>
    </xf>
    <xf numFmtId="171" fontId="20" fillId="2" borderId="1" xfId="7" applyNumberFormat="1" applyFont="1" applyFill="1" applyBorder="1" applyAlignment="1">
      <alignment horizontal="center" vertical="center"/>
    </xf>
    <xf numFmtId="3" fontId="7" fillId="2" borderId="1" xfId="7" applyNumberFormat="1" applyFont="1" applyFill="1" applyBorder="1" applyAlignment="1">
      <alignment horizontal="center" vertical="center"/>
    </xf>
    <xf numFmtId="3" fontId="11" fillId="2" borderId="1" xfId="7" applyNumberFormat="1" applyFont="1" applyFill="1" applyBorder="1" applyAlignment="1">
      <alignment horizontal="right" vertical="center"/>
    </xf>
    <xf numFmtId="0" fontId="21" fillId="2" borderId="7" xfId="0" applyFont="1" applyFill="1" applyBorder="1" applyAlignment="1">
      <alignment vertical="center" wrapText="1"/>
    </xf>
    <xf numFmtId="0" fontId="17" fillId="2" borderId="7" xfId="0" applyFont="1" applyFill="1" applyBorder="1" applyAlignment="1">
      <alignment horizontal="center" vertical="center"/>
    </xf>
    <xf numFmtId="171" fontId="22" fillId="2" borderId="1" xfId="7" applyNumberFormat="1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3" fontId="6" fillId="2" borderId="1" xfId="7" applyNumberFormat="1" applyFont="1" applyFill="1" applyBorder="1" applyAlignment="1">
      <alignment horizontal="center" vertical="center"/>
    </xf>
    <xf numFmtId="4" fontId="11" fillId="2" borderId="1" xfId="7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6" applyFont="1" applyFill="1" applyAlignment="1">
      <alignment horizontal="center"/>
    </xf>
    <xf numFmtId="0" fontId="2" fillId="2" borderId="0" xfId="6" applyFont="1" applyFill="1" applyAlignment="1">
      <alignment horizontal="left" wrapText="1"/>
    </xf>
    <xf numFmtId="0" fontId="2" fillId="2" borderId="0" xfId="6" applyFont="1" applyFill="1" applyAlignment="1">
      <alignment horizontal="center" wrapText="1"/>
    </xf>
    <xf numFmtId="0" fontId="16" fillId="2" borderId="0" xfId="6" applyFont="1" applyFill="1"/>
    <xf numFmtId="4" fontId="2" fillId="0" borderId="1" xfId="0" applyNumberFormat="1" applyFont="1" applyBorder="1" applyAlignment="1">
      <alignment horizontal="right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13" fillId="0" borderId="1" xfId="12" applyFont="1" applyBorder="1" applyAlignment="1">
      <alignment horizontal="center" vertical="top" wrapText="1"/>
    </xf>
    <xf numFmtId="0" fontId="13" fillId="0" borderId="1" xfId="12" applyFont="1" applyBorder="1" applyAlignment="1">
      <alignment vertical="top" wrapText="1"/>
    </xf>
    <xf numFmtId="179" fontId="23" fillId="2" borderId="1" xfId="0" applyNumberFormat="1" applyFont="1" applyFill="1" applyBorder="1" applyAlignment="1">
      <alignment horizontal="right" vertical="center" wrapText="1"/>
    </xf>
    <xf numFmtId="167" fontId="18" fillId="2" borderId="1" xfId="0" applyNumberFormat="1" applyFont="1" applyFill="1" applyBorder="1" applyAlignment="1">
      <alignment horizontal="center" vertical="center" wrapText="1"/>
    </xf>
    <xf numFmtId="174" fontId="18" fillId="2" borderId="1" xfId="0" applyNumberFormat="1" applyFont="1" applyFill="1" applyBorder="1" applyAlignment="1">
      <alignment horizontal="center" vertical="center" wrapText="1"/>
    </xf>
    <xf numFmtId="166" fontId="24" fillId="2" borderId="1" xfId="2" applyNumberFormat="1" applyFont="1" applyFill="1" applyBorder="1" applyAlignment="1">
      <alignment horizontal="right" vertical="center"/>
    </xf>
    <xf numFmtId="0" fontId="24" fillId="2" borderId="0" xfId="2" applyFont="1" applyFill="1" applyAlignment="1">
      <alignment vertical="center"/>
    </xf>
    <xf numFmtId="0" fontId="23" fillId="2" borderId="1" xfId="0" applyFont="1" applyFill="1" applyBorder="1" applyAlignment="1">
      <alignment vertical="center" wrapText="1"/>
    </xf>
    <xf numFmtId="169" fontId="23" fillId="2" borderId="1" xfId="0" applyNumberFormat="1" applyFont="1" applyFill="1" applyBorder="1" applyAlignment="1">
      <alignment horizontal="center" vertical="center" wrapText="1"/>
    </xf>
    <xf numFmtId="1" fontId="23" fillId="2" borderId="1" xfId="1" applyNumberFormat="1" applyFont="1" applyFill="1" applyBorder="1" applyAlignment="1">
      <alignment horizontal="right" vertical="center" wrapText="1"/>
    </xf>
    <xf numFmtId="2" fontId="23" fillId="2" borderId="0" xfId="2" applyNumberFormat="1" applyFont="1" applyFill="1" applyAlignment="1">
      <alignment vertical="center"/>
    </xf>
    <xf numFmtId="166" fontId="23" fillId="2" borderId="1" xfId="1" applyNumberFormat="1" applyFont="1" applyFill="1" applyBorder="1" applyAlignment="1">
      <alignment horizontal="right" vertical="center"/>
    </xf>
    <xf numFmtId="0" fontId="23" fillId="2" borderId="1" xfId="5" quotePrefix="1" applyFont="1" applyFill="1" applyBorder="1" applyAlignment="1">
      <alignment horizontal="center" vertical="center" wrapText="1"/>
    </xf>
    <xf numFmtId="0" fontId="12" fillId="2" borderId="1" xfId="0" quotePrefix="1" applyFont="1" applyFill="1" applyBorder="1" applyAlignment="1">
      <alignment horizontal="center" vertical="center" wrapText="1"/>
    </xf>
    <xf numFmtId="4" fontId="16" fillId="2" borderId="1" xfId="6" applyNumberFormat="1" applyFont="1" applyFill="1" applyBorder="1" applyAlignment="1">
      <alignment horizontal="center" vertical="center"/>
    </xf>
    <xf numFmtId="171" fontId="16" fillId="2" borderId="1" xfId="6" applyNumberFormat="1" applyFont="1" applyFill="1" applyBorder="1" applyAlignment="1">
      <alignment horizontal="center" vertical="center"/>
    </xf>
    <xf numFmtId="43" fontId="2" fillId="2" borderId="1" xfId="6" applyNumberFormat="1" applyFont="1" applyFill="1" applyBorder="1" applyAlignment="1">
      <alignment horizontal="center" vertical="center" wrapText="1"/>
    </xf>
    <xf numFmtId="171" fontId="16" fillId="2" borderId="1" xfId="7" applyNumberFormat="1" applyFont="1" applyFill="1" applyBorder="1" applyAlignment="1">
      <alignment horizontal="center" vertical="center"/>
    </xf>
    <xf numFmtId="172" fontId="16" fillId="2" borderId="1" xfId="6" applyNumberFormat="1" applyFont="1" applyFill="1" applyBorder="1" applyAlignment="1">
      <alignment horizontal="center" vertical="center"/>
    </xf>
    <xf numFmtId="172" fontId="16" fillId="2" borderId="1" xfId="7" applyNumberFormat="1" applyFont="1" applyFill="1" applyBorder="1" applyAlignment="1">
      <alignment horizontal="center" vertical="center"/>
    </xf>
    <xf numFmtId="171" fontId="2" fillId="2" borderId="1" xfId="7" applyNumberFormat="1" applyFont="1" applyFill="1" applyBorder="1" applyAlignment="1">
      <alignment horizontal="center" vertical="center"/>
    </xf>
    <xf numFmtId="0" fontId="2" fillId="2" borderId="1" xfId="6" quotePrefix="1" applyFont="1" applyFill="1" applyBorder="1" applyAlignment="1">
      <alignment horizontal="center" vertical="center"/>
    </xf>
    <xf numFmtId="165" fontId="2" fillId="2" borderId="1" xfId="1" applyFont="1" applyFill="1" applyBorder="1" applyAlignment="1">
      <alignment horizontal="right" vertical="center"/>
    </xf>
    <xf numFmtId="165" fontId="2" fillId="2" borderId="1" xfId="1" applyFont="1" applyFill="1" applyBorder="1" applyAlignment="1">
      <alignment horizontal="center" vertical="center"/>
    </xf>
    <xf numFmtId="165" fontId="2" fillId="2" borderId="1" xfId="1" applyFont="1" applyFill="1" applyBorder="1" applyAlignment="1">
      <alignment horizontal="center"/>
    </xf>
    <xf numFmtId="178" fontId="2" fillId="2" borderId="1" xfId="9" applyNumberFormat="1" applyFont="1" applyFill="1" applyBorder="1" applyAlignment="1">
      <alignment horizontal="center" vertical="center"/>
    </xf>
    <xf numFmtId="173" fontId="23" fillId="2" borderId="1" xfId="0" applyNumberFormat="1" applyFont="1" applyFill="1" applyBorder="1" applyAlignment="1">
      <alignment horizontal="center" vertical="center" wrapText="1"/>
    </xf>
    <xf numFmtId="0" fontId="2" fillId="2" borderId="1" xfId="9" applyNumberFormat="1" applyFont="1" applyFill="1" applyBorder="1" applyAlignment="1">
      <alignment horizontal="right" vertical="center"/>
    </xf>
    <xf numFmtId="0" fontId="2" fillId="2" borderId="7" xfId="13" applyFont="1" applyFill="1" applyBorder="1" applyAlignment="1">
      <alignment vertical="top" wrapText="1"/>
    </xf>
    <xf numFmtId="165" fontId="18" fillId="2" borderId="1" xfId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4" fontId="23" fillId="2" borderId="1" xfId="2" quotePrefix="1" applyNumberFormat="1" applyFont="1" applyFill="1" applyBorder="1" applyAlignment="1">
      <alignment horizontal="center" vertical="center"/>
    </xf>
    <xf numFmtId="3" fontId="2" fillId="2" borderId="1" xfId="9" applyNumberFormat="1" applyFont="1" applyFill="1" applyBorder="1" applyAlignment="1">
      <alignment horizontal="center" vertical="center" wrapText="1"/>
    </xf>
    <xf numFmtId="3" fontId="10" fillId="2" borderId="1" xfId="7" applyNumberFormat="1" applyFont="1" applyFill="1" applyBorder="1" applyAlignment="1">
      <alignment horizontal="center" vertical="center"/>
    </xf>
    <xf numFmtId="180" fontId="28" fillId="0" borderId="0" xfId="1" applyNumberFormat="1" applyFont="1" applyBorder="1" applyAlignment="1">
      <alignment vertical="center"/>
    </xf>
    <xf numFmtId="43" fontId="23" fillId="2" borderId="1" xfId="0" applyNumberFormat="1" applyFont="1" applyFill="1" applyBorder="1" applyAlignment="1">
      <alignment horizontal="center" vertical="center"/>
    </xf>
    <xf numFmtId="0" fontId="18" fillId="2" borderId="1" xfId="5" applyFont="1" applyFill="1" applyBorder="1" applyAlignment="1">
      <alignment horizontal="justify" vertical="center" wrapText="1"/>
    </xf>
    <xf numFmtId="174" fontId="23" fillId="2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/>
    </xf>
    <xf numFmtId="173" fontId="23" fillId="2" borderId="1" xfId="1" applyNumberFormat="1" applyFont="1" applyFill="1" applyBorder="1" applyAlignment="1">
      <alignment horizontal="right" vertical="center"/>
    </xf>
    <xf numFmtId="165" fontId="23" fillId="2" borderId="1" xfId="1" quotePrefix="1" applyFont="1" applyFill="1" applyBorder="1" applyAlignment="1">
      <alignment horizontal="center" vertical="center"/>
    </xf>
    <xf numFmtId="2" fontId="18" fillId="2" borderId="1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0" fillId="0" borderId="1" xfId="0" applyFont="1" applyBorder="1" applyAlignment="1">
      <alignment horizontal="center" vertical="center" wrapText="1"/>
    </xf>
    <xf numFmtId="49" fontId="23" fillId="2" borderId="1" xfId="2" applyNumberFormat="1" applyFont="1" applyFill="1" applyBorder="1" applyAlignment="1">
      <alignment horizontal="left" vertical="center" wrapText="1"/>
    </xf>
    <xf numFmtId="43" fontId="23" fillId="2" borderId="1" xfId="2" applyNumberFormat="1" applyFont="1" applyFill="1" applyBorder="1" applyAlignment="1">
      <alignment vertical="center"/>
    </xf>
    <xf numFmtId="3" fontId="6" fillId="2" borderId="0" xfId="6" applyNumberFormat="1" applyFont="1" applyFill="1"/>
    <xf numFmtId="3" fontId="2" fillId="2" borderId="0" xfId="6" applyNumberFormat="1" applyFont="1" applyFill="1"/>
    <xf numFmtId="166" fontId="18" fillId="2" borderId="1" xfId="2" applyNumberFormat="1" applyFont="1" applyFill="1" applyBorder="1" applyAlignment="1">
      <alignment horizontal="center" vertical="center" wrapText="1"/>
    </xf>
    <xf numFmtId="174" fontId="30" fillId="2" borderId="1" xfId="1" applyNumberFormat="1" applyFont="1" applyFill="1" applyBorder="1" applyAlignment="1">
      <alignment horizontal="center" vertical="center" wrapText="1"/>
    </xf>
    <xf numFmtId="2" fontId="30" fillId="2" borderId="1" xfId="2" applyNumberFormat="1" applyFont="1" applyFill="1" applyBorder="1" applyAlignment="1">
      <alignment vertical="center" wrapText="1"/>
    </xf>
    <xf numFmtId="173" fontId="30" fillId="2" borderId="1" xfId="1" applyNumberFormat="1" applyFont="1" applyFill="1" applyBorder="1" applyAlignment="1">
      <alignment horizontal="center" vertical="center" wrapText="1"/>
    </xf>
    <xf numFmtId="165" fontId="30" fillId="2" borderId="1" xfId="1" applyFont="1" applyFill="1" applyBorder="1" applyAlignment="1">
      <alignment horizontal="center" vertical="center"/>
    </xf>
    <xf numFmtId="2" fontId="30" fillId="2" borderId="1" xfId="2" applyNumberFormat="1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center"/>
    </xf>
    <xf numFmtId="0" fontId="3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top"/>
    </xf>
    <xf numFmtId="0" fontId="12" fillId="2" borderId="0" xfId="0" applyFont="1" applyFill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3" fontId="10" fillId="2" borderId="0" xfId="6" applyNumberFormat="1" applyFont="1" applyFill="1" applyAlignment="1">
      <alignment vertical="center" wrapText="1"/>
    </xf>
    <xf numFmtId="4" fontId="6" fillId="2" borderId="0" xfId="7" applyNumberFormat="1" applyFont="1" applyFill="1" applyBorder="1" applyAlignment="1">
      <alignment horizontal="center" vertical="center"/>
    </xf>
    <xf numFmtId="170" fontId="8" fillId="2" borderId="0" xfId="6" applyNumberFormat="1" applyFont="1" applyFill="1" applyAlignment="1">
      <alignment horizontal="center" vertical="center"/>
    </xf>
    <xf numFmtId="0" fontId="2" fillId="2" borderId="1" xfId="6" applyFont="1" applyFill="1" applyBorder="1"/>
    <xf numFmtId="0" fontId="2" fillId="2" borderId="12" xfId="13" applyFont="1" applyFill="1" applyBorder="1" applyAlignment="1">
      <alignment vertical="top" wrapText="1"/>
    </xf>
    <xf numFmtId="0" fontId="31" fillId="0" borderId="1" xfId="0" applyFont="1" applyBorder="1"/>
    <xf numFmtId="174" fontId="17" fillId="2" borderId="1" xfId="2" applyNumberFormat="1" applyFont="1" applyFill="1" applyBorder="1" applyAlignment="1">
      <alignment horizontal="right" vertical="center"/>
    </xf>
    <xf numFmtId="174" fontId="17" fillId="2" borderId="1" xfId="2" applyNumberFormat="1" applyFont="1" applyFill="1" applyBorder="1" applyAlignment="1">
      <alignment horizontal="center" vertical="center"/>
    </xf>
    <xf numFmtId="174" fontId="32" fillId="0" borderId="1" xfId="0" applyNumberFormat="1" applyFont="1" applyBorder="1"/>
    <xf numFmtId="174" fontId="33" fillId="2" borderId="1" xfId="1" applyNumberFormat="1" applyFont="1" applyFill="1" applyBorder="1" applyAlignment="1">
      <alignment horizontal="right" vertical="center"/>
    </xf>
    <xf numFmtId="174" fontId="0" fillId="0" borderId="1" xfId="0" applyNumberFormat="1" applyBorder="1"/>
    <xf numFmtId="37" fontId="34" fillId="2" borderId="1" xfId="1" applyNumberFormat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center"/>
    </xf>
    <xf numFmtId="2" fontId="17" fillId="2" borderId="1" xfId="0" applyNumberFormat="1" applyFont="1" applyFill="1" applyBorder="1" applyAlignment="1">
      <alignment horizontal="center" vertical="center"/>
    </xf>
    <xf numFmtId="2" fontId="23" fillId="2" borderId="1" xfId="2" applyNumberFormat="1" applyFont="1" applyFill="1" applyBorder="1" applyAlignment="1">
      <alignment vertical="center" wrapText="1"/>
    </xf>
    <xf numFmtId="2" fontId="23" fillId="2" borderId="1" xfId="2" applyNumberFormat="1" applyFont="1" applyFill="1" applyBorder="1" applyAlignment="1">
      <alignment horizontal="right" vertical="center" wrapText="1"/>
    </xf>
    <xf numFmtId="2" fontId="2" fillId="2" borderId="1" xfId="6" applyNumberFormat="1" applyFont="1" applyFill="1" applyBorder="1"/>
    <xf numFmtId="166" fontId="23" fillId="2" borderId="1" xfId="2" applyNumberFormat="1" applyFont="1" applyFill="1" applyBorder="1" applyAlignment="1">
      <alignment horizontal="center" vertical="center" wrapText="1"/>
    </xf>
    <xf numFmtId="185" fontId="23" fillId="2" borderId="0" xfId="2" applyNumberFormat="1" applyFont="1" applyFill="1" applyAlignment="1">
      <alignment vertical="center"/>
    </xf>
    <xf numFmtId="2" fontId="12" fillId="2" borderId="1" xfId="0" applyNumberFormat="1" applyFont="1" applyFill="1" applyBorder="1" applyAlignment="1">
      <alignment horizontal="center"/>
    </xf>
    <xf numFmtId="165" fontId="12" fillId="2" borderId="1" xfId="1" applyFont="1" applyFill="1" applyBorder="1" applyAlignment="1">
      <alignment horizontal="right" vertical="center"/>
    </xf>
    <xf numFmtId="43" fontId="18" fillId="2" borderId="0" xfId="2" applyNumberFormat="1" applyFont="1" applyFill="1" applyAlignment="1">
      <alignment vertical="center"/>
    </xf>
    <xf numFmtId="0" fontId="28" fillId="0" borderId="1" xfId="0" applyFont="1" applyBorder="1" applyAlignment="1">
      <alignment horizontal="center"/>
    </xf>
    <xf numFmtId="0" fontId="28" fillId="0" borderId="1" xfId="0" applyFont="1" applyBorder="1" applyAlignment="1">
      <alignment vertical="center" wrapText="1"/>
    </xf>
    <xf numFmtId="0" fontId="35" fillId="0" borderId="1" xfId="0" applyFont="1" applyBorder="1"/>
    <xf numFmtId="0" fontId="3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5" fillId="0" borderId="1" xfId="0" applyFont="1" applyBorder="1" applyAlignment="1">
      <alignment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/>
    </xf>
    <xf numFmtId="182" fontId="34" fillId="2" borderId="1" xfId="1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183" fontId="35" fillId="0" borderId="1" xfId="0" applyNumberFormat="1" applyFont="1" applyBorder="1" applyAlignment="1">
      <alignment horizontal="center" wrapText="1"/>
    </xf>
    <xf numFmtId="182" fontId="17" fillId="2" borderId="1" xfId="1" applyNumberFormat="1" applyFont="1" applyFill="1" applyBorder="1" applyAlignment="1">
      <alignment horizontal="center" vertical="center" wrapText="1"/>
    </xf>
    <xf numFmtId="4" fontId="35" fillId="0" borderId="1" xfId="0" applyNumberFormat="1" applyFont="1" applyBorder="1" applyAlignment="1">
      <alignment horizontal="center"/>
    </xf>
    <xf numFmtId="182" fontId="17" fillId="2" borderId="1" xfId="1" applyNumberFormat="1" applyFont="1" applyFill="1" applyBorder="1" applyAlignment="1">
      <alignment horizontal="center" vertical="center"/>
    </xf>
    <xf numFmtId="184" fontId="28" fillId="0" borderId="1" xfId="0" applyNumberFormat="1" applyFont="1" applyBorder="1" applyAlignment="1">
      <alignment horizontal="center" wrapText="1"/>
    </xf>
    <xf numFmtId="4" fontId="28" fillId="0" borderId="1" xfId="0" applyNumberFormat="1" applyFont="1" applyBorder="1" applyAlignment="1">
      <alignment horizontal="center"/>
    </xf>
    <xf numFmtId="184" fontId="35" fillId="0" borderId="1" xfId="0" applyNumberFormat="1" applyFont="1" applyBorder="1" applyAlignment="1">
      <alignment horizontal="center" wrapText="1"/>
    </xf>
    <xf numFmtId="0" fontId="35" fillId="0" borderId="1" xfId="0" applyFont="1" applyBorder="1" applyAlignment="1">
      <alignment horizontal="center" wrapText="1"/>
    </xf>
    <xf numFmtId="181" fontId="17" fillId="2" borderId="1" xfId="2" applyNumberFormat="1" applyFont="1" applyFill="1" applyBorder="1" applyAlignment="1">
      <alignment wrapText="1"/>
    </xf>
    <xf numFmtId="181" fontId="35" fillId="0" borderId="1" xfId="0" applyNumberFormat="1" applyFont="1" applyBorder="1" applyAlignment="1">
      <alignment wrapText="1"/>
    </xf>
    <xf numFmtId="174" fontId="0" fillId="0" borderId="1" xfId="0" applyNumberFormat="1" applyBorder="1" applyAlignment="1">
      <alignment wrapText="1"/>
    </xf>
    <xf numFmtId="181" fontId="17" fillId="2" borderId="1" xfId="2" applyNumberFormat="1" applyFont="1" applyFill="1" applyBorder="1" applyAlignment="1">
      <alignment horizontal="right" vertical="center"/>
    </xf>
    <xf numFmtId="181" fontId="35" fillId="0" borderId="1" xfId="0" applyNumberFormat="1" applyFont="1" applyBorder="1" applyAlignment="1">
      <alignment horizontal="center"/>
    </xf>
    <xf numFmtId="181" fontId="17" fillId="2" borderId="1" xfId="0" applyNumberFormat="1" applyFont="1" applyFill="1" applyBorder="1" applyAlignment="1">
      <alignment horizontal="center" vertical="center"/>
    </xf>
    <xf numFmtId="1" fontId="35" fillId="0" borderId="1" xfId="0" applyNumberFormat="1" applyFont="1" applyBorder="1" applyAlignment="1">
      <alignment horizontal="center"/>
    </xf>
    <xf numFmtId="2" fontId="35" fillId="0" borderId="1" xfId="0" applyNumberFormat="1" applyFont="1" applyBorder="1" applyAlignment="1">
      <alignment horizontal="center"/>
    </xf>
    <xf numFmtId="39" fontId="17" fillId="2" borderId="1" xfId="1" applyNumberFormat="1" applyFont="1" applyFill="1" applyBorder="1" applyAlignment="1">
      <alignment horizontal="center" vertical="center" wrapText="1"/>
    </xf>
    <xf numFmtId="182" fontId="34" fillId="0" borderId="1" xfId="0" applyNumberFormat="1" applyFont="1" applyBorder="1" applyAlignment="1">
      <alignment horizontal="center" wrapText="1"/>
    </xf>
    <xf numFmtId="182" fontId="35" fillId="0" borderId="1" xfId="0" applyNumberFormat="1" applyFont="1" applyBorder="1" applyAlignment="1">
      <alignment horizontal="center" wrapText="1"/>
    </xf>
    <xf numFmtId="0" fontId="18" fillId="3" borderId="0" xfId="2" applyFont="1" applyFill="1" applyAlignment="1">
      <alignment vertical="center"/>
    </xf>
    <xf numFmtId="176" fontId="23" fillId="3" borderId="0" xfId="2" applyNumberFormat="1" applyFont="1" applyFill="1" applyAlignment="1">
      <alignment vertical="center"/>
    </xf>
    <xf numFmtId="43" fontId="23" fillId="3" borderId="0" xfId="2" applyNumberFormat="1" applyFont="1" applyFill="1" applyAlignment="1">
      <alignment vertical="center"/>
    </xf>
    <xf numFmtId="165" fontId="23" fillId="2" borderId="1" xfId="2" applyNumberFormat="1" applyFont="1" applyFill="1" applyBorder="1" applyAlignment="1">
      <alignment vertical="center" wrapText="1"/>
    </xf>
    <xf numFmtId="186" fontId="23" fillId="2" borderId="1" xfId="14" applyNumberFormat="1" applyFont="1" applyFill="1" applyBorder="1" applyAlignment="1">
      <alignment horizontal="center" vertical="center" wrapText="1"/>
    </xf>
    <xf numFmtId="168" fontId="18" fillId="2" borderId="1" xfId="1" applyNumberFormat="1" applyFont="1" applyFill="1" applyBorder="1" applyAlignment="1">
      <alignment horizontal="justify" vertical="center" wrapText="1"/>
    </xf>
    <xf numFmtId="4" fontId="18" fillId="2" borderId="1" xfId="0" applyNumberFormat="1" applyFont="1" applyFill="1" applyBorder="1" applyAlignment="1">
      <alignment horizontal="center" vertical="center" wrapText="1"/>
    </xf>
    <xf numFmtId="186" fontId="18" fillId="2" borderId="1" xfId="14" applyNumberFormat="1" applyFont="1" applyFill="1" applyBorder="1" applyAlignment="1">
      <alignment horizontal="center" vertical="center" wrapText="1"/>
    </xf>
    <xf numFmtId="2" fontId="36" fillId="0" borderId="13" xfId="0" applyNumberFormat="1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/>
    </xf>
    <xf numFmtId="3" fontId="36" fillId="0" borderId="13" xfId="0" applyNumberFormat="1" applyFont="1" applyBorder="1" applyAlignment="1">
      <alignment horizontal="center" vertical="center" wrapText="1"/>
    </xf>
    <xf numFmtId="4" fontId="36" fillId="0" borderId="13" xfId="0" applyNumberFormat="1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3" fontId="37" fillId="0" borderId="13" xfId="0" applyNumberFormat="1" applyFont="1" applyBorder="1" applyAlignment="1">
      <alignment horizontal="center" vertical="center"/>
    </xf>
    <xf numFmtId="37" fontId="17" fillId="2" borderId="1" xfId="1" applyNumberFormat="1" applyFont="1" applyFill="1" applyBorder="1" applyAlignment="1">
      <alignment horizontal="center" vertical="center" wrapText="1"/>
    </xf>
    <xf numFmtId="39" fontId="2" fillId="0" borderId="1" xfId="0" applyNumberFormat="1" applyFont="1" applyBorder="1" applyAlignment="1">
      <alignment horizontal="right" vertical="top" wrapText="1"/>
    </xf>
    <xf numFmtId="37" fontId="2" fillId="0" borderId="1" xfId="0" applyNumberFormat="1" applyFont="1" applyBorder="1" applyAlignment="1">
      <alignment horizontal="right" vertical="top" wrapText="1"/>
    </xf>
    <xf numFmtId="0" fontId="18" fillId="2" borderId="2" xfId="2" applyFont="1" applyFill="1" applyBorder="1" applyAlignment="1">
      <alignment horizontal="center" vertical="center" wrapText="1"/>
    </xf>
    <xf numFmtId="0" fontId="18" fillId="2" borderId="3" xfId="2" applyFont="1" applyFill="1" applyBorder="1" applyAlignment="1">
      <alignment horizontal="center" vertical="center" wrapText="1"/>
    </xf>
    <xf numFmtId="0" fontId="18" fillId="2" borderId="4" xfId="2" applyFont="1" applyFill="1" applyBorder="1" applyAlignment="1">
      <alignment horizontal="center" vertical="center" wrapText="1"/>
    </xf>
    <xf numFmtId="0" fontId="18" fillId="2" borderId="5" xfId="2" applyFont="1" applyFill="1" applyBorder="1" applyAlignment="1">
      <alignment horizontal="center" vertical="center" wrapText="1"/>
    </xf>
    <xf numFmtId="0" fontId="18" fillId="2" borderId="6" xfId="2" applyFont="1" applyFill="1" applyBorder="1" applyAlignment="1">
      <alignment horizontal="center" vertical="center" wrapText="1"/>
    </xf>
    <xf numFmtId="0" fontId="6" fillId="2" borderId="2" xfId="6" applyFont="1" applyFill="1" applyBorder="1" applyAlignment="1">
      <alignment horizontal="center" vertical="center" wrapText="1"/>
    </xf>
    <xf numFmtId="0" fontId="6" fillId="2" borderId="3" xfId="6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6" fillId="2" borderId="8" xfId="6" applyFont="1" applyFill="1" applyBorder="1" applyAlignment="1">
      <alignment horizontal="center" vertical="center" wrapText="1"/>
    </xf>
    <xf numFmtId="0" fontId="3" fillId="2" borderId="0" xfId="6" applyFont="1" applyFill="1" applyAlignment="1">
      <alignment horizontal="center" vertical="center" wrapText="1"/>
    </xf>
    <xf numFmtId="0" fontId="5" fillId="2" borderId="4" xfId="6" applyFont="1" applyFill="1" applyBorder="1" applyAlignment="1">
      <alignment horizontal="center" vertical="top"/>
    </xf>
    <xf numFmtId="0" fontId="6" fillId="2" borderId="1" xfId="6" applyFont="1" applyFill="1" applyBorder="1" applyAlignment="1">
      <alignment horizontal="center" vertical="center" wrapText="1"/>
    </xf>
    <xf numFmtId="0" fontId="7" fillId="2" borderId="1" xfId="6" applyFont="1" applyFill="1" applyBorder="1" applyAlignment="1">
      <alignment horizontal="center" vertical="center" wrapText="1"/>
    </xf>
    <xf numFmtId="0" fontId="6" fillId="2" borderId="2" xfId="6" applyFont="1" applyFill="1" applyBorder="1" applyAlignment="1">
      <alignment horizontal="center" vertical="center"/>
    </xf>
    <xf numFmtId="0" fontId="6" fillId="2" borderId="3" xfId="6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</cellXfs>
  <cellStyles count="15">
    <cellStyle name="Comma" xfId="1" builtinId="3"/>
    <cellStyle name="Comma [0]" xfId="14" builtinId="6"/>
    <cellStyle name="Comma 11 2" xfId="9"/>
    <cellStyle name="Comma 2" xfId="7"/>
    <cellStyle name="Normal" xfId="0" builtinId="0"/>
    <cellStyle name="Normal 10 6 10" xfId="13"/>
    <cellStyle name="Normal 2" xfId="8"/>
    <cellStyle name="Normal 3" xfId="10"/>
    <cellStyle name="Normal 3_17 bieu (hung cap nhap)" xfId="2"/>
    <cellStyle name="Normal 7" xfId="11"/>
    <cellStyle name="Normal_17 bieu (hung cap nhap)" xfId="3"/>
    <cellStyle name="Normal_BC KT - XH 6 thang dau nam 2009 cho UBND huyen2" xfId="6"/>
    <cellStyle name="Normal_bieu mau 2012 (cap nhap)" xfId="5"/>
    <cellStyle name="Normal_Bieu XDKH 2010- Dia phuong (hung)" xfId="4"/>
    <cellStyle name="Normal_Sheet1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3543630</xdr:colOff>
      <xdr:row>0</xdr:row>
      <xdr:rowOff>699175</xdr:rowOff>
    </xdr:from>
    <xdr:to>
      <xdr:col>4</xdr:col>
      <xdr:colOff>655619</xdr:colOff>
      <xdr:row>0</xdr:row>
      <xdr:rowOff>699175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3841804" y="699175"/>
          <a:ext cx="2717658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2532525</xdr:colOff>
      <xdr:row>1</xdr:row>
      <xdr:rowOff>261470</xdr:rowOff>
    </xdr:from>
    <xdr:to>
      <xdr:col>4</xdr:col>
      <xdr:colOff>358584</xdr:colOff>
      <xdr:row>1</xdr:row>
      <xdr:rowOff>261470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2844945" y="741530"/>
          <a:ext cx="2855259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&#7922;%20KON%20BRAIH/2026/Ph&#242;ng%20T&#224;i%20ch&#237;nh%20-%20C&#244;ng%20Th&#432;&#417;ng/Kinh%20t&#7871;%20-%20x&#227;%20h&#7897;i/9%20th&#225;ng%20g&#7917;i%20&#272;U/2.%20BC-UBND%20bi&#7875;u%20KTXH%20Th&#225;ng%2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xz"/>
      <sheetName val="PL 1"/>
      <sheetName val="PL 2"/>
      <sheetName val="PL 3"/>
    </sheetNames>
    <sheetDataSet>
      <sheetData sheetId="0"/>
      <sheetData sheetId="1">
        <row r="31">
          <cell r="I31">
            <v>115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4"/>
  <sheetViews>
    <sheetView tabSelected="1" view="pageBreakPreview" zoomScale="70" zoomScaleNormal="70" zoomScaleSheetLayoutView="70" workbookViewId="0">
      <selection activeCell="B9" sqref="B9"/>
    </sheetView>
  </sheetViews>
  <sheetFormatPr defaultColWidth="9.5703125" defaultRowHeight="16.5" outlineLevelRow="1" x14ac:dyDescent="0.25"/>
  <cols>
    <col min="1" max="1" width="4.28515625" style="26" customWidth="1"/>
    <col min="2" max="2" width="50" style="106" customWidth="1"/>
    <col min="3" max="3" width="12.85546875" style="26" customWidth="1"/>
    <col min="4" max="4" width="14.7109375" style="107" hidden="1" customWidth="1"/>
    <col min="5" max="5" width="12.5703125" style="26" hidden="1" customWidth="1"/>
    <col min="6" max="6" width="14.7109375" style="26" hidden="1" customWidth="1"/>
    <col min="7" max="7" width="13.140625" style="26" hidden="1" customWidth="1"/>
    <col min="8" max="8" width="15.28515625" style="26" customWidth="1"/>
    <col min="9" max="9" width="15.28515625" style="26" hidden="1" customWidth="1"/>
    <col min="10" max="10" width="15.28515625" style="26" customWidth="1"/>
    <col min="11" max="11" width="21.5703125" style="26" customWidth="1"/>
    <col min="12" max="12" width="12.28515625" style="26" bestFit="1" customWidth="1"/>
    <col min="13" max="13" width="11.140625" style="26" bestFit="1" customWidth="1"/>
    <col min="14" max="14" width="14.85546875" style="26" bestFit="1" customWidth="1"/>
    <col min="15" max="15" width="9.5703125" style="26"/>
    <col min="16" max="16" width="11.5703125" style="26" bestFit="1" customWidth="1"/>
    <col min="17" max="257" width="9.5703125" style="26"/>
    <col min="258" max="258" width="4.28515625" style="26" customWidth="1"/>
    <col min="259" max="259" width="45.28515625" style="26" customWidth="1"/>
    <col min="260" max="261" width="13.7109375" style="26" customWidth="1"/>
    <col min="262" max="262" width="13.5703125" style="26" customWidth="1"/>
    <col min="263" max="263" width="9.140625" style="26" customWidth="1"/>
    <col min="264" max="264" width="13.85546875" style="26" customWidth="1"/>
    <col min="265" max="513" width="9.5703125" style="26"/>
    <col min="514" max="514" width="4.28515625" style="26" customWidth="1"/>
    <col min="515" max="515" width="45.28515625" style="26" customWidth="1"/>
    <col min="516" max="517" width="13.7109375" style="26" customWidth="1"/>
    <col min="518" max="518" width="13.5703125" style="26" customWidth="1"/>
    <col min="519" max="519" width="9.140625" style="26" customWidth="1"/>
    <col min="520" max="520" width="13.85546875" style="26" customWidth="1"/>
    <col min="521" max="769" width="9.5703125" style="26"/>
    <col min="770" max="770" width="4.28515625" style="26" customWidth="1"/>
    <col min="771" max="771" width="45.28515625" style="26" customWidth="1"/>
    <col min="772" max="773" width="13.7109375" style="26" customWidth="1"/>
    <col min="774" max="774" width="13.5703125" style="26" customWidth="1"/>
    <col min="775" max="775" width="9.140625" style="26" customWidth="1"/>
    <col min="776" max="776" width="13.85546875" style="26" customWidth="1"/>
    <col min="777" max="1025" width="9.5703125" style="26"/>
    <col min="1026" max="1026" width="4.28515625" style="26" customWidth="1"/>
    <col min="1027" max="1027" width="45.28515625" style="26" customWidth="1"/>
    <col min="1028" max="1029" width="13.7109375" style="26" customWidth="1"/>
    <col min="1030" max="1030" width="13.5703125" style="26" customWidth="1"/>
    <col min="1031" max="1031" width="9.140625" style="26" customWidth="1"/>
    <col min="1032" max="1032" width="13.85546875" style="26" customWidth="1"/>
    <col min="1033" max="1281" width="9.5703125" style="26"/>
    <col min="1282" max="1282" width="4.28515625" style="26" customWidth="1"/>
    <col min="1283" max="1283" width="45.28515625" style="26" customWidth="1"/>
    <col min="1284" max="1285" width="13.7109375" style="26" customWidth="1"/>
    <col min="1286" max="1286" width="13.5703125" style="26" customWidth="1"/>
    <col min="1287" max="1287" width="9.140625" style="26" customWidth="1"/>
    <col min="1288" max="1288" width="13.85546875" style="26" customWidth="1"/>
    <col min="1289" max="1537" width="9.5703125" style="26"/>
    <col min="1538" max="1538" width="4.28515625" style="26" customWidth="1"/>
    <col min="1539" max="1539" width="45.28515625" style="26" customWidth="1"/>
    <col min="1540" max="1541" width="13.7109375" style="26" customWidth="1"/>
    <col min="1542" max="1542" width="13.5703125" style="26" customWidth="1"/>
    <col min="1543" max="1543" width="9.140625" style="26" customWidth="1"/>
    <col min="1544" max="1544" width="13.85546875" style="26" customWidth="1"/>
    <col min="1545" max="1793" width="9.5703125" style="26"/>
    <col min="1794" max="1794" width="4.28515625" style="26" customWidth="1"/>
    <col min="1795" max="1795" width="45.28515625" style="26" customWidth="1"/>
    <col min="1796" max="1797" width="13.7109375" style="26" customWidth="1"/>
    <col min="1798" max="1798" width="13.5703125" style="26" customWidth="1"/>
    <col min="1799" max="1799" width="9.140625" style="26" customWidth="1"/>
    <col min="1800" max="1800" width="13.85546875" style="26" customWidth="1"/>
    <col min="1801" max="2049" width="9.5703125" style="26"/>
    <col min="2050" max="2050" width="4.28515625" style="26" customWidth="1"/>
    <col min="2051" max="2051" width="45.28515625" style="26" customWidth="1"/>
    <col min="2052" max="2053" width="13.7109375" style="26" customWidth="1"/>
    <col min="2054" max="2054" width="13.5703125" style="26" customWidth="1"/>
    <col min="2055" max="2055" width="9.140625" style="26" customWidth="1"/>
    <col min="2056" max="2056" width="13.85546875" style="26" customWidth="1"/>
    <col min="2057" max="2305" width="9.5703125" style="26"/>
    <col min="2306" max="2306" width="4.28515625" style="26" customWidth="1"/>
    <col min="2307" max="2307" width="45.28515625" style="26" customWidth="1"/>
    <col min="2308" max="2309" width="13.7109375" style="26" customWidth="1"/>
    <col min="2310" max="2310" width="13.5703125" style="26" customWidth="1"/>
    <col min="2311" max="2311" width="9.140625" style="26" customWidth="1"/>
    <col min="2312" max="2312" width="13.85546875" style="26" customWidth="1"/>
    <col min="2313" max="2561" width="9.5703125" style="26"/>
    <col min="2562" max="2562" width="4.28515625" style="26" customWidth="1"/>
    <col min="2563" max="2563" width="45.28515625" style="26" customWidth="1"/>
    <col min="2564" max="2565" width="13.7109375" style="26" customWidth="1"/>
    <col min="2566" max="2566" width="13.5703125" style="26" customWidth="1"/>
    <col min="2567" max="2567" width="9.140625" style="26" customWidth="1"/>
    <col min="2568" max="2568" width="13.85546875" style="26" customWidth="1"/>
    <col min="2569" max="2817" width="9.5703125" style="26"/>
    <col min="2818" max="2818" width="4.28515625" style="26" customWidth="1"/>
    <col min="2819" max="2819" width="45.28515625" style="26" customWidth="1"/>
    <col min="2820" max="2821" width="13.7109375" style="26" customWidth="1"/>
    <col min="2822" max="2822" width="13.5703125" style="26" customWidth="1"/>
    <col min="2823" max="2823" width="9.140625" style="26" customWidth="1"/>
    <col min="2824" max="2824" width="13.85546875" style="26" customWidth="1"/>
    <col min="2825" max="3073" width="9.5703125" style="26"/>
    <col min="3074" max="3074" width="4.28515625" style="26" customWidth="1"/>
    <col min="3075" max="3075" width="45.28515625" style="26" customWidth="1"/>
    <col min="3076" max="3077" width="13.7109375" style="26" customWidth="1"/>
    <col min="3078" max="3078" width="13.5703125" style="26" customWidth="1"/>
    <col min="3079" max="3079" width="9.140625" style="26" customWidth="1"/>
    <col min="3080" max="3080" width="13.85546875" style="26" customWidth="1"/>
    <col min="3081" max="3329" width="9.5703125" style="26"/>
    <col min="3330" max="3330" width="4.28515625" style="26" customWidth="1"/>
    <col min="3331" max="3331" width="45.28515625" style="26" customWidth="1"/>
    <col min="3332" max="3333" width="13.7109375" style="26" customWidth="1"/>
    <col min="3334" max="3334" width="13.5703125" style="26" customWidth="1"/>
    <col min="3335" max="3335" width="9.140625" style="26" customWidth="1"/>
    <col min="3336" max="3336" width="13.85546875" style="26" customWidth="1"/>
    <col min="3337" max="3585" width="9.5703125" style="26"/>
    <col min="3586" max="3586" width="4.28515625" style="26" customWidth="1"/>
    <col min="3587" max="3587" width="45.28515625" style="26" customWidth="1"/>
    <col min="3588" max="3589" width="13.7109375" style="26" customWidth="1"/>
    <col min="3590" max="3590" width="13.5703125" style="26" customWidth="1"/>
    <col min="3591" max="3591" width="9.140625" style="26" customWidth="1"/>
    <col min="3592" max="3592" width="13.85546875" style="26" customWidth="1"/>
    <col min="3593" max="3841" width="9.5703125" style="26"/>
    <col min="3842" max="3842" width="4.28515625" style="26" customWidth="1"/>
    <col min="3843" max="3843" width="45.28515625" style="26" customWidth="1"/>
    <col min="3844" max="3845" width="13.7109375" style="26" customWidth="1"/>
    <col min="3846" max="3846" width="13.5703125" style="26" customWidth="1"/>
    <col min="3847" max="3847" width="9.140625" style="26" customWidth="1"/>
    <col min="3848" max="3848" width="13.85546875" style="26" customWidth="1"/>
    <col min="3849" max="4097" width="9.5703125" style="26"/>
    <col min="4098" max="4098" width="4.28515625" style="26" customWidth="1"/>
    <col min="4099" max="4099" width="45.28515625" style="26" customWidth="1"/>
    <col min="4100" max="4101" width="13.7109375" style="26" customWidth="1"/>
    <col min="4102" max="4102" width="13.5703125" style="26" customWidth="1"/>
    <col min="4103" max="4103" width="9.140625" style="26" customWidth="1"/>
    <col min="4104" max="4104" width="13.85546875" style="26" customWidth="1"/>
    <col min="4105" max="4353" width="9.5703125" style="26"/>
    <col min="4354" max="4354" width="4.28515625" style="26" customWidth="1"/>
    <col min="4355" max="4355" width="45.28515625" style="26" customWidth="1"/>
    <col min="4356" max="4357" width="13.7109375" style="26" customWidth="1"/>
    <col min="4358" max="4358" width="13.5703125" style="26" customWidth="1"/>
    <col min="4359" max="4359" width="9.140625" style="26" customWidth="1"/>
    <col min="4360" max="4360" width="13.85546875" style="26" customWidth="1"/>
    <col min="4361" max="4609" width="9.5703125" style="26"/>
    <col min="4610" max="4610" width="4.28515625" style="26" customWidth="1"/>
    <col min="4611" max="4611" width="45.28515625" style="26" customWidth="1"/>
    <col min="4612" max="4613" width="13.7109375" style="26" customWidth="1"/>
    <col min="4614" max="4614" width="13.5703125" style="26" customWidth="1"/>
    <col min="4615" max="4615" width="9.140625" style="26" customWidth="1"/>
    <col min="4616" max="4616" width="13.85546875" style="26" customWidth="1"/>
    <col min="4617" max="4865" width="9.5703125" style="26"/>
    <col min="4866" max="4866" width="4.28515625" style="26" customWidth="1"/>
    <col min="4867" max="4867" width="45.28515625" style="26" customWidth="1"/>
    <col min="4868" max="4869" width="13.7109375" style="26" customWidth="1"/>
    <col min="4870" max="4870" width="13.5703125" style="26" customWidth="1"/>
    <col min="4871" max="4871" width="9.140625" style="26" customWidth="1"/>
    <col min="4872" max="4872" width="13.85546875" style="26" customWidth="1"/>
    <col min="4873" max="5121" width="9.5703125" style="26"/>
    <col min="5122" max="5122" width="4.28515625" style="26" customWidth="1"/>
    <col min="5123" max="5123" width="45.28515625" style="26" customWidth="1"/>
    <col min="5124" max="5125" width="13.7109375" style="26" customWidth="1"/>
    <col min="5126" max="5126" width="13.5703125" style="26" customWidth="1"/>
    <col min="5127" max="5127" width="9.140625" style="26" customWidth="1"/>
    <col min="5128" max="5128" width="13.85546875" style="26" customWidth="1"/>
    <col min="5129" max="5377" width="9.5703125" style="26"/>
    <col min="5378" max="5378" width="4.28515625" style="26" customWidth="1"/>
    <col min="5379" max="5379" width="45.28515625" style="26" customWidth="1"/>
    <col min="5380" max="5381" width="13.7109375" style="26" customWidth="1"/>
    <col min="5382" max="5382" width="13.5703125" style="26" customWidth="1"/>
    <col min="5383" max="5383" width="9.140625" style="26" customWidth="1"/>
    <col min="5384" max="5384" width="13.85546875" style="26" customWidth="1"/>
    <col min="5385" max="5633" width="9.5703125" style="26"/>
    <col min="5634" max="5634" width="4.28515625" style="26" customWidth="1"/>
    <col min="5635" max="5635" width="45.28515625" style="26" customWidth="1"/>
    <col min="5636" max="5637" width="13.7109375" style="26" customWidth="1"/>
    <col min="5638" max="5638" width="13.5703125" style="26" customWidth="1"/>
    <col min="5639" max="5639" width="9.140625" style="26" customWidth="1"/>
    <col min="5640" max="5640" width="13.85546875" style="26" customWidth="1"/>
    <col min="5641" max="5889" width="9.5703125" style="26"/>
    <col min="5890" max="5890" width="4.28515625" style="26" customWidth="1"/>
    <col min="5891" max="5891" width="45.28515625" style="26" customWidth="1"/>
    <col min="5892" max="5893" width="13.7109375" style="26" customWidth="1"/>
    <col min="5894" max="5894" width="13.5703125" style="26" customWidth="1"/>
    <col min="5895" max="5895" width="9.140625" style="26" customWidth="1"/>
    <col min="5896" max="5896" width="13.85546875" style="26" customWidth="1"/>
    <col min="5897" max="6145" width="9.5703125" style="26"/>
    <col min="6146" max="6146" width="4.28515625" style="26" customWidth="1"/>
    <col min="6147" max="6147" width="45.28515625" style="26" customWidth="1"/>
    <col min="6148" max="6149" width="13.7109375" style="26" customWidth="1"/>
    <col min="6150" max="6150" width="13.5703125" style="26" customWidth="1"/>
    <col min="6151" max="6151" width="9.140625" style="26" customWidth="1"/>
    <col min="6152" max="6152" width="13.85546875" style="26" customWidth="1"/>
    <col min="6153" max="6401" width="9.5703125" style="26"/>
    <col min="6402" max="6402" width="4.28515625" style="26" customWidth="1"/>
    <col min="6403" max="6403" width="45.28515625" style="26" customWidth="1"/>
    <col min="6404" max="6405" width="13.7109375" style="26" customWidth="1"/>
    <col min="6406" max="6406" width="13.5703125" style="26" customWidth="1"/>
    <col min="6407" max="6407" width="9.140625" style="26" customWidth="1"/>
    <col min="6408" max="6408" width="13.85546875" style="26" customWidth="1"/>
    <col min="6409" max="6657" width="9.5703125" style="26"/>
    <col min="6658" max="6658" width="4.28515625" style="26" customWidth="1"/>
    <col min="6659" max="6659" width="45.28515625" style="26" customWidth="1"/>
    <col min="6660" max="6661" width="13.7109375" style="26" customWidth="1"/>
    <col min="6662" max="6662" width="13.5703125" style="26" customWidth="1"/>
    <col min="6663" max="6663" width="9.140625" style="26" customWidth="1"/>
    <col min="6664" max="6664" width="13.85546875" style="26" customWidth="1"/>
    <col min="6665" max="6913" width="9.5703125" style="26"/>
    <col min="6914" max="6914" width="4.28515625" style="26" customWidth="1"/>
    <col min="6915" max="6915" width="45.28515625" style="26" customWidth="1"/>
    <col min="6916" max="6917" width="13.7109375" style="26" customWidth="1"/>
    <col min="6918" max="6918" width="13.5703125" style="26" customWidth="1"/>
    <col min="6919" max="6919" width="9.140625" style="26" customWidth="1"/>
    <col min="6920" max="6920" width="13.85546875" style="26" customWidth="1"/>
    <col min="6921" max="7169" width="9.5703125" style="26"/>
    <col min="7170" max="7170" width="4.28515625" style="26" customWidth="1"/>
    <col min="7171" max="7171" width="45.28515625" style="26" customWidth="1"/>
    <col min="7172" max="7173" width="13.7109375" style="26" customWidth="1"/>
    <col min="7174" max="7174" width="13.5703125" style="26" customWidth="1"/>
    <col min="7175" max="7175" width="9.140625" style="26" customWidth="1"/>
    <col min="7176" max="7176" width="13.85546875" style="26" customWidth="1"/>
    <col min="7177" max="7425" width="9.5703125" style="26"/>
    <col min="7426" max="7426" width="4.28515625" style="26" customWidth="1"/>
    <col min="7427" max="7427" width="45.28515625" style="26" customWidth="1"/>
    <col min="7428" max="7429" width="13.7109375" style="26" customWidth="1"/>
    <col min="7430" max="7430" width="13.5703125" style="26" customWidth="1"/>
    <col min="7431" max="7431" width="9.140625" style="26" customWidth="1"/>
    <col min="7432" max="7432" width="13.85546875" style="26" customWidth="1"/>
    <col min="7433" max="7681" width="9.5703125" style="26"/>
    <col min="7682" max="7682" width="4.28515625" style="26" customWidth="1"/>
    <col min="7683" max="7683" width="45.28515625" style="26" customWidth="1"/>
    <col min="7684" max="7685" width="13.7109375" style="26" customWidth="1"/>
    <col min="7686" max="7686" width="13.5703125" style="26" customWidth="1"/>
    <col min="7687" max="7687" width="9.140625" style="26" customWidth="1"/>
    <col min="7688" max="7688" width="13.85546875" style="26" customWidth="1"/>
    <col min="7689" max="7937" width="9.5703125" style="26"/>
    <col min="7938" max="7938" width="4.28515625" style="26" customWidth="1"/>
    <col min="7939" max="7939" width="45.28515625" style="26" customWidth="1"/>
    <col min="7940" max="7941" width="13.7109375" style="26" customWidth="1"/>
    <col min="7942" max="7942" width="13.5703125" style="26" customWidth="1"/>
    <col min="7943" max="7943" width="9.140625" style="26" customWidth="1"/>
    <col min="7944" max="7944" width="13.85546875" style="26" customWidth="1"/>
    <col min="7945" max="8193" width="9.5703125" style="26"/>
    <col min="8194" max="8194" width="4.28515625" style="26" customWidth="1"/>
    <col min="8195" max="8195" width="45.28515625" style="26" customWidth="1"/>
    <col min="8196" max="8197" width="13.7109375" style="26" customWidth="1"/>
    <col min="8198" max="8198" width="13.5703125" style="26" customWidth="1"/>
    <col min="8199" max="8199" width="9.140625" style="26" customWidth="1"/>
    <col min="8200" max="8200" width="13.85546875" style="26" customWidth="1"/>
    <col min="8201" max="8449" width="9.5703125" style="26"/>
    <col min="8450" max="8450" width="4.28515625" style="26" customWidth="1"/>
    <col min="8451" max="8451" width="45.28515625" style="26" customWidth="1"/>
    <col min="8452" max="8453" width="13.7109375" style="26" customWidth="1"/>
    <col min="8454" max="8454" width="13.5703125" style="26" customWidth="1"/>
    <col min="8455" max="8455" width="9.140625" style="26" customWidth="1"/>
    <col min="8456" max="8456" width="13.85546875" style="26" customWidth="1"/>
    <col min="8457" max="8705" width="9.5703125" style="26"/>
    <col min="8706" max="8706" width="4.28515625" style="26" customWidth="1"/>
    <col min="8707" max="8707" width="45.28515625" style="26" customWidth="1"/>
    <col min="8708" max="8709" width="13.7109375" style="26" customWidth="1"/>
    <col min="8710" max="8710" width="13.5703125" style="26" customWidth="1"/>
    <col min="8711" max="8711" width="9.140625" style="26" customWidth="1"/>
    <col min="8712" max="8712" width="13.85546875" style="26" customWidth="1"/>
    <col min="8713" max="8961" width="9.5703125" style="26"/>
    <col min="8962" max="8962" width="4.28515625" style="26" customWidth="1"/>
    <col min="8963" max="8963" width="45.28515625" style="26" customWidth="1"/>
    <col min="8964" max="8965" width="13.7109375" style="26" customWidth="1"/>
    <col min="8966" max="8966" width="13.5703125" style="26" customWidth="1"/>
    <col min="8967" max="8967" width="9.140625" style="26" customWidth="1"/>
    <col min="8968" max="8968" width="13.85546875" style="26" customWidth="1"/>
    <col min="8969" max="9217" width="9.5703125" style="26"/>
    <col min="9218" max="9218" width="4.28515625" style="26" customWidth="1"/>
    <col min="9219" max="9219" width="45.28515625" style="26" customWidth="1"/>
    <col min="9220" max="9221" width="13.7109375" style="26" customWidth="1"/>
    <col min="9222" max="9222" width="13.5703125" style="26" customWidth="1"/>
    <col min="9223" max="9223" width="9.140625" style="26" customWidth="1"/>
    <col min="9224" max="9224" width="13.85546875" style="26" customWidth="1"/>
    <col min="9225" max="9473" width="9.5703125" style="26"/>
    <col min="9474" max="9474" width="4.28515625" style="26" customWidth="1"/>
    <col min="9475" max="9475" width="45.28515625" style="26" customWidth="1"/>
    <col min="9476" max="9477" width="13.7109375" style="26" customWidth="1"/>
    <col min="9478" max="9478" width="13.5703125" style="26" customWidth="1"/>
    <col min="9479" max="9479" width="9.140625" style="26" customWidth="1"/>
    <col min="9480" max="9480" width="13.85546875" style="26" customWidth="1"/>
    <col min="9481" max="9729" width="9.5703125" style="26"/>
    <col min="9730" max="9730" width="4.28515625" style="26" customWidth="1"/>
    <col min="9731" max="9731" width="45.28515625" style="26" customWidth="1"/>
    <col min="9732" max="9733" width="13.7109375" style="26" customWidth="1"/>
    <col min="9734" max="9734" width="13.5703125" style="26" customWidth="1"/>
    <col min="9735" max="9735" width="9.140625" style="26" customWidth="1"/>
    <col min="9736" max="9736" width="13.85546875" style="26" customWidth="1"/>
    <col min="9737" max="9985" width="9.5703125" style="26"/>
    <col min="9986" max="9986" width="4.28515625" style="26" customWidth="1"/>
    <col min="9987" max="9987" width="45.28515625" style="26" customWidth="1"/>
    <col min="9988" max="9989" width="13.7109375" style="26" customWidth="1"/>
    <col min="9990" max="9990" width="13.5703125" style="26" customWidth="1"/>
    <col min="9991" max="9991" width="9.140625" style="26" customWidth="1"/>
    <col min="9992" max="9992" width="13.85546875" style="26" customWidth="1"/>
    <col min="9993" max="10241" width="9.5703125" style="26"/>
    <col min="10242" max="10242" width="4.28515625" style="26" customWidth="1"/>
    <col min="10243" max="10243" width="45.28515625" style="26" customWidth="1"/>
    <col min="10244" max="10245" width="13.7109375" style="26" customWidth="1"/>
    <col min="10246" max="10246" width="13.5703125" style="26" customWidth="1"/>
    <col min="10247" max="10247" width="9.140625" style="26" customWidth="1"/>
    <col min="10248" max="10248" width="13.85546875" style="26" customWidth="1"/>
    <col min="10249" max="10497" width="9.5703125" style="26"/>
    <col min="10498" max="10498" width="4.28515625" style="26" customWidth="1"/>
    <col min="10499" max="10499" width="45.28515625" style="26" customWidth="1"/>
    <col min="10500" max="10501" width="13.7109375" style="26" customWidth="1"/>
    <col min="10502" max="10502" width="13.5703125" style="26" customWidth="1"/>
    <col min="10503" max="10503" width="9.140625" style="26" customWidth="1"/>
    <col min="10504" max="10504" width="13.85546875" style="26" customWidth="1"/>
    <col min="10505" max="10753" width="9.5703125" style="26"/>
    <col min="10754" max="10754" width="4.28515625" style="26" customWidth="1"/>
    <col min="10755" max="10755" width="45.28515625" style="26" customWidth="1"/>
    <col min="10756" max="10757" width="13.7109375" style="26" customWidth="1"/>
    <col min="10758" max="10758" width="13.5703125" style="26" customWidth="1"/>
    <col min="10759" max="10759" width="9.140625" style="26" customWidth="1"/>
    <col min="10760" max="10760" width="13.85546875" style="26" customWidth="1"/>
    <col min="10761" max="11009" width="9.5703125" style="26"/>
    <col min="11010" max="11010" width="4.28515625" style="26" customWidth="1"/>
    <col min="11011" max="11011" width="45.28515625" style="26" customWidth="1"/>
    <col min="11012" max="11013" width="13.7109375" style="26" customWidth="1"/>
    <col min="11014" max="11014" width="13.5703125" style="26" customWidth="1"/>
    <col min="11015" max="11015" width="9.140625" style="26" customWidth="1"/>
    <col min="11016" max="11016" width="13.85546875" style="26" customWidth="1"/>
    <col min="11017" max="11265" width="9.5703125" style="26"/>
    <col min="11266" max="11266" width="4.28515625" style="26" customWidth="1"/>
    <col min="11267" max="11267" width="45.28515625" style="26" customWidth="1"/>
    <col min="11268" max="11269" width="13.7109375" style="26" customWidth="1"/>
    <col min="11270" max="11270" width="13.5703125" style="26" customWidth="1"/>
    <col min="11271" max="11271" width="9.140625" style="26" customWidth="1"/>
    <col min="11272" max="11272" width="13.85546875" style="26" customWidth="1"/>
    <col min="11273" max="11521" width="9.5703125" style="26"/>
    <col min="11522" max="11522" width="4.28515625" style="26" customWidth="1"/>
    <col min="11523" max="11523" width="45.28515625" style="26" customWidth="1"/>
    <col min="11524" max="11525" width="13.7109375" style="26" customWidth="1"/>
    <col min="11526" max="11526" width="13.5703125" style="26" customWidth="1"/>
    <col min="11527" max="11527" width="9.140625" style="26" customWidth="1"/>
    <col min="11528" max="11528" width="13.85546875" style="26" customWidth="1"/>
    <col min="11529" max="11777" width="9.5703125" style="26"/>
    <col min="11778" max="11778" width="4.28515625" style="26" customWidth="1"/>
    <col min="11779" max="11779" width="45.28515625" style="26" customWidth="1"/>
    <col min="11780" max="11781" width="13.7109375" style="26" customWidth="1"/>
    <col min="11782" max="11782" width="13.5703125" style="26" customWidth="1"/>
    <col min="11783" max="11783" width="9.140625" style="26" customWidth="1"/>
    <col min="11784" max="11784" width="13.85546875" style="26" customWidth="1"/>
    <col min="11785" max="12033" width="9.5703125" style="26"/>
    <col min="12034" max="12034" width="4.28515625" style="26" customWidth="1"/>
    <col min="12035" max="12035" width="45.28515625" style="26" customWidth="1"/>
    <col min="12036" max="12037" width="13.7109375" style="26" customWidth="1"/>
    <col min="12038" max="12038" width="13.5703125" style="26" customWidth="1"/>
    <col min="12039" max="12039" width="9.140625" style="26" customWidth="1"/>
    <col min="12040" max="12040" width="13.85546875" style="26" customWidth="1"/>
    <col min="12041" max="12289" width="9.5703125" style="26"/>
    <col min="12290" max="12290" width="4.28515625" style="26" customWidth="1"/>
    <col min="12291" max="12291" width="45.28515625" style="26" customWidth="1"/>
    <col min="12292" max="12293" width="13.7109375" style="26" customWidth="1"/>
    <col min="12294" max="12294" width="13.5703125" style="26" customWidth="1"/>
    <col min="12295" max="12295" width="9.140625" style="26" customWidth="1"/>
    <col min="12296" max="12296" width="13.85546875" style="26" customWidth="1"/>
    <col min="12297" max="12545" width="9.5703125" style="26"/>
    <col min="12546" max="12546" width="4.28515625" style="26" customWidth="1"/>
    <col min="12547" max="12547" width="45.28515625" style="26" customWidth="1"/>
    <col min="12548" max="12549" width="13.7109375" style="26" customWidth="1"/>
    <col min="12550" max="12550" width="13.5703125" style="26" customWidth="1"/>
    <col min="12551" max="12551" width="9.140625" style="26" customWidth="1"/>
    <col min="12552" max="12552" width="13.85546875" style="26" customWidth="1"/>
    <col min="12553" max="12801" width="9.5703125" style="26"/>
    <col min="12802" max="12802" width="4.28515625" style="26" customWidth="1"/>
    <col min="12803" max="12803" width="45.28515625" style="26" customWidth="1"/>
    <col min="12804" max="12805" width="13.7109375" style="26" customWidth="1"/>
    <col min="12806" max="12806" width="13.5703125" style="26" customWidth="1"/>
    <col min="12807" max="12807" width="9.140625" style="26" customWidth="1"/>
    <col min="12808" max="12808" width="13.85546875" style="26" customWidth="1"/>
    <col min="12809" max="13057" width="9.5703125" style="26"/>
    <col min="13058" max="13058" width="4.28515625" style="26" customWidth="1"/>
    <col min="13059" max="13059" width="45.28515625" style="26" customWidth="1"/>
    <col min="13060" max="13061" width="13.7109375" style="26" customWidth="1"/>
    <col min="13062" max="13062" width="13.5703125" style="26" customWidth="1"/>
    <col min="13063" max="13063" width="9.140625" style="26" customWidth="1"/>
    <col min="13064" max="13064" width="13.85546875" style="26" customWidth="1"/>
    <col min="13065" max="13313" width="9.5703125" style="26"/>
    <col min="13314" max="13314" width="4.28515625" style="26" customWidth="1"/>
    <col min="13315" max="13315" width="45.28515625" style="26" customWidth="1"/>
    <col min="13316" max="13317" width="13.7109375" style="26" customWidth="1"/>
    <col min="13318" max="13318" width="13.5703125" style="26" customWidth="1"/>
    <col min="13319" max="13319" width="9.140625" style="26" customWidth="1"/>
    <col min="13320" max="13320" width="13.85546875" style="26" customWidth="1"/>
    <col min="13321" max="13569" width="9.5703125" style="26"/>
    <col min="13570" max="13570" width="4.28515625" style="26" customWidth="1"/>
    <col min="13571" max="13571" width="45.28515625" style="26" customWidth="1"/>
    <col min="13572" max="13573" width="13.7109375" style="26" customWidth="1"/>
    <col min="13574" max="13574" width="13.5703125" style="26" customWidth="1"/>
    <col min="13575" max="13575" width="9.140625" style="26" customWidth="1"/>
    <col min="13576" max="13576" width="13.85546875" style="26" customWidth="1"/>
    <col min="13577" max="13825" width="9.5703125" style="26"/>
    <col min="13826" max="13826" width="4.28515625" style="26" customWidth="1"/>
    <col min="13827" max="13827" width="45.28515625" style="26" customWidth="1"/>
    <col min="13828" max="13829" width="13.7109375" style="26" customWidth="1"/>
    <col min="13830" max="13830" width="13.5703125" style="26" customWidth="1"/>
    <col min="13831" max="13831" width="9.140625" style="26" customWidth="1"/>
    <col min="13832" max="13832" width="13.85546875" style="26" customWidth="1"/>
    <col min="13833" max="14081" width="9.5703125" style="26"/>
    <col min="14082" max="14082" width="4.28515625" style="26" customWidth="1"/>
    <col min="14083" max="14083" width="45.28515625" style="26" customWidth="1"/>
    <col min="14084" max="14085" width="13.7109375" style="26" customWidth="1"/>
    <col min="14086" max="14086" width="13.5703125" style="26" customWidth="1"/>
    <col min="14087" max="14087" width="9.140625" style="26" customWidth="1"/>
    <col min="14088" max="14088" width="13.85546875" style="26" customWidth="1"/>
    <col min="14089" max="14337" width="9.5703125" style="26"/>
    <col min="14338" max="14338" width="4.28515625" style="26" customWidth="1"/>
    <col min="14339" max="14339" width="45.28515625" style="26" customWidth="1"/>
    <col min="14340" max="14341" width="13.7109375" style="26" customWidth="1"/>
    <col min="14342" max="14342" width="13.5703125" style="26" customWidth="1"/>
    <col min="14343" max="14343" width="9.140625" style="26" customWidth="1"/>
    <col min="14344" max="14344" width="13.85546875" style="26" customWidth="1"/>
    <col min="14345" max="14593" width="9.5703125" style="26"/>
    <col min="14594" max="14594" width="4.28515625" style="26" customWidth="1"/>
    <col min="14595" max="14595" width="45.28515625" style="26" customWidth="1"/>
    <col min="14596" max="14597" width="13.7109375" style="26" customWidth="1"/>
    <col min="14598" max="14598" width="13.5703125" style="26" customWidth="1"/>
    <col min="14599" max="14599" width="9.140625" style="26" customWidth="1"/>
    <col min="14600" max="14600" width="13.85546875" style="26" customWidth="1"/>
    <col min="14601" max="14849" width="9.5703125" style="26"/>
    <col min="14850" max="14850" width="4.28515625" style="26" customWidth="1"/>
    <col min="14851" max="14851" width="45.28515625" style="26" customWidth="1"/>
    <col min="14852" max="14853" width="13.7109375" style="26" customWidth="1"/>
    <col min="14854" max="14854" width="13.5703125" style="26" customWidth="1"/>
    <col min="14855" max="14855" width="9.140625" style="26" customWidth="1"/>
    <col min="14856" max="14856" width="13.85546875" style="26" customWidth="1"/>
    <col min="14857" max="15105" width="9.5703125" style="26"/>
    <col min="15106" max="15106" width="4.28515625" style="26" customWidth="1"/>
    <col min="15107" max="15107" width="45.28515625" style="26" customWidth="1"/>
    <col min="15108" max="15109" width="13.7109375" style="26" customWidth="1"/>
    <col min="15110" max="15110" width="13.5703125" style="26" customWidth="1"/>
    <col min="15111" max="15111" width="9.140625" style="26" customWidth="1"/>
    <col min="15112" max="15112" width="13.85546875" style="26" customWidth="1"/>
    <col min="15113" max="15361" width="9.5703125" style="26"/>
    <col min="15362" max="15362" width="4.28515625" style="26" customWidth="1"/>
    <col min="15363" max="15363" width="45.28515625" style="26" customWidth="1"/>
    <col min="15364" max="15365" width="13.7109375" style="26" customWidth="1"/>
    <col min="15366" max="15366" width="13.5703125" style="26" customWidth="1"/>
    <col min="15367" max="15367" width="9.140625" style="26" customWidth="1"/>
    <col min="15368" max="15368" width="13.85546875" style="26" customWidth="1"/>
    <col min="15369" max="15617" width="9.5703125" style="26"/>
    <col min="15618" max="15618" width="4.28515625" style="26" customWidth="1"/>
    <col min="15619" max="15619" width="45.28515625" style="26" customWidth="1"/>
    <col min="15620" max="15621" width="13.7109375" style="26" customWidth="1"/>
    <col min="15622" max="15622" width="13.5703125" style="26" customWidth="1"/>
    <col min="15623" max="15623" width="9.140625" style="26" customWidth="1"/>
    <col min="15624" max="15624" width="13.85546875" style="26" customWidth="1"/>
    <col min="15625" max="15873" width="9.5703125" style="26"/>
    <col min="15874" max="15874" width="4.28515625" style="26" customWidth="1"/>
    <col min="15875" max="15875" width="45.28515625" style="26" customWidth="1"/>
    <col min="15876" max="15877" width="13.7109375" style="26" customWidth="1"/>
    <col min="15878" max="15878" width="13.5703125" style="26" customWidth="1"/>
    <col min="15879" max="15879" width="9.140625" style="26" customWidth="1"/>
    <col min="15880" max="15880" width="13.85546875" style="26" customWidth="1"/>
    <col min="15881" max="16129" width="9.5703125" style="26"/>
    <col min="16130" max="16130" width="4.28515625" style="26" customWidth="1"/>
    <col min="16131" max="16131" width="45.28515625" style="26" customWidth="1"/>
    <col min="16132" max="16133" width="13.7109375" style="26" customWidth="1"/>
    <col min="16134" max="16134" width="13.5703125" style="26" customWidth="1"/>
    <col min="16135" max="16135" width="9.140625" style="26" customWidth="1"/>
    <col min="16136" max="16136" width="13.85546875" style="26" customWidth="1"/>
    <col min="16137" max="16384" width="9.5703125" style="26"/>
  </cols>
  <sheetData>
    <row r="1" spans="1:16" ht="57" customHeight="1" x14ac:dyDescent="0.25">
      <c r="A1" s="286" t="s">
        <v>258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</row>
    <row r="2" spans="1:16" ht="31.15" customHeight="1" x14ac:dyDescent="0.25">
      <c r="A2" s="284" t="s">
        <v>0</v>
      </c>
      <c r="B2" s="284" t="s">
        <v>1</v>
      </c>
      <c r="C2" s="284" t="s">
        <v>234</v>
      </c>
      <c r="D2" s="287" t="s">
        <v>2</v>
      </c>
      <c r="E2" s="288"/>
      <c r="F2" s="284" t="s">
        <v>114</v>
      </c>
      <c r="G2" s="284" t="s">
        <v>115</v>
      </c>
      <c r="H2" s="284" t="s">
        <v>208</v>
      </c>
      <c r="I2" s="289" t="s">
        <v>249</v>
      </c>
      <c r="J2" s="291" t="s">
        <v>259</v>
      </c>
      <c r="K2" s="293" t="s">
        <v>233</v>
      </c>
    </row>
    <row r="3" spans="1:16" ht="16.899999999999999" customHeight="1" x14ac:dyDescent="0.25">
      <c r="A3" s="285"/>
      <c r="B3" s="285"/>
      <c r="C3" s="285"/>
      <c r="D3" s="27" t="s">
        <v>112</v>
      </c>
      <c r="E3" s="27" t="s">
        <v>113</v>
      </c>
      <c r="F3" s="285"/>
      <c r="G3" s="285"/>
      <c r="H3" s="285"/>
      <c r="I3" s="290"/>
      <c r="J3" s="292"/>
      <c r="K3" s="294"/>
    </row>
    <row r="4" spans="1:16" s="31" customFormat="1" ht="25.15" customHeight="1" x14ac:dyDescent="0.25">
      <c r="A4" s="27" t="s">
        <v>3</v>
      </c>
      <c r="B4" s="28" t="s">
        <v>4</v>
      </c>
      <c r="C4" s="27">
        <v>1</v>
      </c>
      <c r="D4" s="29"/>
      <c r="E4" s="30"/>
      <c r="F4" s="27"/>
      <c r="G4" s="27"/>
      <c r="H4" s="27">
        <v>2</v>
      </c>
      <c r="I4" s="27">
        <v>3</v>
      </c>
      <c r="J4" s="27">
        <v>4</v>
      </c>
      <c r="K4" s="27" t="s">
        <v>256</v>
      </c>
    </row>
    <row r="5" spans="1:16" s="38" customFormat="1" ht="47.25" customHeight="1" x14ac:dyDescent="0.25">
      <c r="A5" s="32">
        <v>1</v>
      </c>
      <c r="B5" s="33" t="s">
        <v>5</v>
      </c>
      <c r="C5" s="27" t="s">
        <v>6</v>
      </c>
      <c r="D5" s="12">
        <v>55.79</v>
      </c>
      <c r="E5" s="34"/>
      <c r="F5" s="12">
        <v>55.79</v>
      </c>
      <c r="G5" s="35">
        <f t="shared" ref="G5:G12" si="0">F5/D5*100</f>
        <v>100</v>
      </c>
      <c r="H5" s="36">
        <v>59</v>
      </c>
      <c r="I5" s="203" t="s">
        <v>246</v>
      </c>
      <c r="J5" s="203"/>
      <c r="K5" s="37">
        <v>0</v>
      </c>
    </row>
    <row r="6" spans="1:16" s="38" customFormat="1" ht="51.75" customHeight="1" x14ac:dyDescent="0.25">
      <c r="A6" s="32">
        <v>2</v>
      </c>
      <c r="B6" s="33" t="s">
        <v>7</v>
      </c>
      <c r="C6" s="27" t="s">
        <v>8</v>
      </c>
      <c r="D6" s="12" t="s">
        <v>95</v>
      </c>
      <c r="E6" s="34"/>
      <c r="F6" s="35">
        <f>SUM(F7:F9)</f>
        <v>1222.8499999999999</v>
      </c>
      <c r="G6" s="35" t="e">
        <f t="shared" si="0"/>
        <v>#VALUE!</v>
      </c>
      <c r="H6" s="35">
        <f>SUM(H7:H9)</f>
        <v>1325.9026654788729</v>
      </c>
      <c r="I6" s="203">
        <f>SUM(I7:I9)</f>
        <v>1000</v>
      </c>
      <c r="J6" s="203">
        <f>I6</f>
        <v>1000</v>
      </c>
      <c r="K6" s="37">
        <f t="shared" ref="K6:K12" si="1">I6/H6*100</f>
        <v>75.420317496596368</v>
      </c>
      <c r="L6" s="39"/>
    </row>
    <row r="7" spans="1:16" ht="25.15" customHeight="1" x14ac:dyDescent="0.25">
      <c r="A7" s="40" t="s">
        <v>9</v>
      </c>
      <c r="B7" s="199" t="s">
        <v>10</v>
      </c>
      <c r="C7" s="30" t="s">
        <v>8</v>
      </c>
      <c r="D7" s="25">
        <v>767.16699999999992</v>
      </c>
      <c r="E7" s="25"/>
      <c r="F7" s="25">
        <v>575.52</v>
      </c>
      <c r="G7" s="41">
        <f t="shared" si="0"/>
        <v>75.018868121282594</v>
      </c>
      <c r="H7" s="58">
        <v>635.31541853211797</v>
      </c>
      <c r="I7" s="200">
        <v>425</v>
      </c>
      <c r="J7" s="231">
        <f t="shared" ref="J7:J9" si="2">I7</f>
        <v>425</v>
      </c>
      <c r="K7" s="228">
        <f t="shared" si="1"/>
        <v>66.895905183908951</v>
      </c>
      <c r="L7" s="39"/>
      <c r="M7" s="189"/>
      <c r="N7" s="43">
        <f>I10+J11</f>
        <v>194.953</v>
      </c>
      <c r="O7" s="42"/>
    </row>
    <row r="8" spans="1:16" ht="25.15" customHeight="1" x14ac:dyDescent="0.25">
      <c r="A8" s="40" t="s">
        <v>9</v>
      </c>
      <c r="B8" s="199" t="s">
        <v>11</v>
      </c>
      <c r="C8" s="30" t="s">
        <v>8</v>
      </c>
      <c r="D8" s="25">
        <v>87.433000000000007</v>
      </c>
      <c r="E8" s="25"/>
      <c r="F8" s="25">
        <v>297.04000000000002</v>
      </c>
      <c r="G8" s="41">
        <f t="shared" si="0"/>
        <v>339.73442521702333</v>
      </c>
      <c r="H8" s="58">
        <v>329.49902400000002</v>
      </c>
      <c r="I8" s="200">
        <v>260</v>
      </c>
      <c r="J8" s="231">
        <f t="shared" si="2"/>
        <v>260</v>
      </c>
      <c r="K8" s="228">
        <f t="shared" si="1"/>
        <v>78.90766923789127</v>
      </c>
      <c r="L8" s="39"/>
      <c r="M8" s="42"/>
      <c r="N8" s="43"/>
      <c r="O8" s="42"/>
    </row>
    <row r="9" spans="1:16" ht="25.15" customHeight="1" x14ac:dyDescent="0.25">
      <c r="A9" s="40" t="s">
        <v>9</v>
      </c>
      <c r="B9" s="199" t="s">
        <v>12</v>
      </c>
      <c r="C9" s="30" t="s">
        <v>8</v>
      </c>
      <c r="D9" s="25">
        <v>304.36500000000001</v>
      </c>
      <c r="E9" s="25"/>
      <c r="F9" s="25">
        <v>350.29</v>
      </c>
      <c r="G9" s="41">
        <f t="shared" si="0"/>
        <v>115.08879141819854</v>
      </c>
      <c r="H9" s="58">
        <v>361.08822294675502</v>
      </c>
      <c r="I9" s="200">
        <v>315</v>
      </c>
      <c r="J9" s="231">
        <f t="shared" si="2"/>
        <v>315</v>
      </c>
      <c r="K9" s="228">
        <f t="shared" si="1"/>
        <v>87.236298494966135</v>
      </c>
      <c r="L9" s="39"/>
      <c r="M9" s="42"/>
      <c r="N9" s="43">
        <f>H7</f>
        <v>635.31541853211797</v>
      </c>
      <c r="O9" s="42">
        <f>N9/12</f>
        <v>52.942951544343167</v>
      </c>
    </row>
    <row r="10" spans="1:16" s="265" customFormat="1" ht="25.15" customHeight="1" x14ac:dyDescent="0.25">
      <c r="A10" s="44">
        <v>3</v>
      </c>
      <c r="B10" s="270" t="s">
        <v>225</v>
      </c>
      <c r="C10" s="27" t="s">
        <v>8</v>
      </c>
      <c r="D10" s="271">
        <v>98.106999999999999</v>
      </c>
      <c r="E10" s="12"/>
      <c r="F10" s="271">
        <v>98.106999999999999</v>
      </c>
      <c r="G10" s="35">
        <f t="shared" si="0"/>
        <v>100</v>
      </c>
      <c r="H10" s="272">
        <v>163.53100000000001</v>
      </c>
      <c r="I10" s="272">
        <v>176.16800000000001</v>
      </c>
      <c r="J10" s="272">
        <v>189.26900000000001</v>
      </c>
      <c r="K10" s="268">
        <f t="shared" si="1"/>
        <v>107.72758681840141</v>
      </c>
      <c r="N10" s="266">
        <f>H8</f>
        <v>329.49902400000002</v>
      </c>
      <c r="O10" s="267">
        <f t="shared" ref="O10:O11" si="3">N10/12</f>
        <v>27.458252000000002</v>
      </c>
    </row>
    <row r="11" spans="1:16" ht="25.15" customHeight="1" x14ac:dyDescent="0.25">
      <c r="A11" s="45"/>
      <c r="B11" s="22" t="s">
        <v>226</v>
      </c>
      <c r="C11" s="30" t="s">
        <v>8</v>
      </c>
      <c r="D11" s="24">
        <v>34.064999999999998</v>
      </c>
      <c r="E11" s="25"/>
      <c r="F11" s="24">
        <v>39.036999999999999</v>
      </c>
      <c r="G11" s="41">
        <f t="shared" si="0"/>
        <v>114.59562600910024</v>
      </c>
      <c r="H11" s="269">
        <v>24.625</v>
      </c>
      <c r="I11" s="269">
        <v>15.638999999999999</v>
      </c>
      <c r="J11" s="269">
        <v>18.785</v>
      </c>
      <c r="K11" s="268">
        <f t="shared" si="1"/>
        <v>63.508629441624365</v>
      </c>
      <c r="N11" s="43">
        <f>H9</f>
        <v>361.08822294675502</v>
      </c>
      <c r="O11" s="42">
        <f t="shared" si="3"/>
        <v>30.09068524556292</v>
      </c>
    </row>
    <row r="12" spans="1:16" s="265" customFormat="1" ht="25.15" customHeight="1" x14ac:dyDescent="0.25">
      <c r="A12" s="44">
        <v>4</v>
      </c>
      <c r="B12" s="270" t="s">
        <v>227</v>
      </c>
      <c r="C12" s="27" t="s">
        <v>8</v>
      </c>
      <c r="D12" s="271">
        <v>98.106999999999999</v>
      </c>
      <c r="E12" s="12"/>
      <c r="F12" s="36">
        <v>98.106999999999999</v>
      </c>
      <c r="G12" s="35">
        <f t="shared" si="0"/>
        <v>100</v>
      </c>
      <c r="H12" s="272">
        <v>163.53100000000001</v>
      </c>
      <c r="I12" s="272">
        <v>109.643</v>
      </c>
      <c r="J12" s="272">
        <v>126.795</v>
      </c>
      <c r="K12" s="228">
        <f t="shared" si="1"/>
        <v>67.047226519742438</v>
      </c>
    </row>
    <row r="13" spans="1:16" s="38" customFormat="1" ht="25.15" customHeight="1" x14ac:dyDescent="0.25">
      <c r="A13" s="32">
        <v>5</v>
      </c>
      <c r="B13" s="46" t="s">
        <v>13</v>
      </c>
      <c r="C13" s="47"/>
      <c r="D13" s="48"/>
      <c r="E13" s="48"/>
      <c r="F13" s="49"/>
      <c r="G13" s="49"/>
      <c r="H13" s="49"/>
      <c r="I13" s="49"/>
      <c r="J13" s="49"/>
      <c r="K13" s="228"/>
    </row>
    <row r="14" spans="1:16" s="38" customFormat="1" ht="25.15" customHeight="1" x14ac:dyDescent="0.25">
      <c r="A14" s="40" t="s">
        <v>155</v>
      </c>
      <c r="B14" s="50" t="s">
        <v>222</v>
      </c>
      <c r="C14" s="51" t="s">
        <v>14</v>
      </c>
      <c r="D14" s="52">
        <f>SUM(D15:D17)</f>
        <v>8226.25</v>
      </c>
      <c r="E14" s="12"/>
      <c r="F14" s="184">
        <f>SUM(F15:F17)</f>
        <v>8227.35</v>
      </c>
      <c r="G14" s="35">
        <f>F14/D14*100</f>
        <v>100.01337182798966</v>
      </c>
      <c r="H14" s="184">
        <f>SUM(H15:H17)</f>
        <v>8407.2999999999993</v>
      </c>
      <c r="I14" s="184">
        <f>SUM(I15:I17)</f>
        <v>8224.65</v>
      </c>
      <c r="J14" s="184">
        <f>J15+J16+J17</f>
        <v>8360.93</v>
      </c>
      <c r="K14" s="228">
        <f t="shared" ref="K14:K25" si="4">I14/H14*100</f>
        <v>97.8274832585967</v>
      </c>
    </row>
    <row r="15" spans="1:16" ht="25.15" customHeight="1" x14ac:dyDescent="0.25">
      <c r="A15" s="40" t="s">
        <v>15</v>
      </c>
      <c r="B15" s="53" t="s">
        <v>16</v>
      </c>
      <c r="C15" s="54" t="s">
        <v>14</v>
      </c>
      <c r="D15" s="55">
        <v>3575.47</v>
      </c>
      <c r="E15" s="25"/>
      <c r="F15" s="157">
        <v>3575.4700000000003</v>
      </c>
      <c r="G15" s="41">
        <f>F15/D15*100</f>
        <v>100.00000000000003</v>
      </c>
      <c r="H15" s="57">
        <v>3573.1</v>
      </c>
      <c r="I15" s="57">
        <f>'PL 2'!I8</f>
        <v>3392.9</v>
      </c>
      <c r="J15" s="57">
        <f>'PL 2'!K8</f>
        <v>3528.1</v>
      </c>
      <c r="K15" s="228">
        <f t="shared" si="4"/>
        <v>94.956760236209462</v>
      </c>
      <c r="L15" s="165"/>
    </row>
    <row r="16" spans="1:16" ht="25.15" customHeight="1" x14ac:dyDescent="0.25">
      <c r="A16" s="40" t="s">
        <v>15</v>
      </c>
      <c r="B16" s="53" t="s">
        <v>17</v>
      </c>
      <c r="C16" s="54" t="s">
        <v>14</v>
      </c>
      <c r="D16" s="55">
        <v>4545.88</v>
      </c>
      <c r="E16" s="25"/>
      <c r="F16" s="157">
        <v>4546.9799999999996</v>
      </c>
      <c r="G16" s="41">
        <f>F16/D16*100</f>
        <v>100.02419773509199</v>
      </c>
      <c r="H16" s="57">
        <v>4729.3</v>
      </c>
      <c r="I16" s="57">
        <f>'PL 2'!I72</f>
        <v>4726.8500000000004</v>
      </c>
      <c r="J16" s="57">
        <f>'PL 2'!K72</f>
        <v>4727.93</v>
      </c>
      <c r="K16" s="228">
        <f t="shared" si="4"/>
        <v>99.948195293172361</v>
      </c>
      <c r="M16" s="165"/>
      <c r="P16" s="165"/>
    </row>
    <row r="17" spans="1:16" ht="25.15" customHeight="1" x14ac:dyDescent="0.25">
      <c r="A17" s="40" t="s">
        <v>15</v>
      </c>
      <c r="B17" s="53" t="s">
        <v>18</v>
      </c>
      <c r="C17" s="54" t="s">
        <v>14</v>
      </c>
      <c r="D17" s="55">
        <v>104.9</v>
      </c>
      <c r="E17" s="58"/>
      <c r="F17" s="56">
        <v>104.9</v>
      </c>
      <c r="G17" s="41">
        <f>F17/D17*100</f>
        <v>100</v>
      </c>
      <c r="H17" s="57">
        <v>104.9</v>
      </c>
      <c r="I17" s="57">
        <v>104.9</v>
      </c>
      <c r="J17" s="57">
        <f>'PL 2'!K110</f>
        <v>104.9</v>
      </c>
      <c r="K17" s="228">
        <f t="shared" si="4"/>
        <v>100</v>
      </c>
      <c r="L17" s="165"/>
      <c r="M17" s="165"/>
    </row>
    <row r="18" spans="1:16" s="38" customFormat="1" ht="25.15" customHeight="1" x14ac:dyDescent="0.25">
      <c r="A18" s="60" t="s">
        <v>158</v>
      </c>
      <c r="B18" s="50" t="s">
        <v>19</v>
      </c>
      <c r="C18" s="51" t="s">
        <v>14</v>
      </c>
      <c r="D18" s="158">
        <v>115873</v>
      </c>
      <c r="E18" s="12"/>
      <c r="F18" s="21">
        <f>F19+F20</f>
        <v>1157.93</v>
      </c>
      <c r="G18" s="35">
        <f>F18/D18*100</f>
        <v>0.99930958894651911</v>
      </c>
      <c r="H18" s="59">
        <f>SUM(H19:H20)</f>
        <v>4288.93</v>
      </c>
      <c r="I18" s="59">
        <f>SUM(I19:I20)</f>
        <v>1038.67</v>
      </c>
      <c r="J18" s="59">
        <f>J19+J20</f>
        <v>1061.67</v>
      </c>
      <c r="K18" s="228">
        <f t="shared" si="4"/>
        <v>24.217462164222777</v>
      </c>
      <c r="N18" s="235">
        <f>J19+J20</f>
        <v>1061.67</v>
      </c>
    </row>
    <row r="19" spans="1:16" ht="25.15" customHeight="1" x14ac:dyDescent="0.25">
      <c r="A19" s="40" t="s">
        <v>9</v>
      </c>
      <c r="B19" s="53" t="s">
        <v>223</v>
      </c>
      <c r="C19" s="54" t="s">
        <v>14</v>
      </c>
      <c r="D19" s="25">
        <v>447.9</v>
      </c>
      <c r="E19" s="25"/>
      <c r="F19" s="25">
        <v>447.1</v>
      </c>
      <c r="G19" s="41"/>
      <c r="H19" s="186">
        <f>'PL 2'!K8</f>
        <v>3528.1</v>
      </c>
      <c r="I19" s="186">
        <f>'PL 2'!I99</f>
        <v>377.84000000000003</v>
      </c>
      <c r="J19" s="186">
        <f>'PL 2'!K99</f>
        <v>377.84000000000003</v>
      </c>
      <c r="K19" s="228">
        <f t="shared" si="4"/>
        <v>10.70944701113914</v>
      </c>
      <c r="N19" s="165"/>
    </row>
    <row r="20" spans="1:16" ht="25.15" customHeight="1" x14ac:dyDescent="0.25">
      <c r="A20" s="40" t="s">
        <v>9</v>
      </c>
      <c r="B20" s="53" t="s">
        <v>224</v>
      </c>
      <c r="C20" s="54" t="s">
        <v>14</v>
      </c>
      <c r="D20" s="166">
        <v>710.83</v>
      </c>
      <c r="E20" s="166"/>
      <c r="F20" s="166">
        <v>710.83</v>
      </c>
      <c r="G20" s="166"/>
      <c r="H20" s="166">
        <f>F20+H21</f>
        <v>760.83</v>
      </c>
      <c r="I20" s="166">
        <f>'PL 2'!I101</f>
        <v>660.83</v>
      </c>
      <c r="J20" s="166">
        <f>'PL 2'!K100</f>
        <v>683.83</v>
      </c>
      <c r="K20" s="228">
        <f t="shared" si="4"/>
        <v>86.856459393031287</v>
      </c>
      <c r="N20" s="232"/>
    </row>
    <row r="21" spans="1:16" s="63" customFormat="1" ht="25.15" customHeight="1" x14ac:dyDescent="0.25">
      <c r="A21" s="61" t="s">
        <v>15</v>
      </c>
      <c r="B21" s="53" t="s">
        <v>98</v>
      </c>
      <c r="C21" s="54"/>
      <c r="D21" s="62">
        <v>50</v>
      </c>
      <c r="E21" s="25"/>
      <c r="F21" s="25">
        <v>50</v>
      </c>
      <c r="G21" s="25"/>
      <c r="H21" s="25">
        <v>50</v>
      </c>
      <c r="I21" s="25">
        <v>43</v>
      </c>
      <c r="J21" s="25">
        <f>'PL 2'!K102</f>
        <v>53.5</v>
      </c>
      <c r="K21" s="228">
        <f t="shared" si="4"/>
        <v>86</v>
      </c>
    </row>
    <row r="22" spans="1:16" s="38" customFormat="1" ht="25.15" customHeight="1" x14ac:dyDescent="0.25">
      <c r="A22" s="84" t="s">
        <v>228</v>
      </c>
      <c r="B22" s="50" t="s">
        <v>20</v>
      </c>
      <c r="C22" s="51"/>
      <c r="D22" s="158">
        <v>78476</v>
      </c>
      <c r="E22" s="12"/>
      <c r="F22" s="159">
        <f>SUM(F23:F24)</f>
        <v>78643</v>
      </c>
      <c r="G22" s="35">
        <f>F22/D22*100</f>
        <v>100.21280391457262</v>
      </c>
      <c r="H22" s="65">
        <f>H23+H24</f>
        <v>80348</v>
      </c>
      <c r="I22" s="65">
        <f>I23+I24</f>
        <v>79430</v>
      </c>
      <c r="J22" s="65">
        <f>J23+J24</f>
        <v>79570</v>
      </c>
      <c r="K22" s="228">
        <f t="shared" si="4"/>
        <v>98.857470005476173</v>
      </c>
    </row>
    <row r="23" spans="1:16" s="38" customFormat="1" ht="25.15" customHeight="1" x14ac:dyDescent="0.25">
      <c r="A23" s="64" t="s">
        <v>21</v>
      </c>
      <c r="B23" s="53" t="s">
        <v>22</v>
      </c>
      <c r="C23" s="54" t="s">
        <v>23</v>
      </c>
      <c r="D23" s="25" t="s">
        <v>99</v>
      </c>
      <c r="E23" s="25"/>
      <c r="F23" s="57">
        <v>23704</v>
      </c>
      <c r="G23" s="25"/>
      <c r="H23" s="57">
        <v>25362</v>
      </c>
      <c r="I23" s="57">
        <f>'PL 2'!I119</f>
        <v>24519</v>
      </c>
      <c r="J23" s="57">
        <f>'PL 2'!K119</f>
        <v>24647</v>
      </c>
      <c r="K23" s="228">
        <f t="shared" si="4"/>
        <v>96.676129642772651</v>
      </c>
    </row>
    <row r="24" spans="1:16" s="63" customFormat="1" ht="25.15" customHeight="1" x14ac:dyDescent="0.25">
      <c r="A24" s="64" t="s">
        <v>21</v>
      </c>
      <c r="B24" s="66" t="s">
        <v>24</v>
      </c>
      <c r="C24" s="67" t="s">
        <v>23</v>
      </c>
      <c r="D24" s="25" t="s">
        <v>100</v>
      </c>
      <c r="E24" s="25"/>
      <c r="F24" s="57">
        <v>54939</v>
      </c>
      <c r="G24" s="25"/>
      <c r="H24" s="57">
        <v>54986</v>
      </c>
      <c r="I24" s="57">
        <f>'PL 2'!I126</f>
        <v>54911</v>
      </c>
      <c r="J24" s="57">
        <f>'PL 2'!K126</f>
        <v>54923</v>
      </c>
      <c r="K24" s="228">
        <f t="shared" si="4"/>
        <v>99.863601644054853</v>
      </c>
    </row>
    <row r="25" spans="1:16" s="38" customFormat="1" ht="25.15" customHeight="1" x14ac:dyDescent="0.25">
      <c r="A25" s="84" t="s">
        <v>229</v>
      </c>
      <c r="B25" s="68" t="s">
        <v>25</v>
      </c>
      <c r="C25" s="69" t="s">
        <v>26</v>
      </c>
      <c r="D25" s="70">
        <v>129.03</v>
      </c>
      <c r="E25" s="12"/>
      <c r="F25" s="36">
        <v>129.03</v>
      </c>
      <c r="G25" s="35">
        <f>F25/D25*100</f>
        <v>100</v>
      </c>
      <c r="H25" s="36">
        <v>129.24146000000002</v>
      </c>
      <c r="I25" s="36">
        <f>'PL 2'!I128</f>
        <v>85.33</v>
      </c>
      <c r="J25" s="36">
        <f>'PL 2'!K128</f>
        <v>96</v>
      </c>
      <c r="K25" s="228">
        <f t="shared" si="4"/>
        <v>66.023704777089321</v>
      </c>
    </row>
    <row r="26" spans="1:16" ht="25.15" customHeight="1" x14ac:dyDescent="0.25">
      <c r="A26" s="44" t="s">
        <v>27</v>
      </c>
      <c r="B26" s="46" t="s">
        <v>28</v>
      </c>
      <c r="C26" s="47"/>
      <c r="D26" s="48"/>
      <c r="E26" s="48"/>
      <c r="F26" s="49"/>
      <c r="G26" s="49"/>
      <c r="H26" s="49"/>
      <c r="I26" s="49"/>
      <c r="J26" s="49"/>
      <c r="K26" s="228"/>
    </row>
    <row r="27" spans="1:16" ht="25.15" customHeight="1" x14ac:dyDescent="0.25">
      <c r="A27" s="44">
        <v>1</v>
      </c>
      <c r="B27" s="191" t="s">
        <v>29</v>
      </c>
      <c r="C27" s="44"/>
      <c r="D27" s="48"/>
      <c r="E27" s="48"/>
      <c r="F27" s="49"/>
      <c r="G27" s="49"/>
      <c r="H27" s="49"/>
      <c r="I27" s="49"/>
      <c r="J27" s="49"/>
      <c r="K27" s="228"/>
      <c r="N27" s="204"/>
      <c r="O27" s="204"/>
      <c r="P27" s="205"/>
    </row>
    <row r="28" spans="1:16" ht="25.15" customHeight="1" x14ac:dyDescent="0.25">
      <c r="A28" s="167" t="s">
        <v>9</v>
      </c>
      <c r="B28" s="71" t="s">
        <v>30</v>
      </c>
      <c r="C28" s="72" t="s">
        <v>31</v>
      </c>
      <c r="D28" s="192">
        <v>18151</v>
      </c>
      <c r="E28" s="57"/>
      <c r="F28" s="192">
        <v>18389</v>
      </c>
      <c r="G28" s="41">
        <f>F28/D28*100</f>
        <v>101.31122252217509</v>
      </c>
      <c r="H28" s="193">
        <v>18.388999999999999</v>
      </c>
      <c r="I28" s="193">
        <v>18.388999999999999</v>
      </c>
      <c r="J28" s="193">
        <f>I28</f>
        <v>18.388999999999999</v>
      </c>
      <c r="K28" s="228">
        <f>I28/H28*100</f>
        <v>100</v>
      </c>
      <c r="N28" s="204"/>
      <c r="O28" s="204"/>
      <c r="P28" s="205"/>
    </row>
    <row r="29" spans="1:16" ht="25.15" customHeight="1" x14ac:dyDescent="0.25">
      <c r="A29" s="167" t="s">
        <v>9</v>
      </c>
      <c r="B29" s="71" t="s">
        <v>32</v>
      </c>
      <c r="C29" s="72" t="s">
        <v>31</v>
      </c>
      <c r="D29" s="194">
        <v>274</v>
      </c>
      <c r="E29" s="57"/>
      <c r="F29" s="194">
        <v>238</v>
      </c>
      <c r="G29" s="41">
        <f>F29/D29*100</f>
        <v>86.861313868613138</v>
      </c>
      <c r="H29" s="193">
        <v>214</v>
      </c>
      <c r="I29" s="193">
        <v>173</v>
      </c>
      <c r="J29" s="282">
        <f>'PL 3'!J7</f>
        <v>195</v>
      </c>
      <c r="K29" s="228">
        <f t="shared" ref="K29:K32" si="5">I29/H29*100</f>
        <v>80.841121495327101</v>
      </c>
      <c r="N29" s="204"/>
      <c r="O29" s="204"/>
      <c r="P29" s="205"/>
    </row>
    <row r="30" spans="1:16" ht="25.15" customHeight="1" x14ac:dyDescent="0.25">
      <c r="A30" s="167" t="s">
        <v>9</v>
      </c>
      <c r="B30" s="71" t="s">
        <v>33</v>
      </c>
      <c r="C30" s="72" t="s">
        <v>31</v>
      </c>
      <c r="D30" s="57">
        <v>18370</v>
      </c>
      <c r="E30" s="57"/>
      <c r="F30" s="192">
        <v>18389</v>
      </c>
      <c r="G30" s="91">
        <f t="shared" ref="G30:G62" si="6">F30/D30*100</f>
        <v>100.10342950462712</v>
      </c>
      <c r="H30" s="193">
        <v>18.603000000000002</v>
      </c>
      <c r="I30" s="193">
        <v>18.562000000000001</v>
      </c>
      <c r="J30" s="283">
        <f>'PL 3'!J8</f>
        <v>18584</v>
      </c>
      <c r="K30" s="228">
        <f t="shared" si="5"/>
        <v>99.779605439982802</v>
      </c>
      <c r="L30" s="73"/>
      <c r="M30" s="73"/>
      <c r="N30" s="206"/>
      <c r="O30" s="206"/>
      <c r="P30" s="205"/>
    </row>
    <row r="31" spans="1:16" ht="25.15" customHeight="1" x14ac:dyDescent="0.25">
      <c r="A31" s="74" t="s">
        <v>9</v>
      </c>
      <c r="B31" s="71" t="s">
        <v>34</v>
      </c>
      <c r="C31" s="72" t="s">
        <v>31</v>
      </c>
      <c r="D31" s="57">
        <v>18260</v>
      </c>
      <c r="E31" s="75"/>
      <c r="F31" s="57">
        <v>18270</v>
      </c>
      <c r="G31" s="41">
        <f t="shared" si="6"/>
        <v>100.05476451259582</v>
      </c>
      <c r="H31" s="193">
        <v>18.495999999999999</v>
      </c>
      <c r="I31" s="193">
        <v>18.475000000000001</v>
      </c>
      <c r="J31" s="282">
        <f>'PL 3'!J9</f>
        <v>18.4755</v>
      </c>
      <c r="K31" s="228">
        <f t="shared" si="5"/>
        <v>99.886461937716277</v>
      </c>
      <c r="L31" s="73"/>
      <c r="M31" s="73"/>
      <c r="N31" s="207"/>
      <c r="O31" s="207"/>
      <c r="P31" s="208"/>
    </row>
    <row r="32" spans="1:16" ht="25.15" customHeight="1" x14ac:dyDescent="0.25">
      <c r="A32" s="74" t="s">
        <v>9</v>
      </c>
      <c r="B32" s="71" t="s">
        <v>35</v>
      </c>
      <c r="C32" s="72" t="s">
        <v>36</v>
      </c>
      <c r="D32" s="195">
        <f>D29/D28*100</f>
        <v>1.50955870199989</v>
      </c>
      <c r="E32" s="194"/>
      <c r="F32" s="195">
        <f>F29/F28*100</f>
        <v>1.2942519984773506</v>
      </c>
      <c r="G32" s="41">
        <f t="shared" si="6"/>
        <v>85.737109577964915</v>
      </c>
      <c r="H32" s="193">
        <v>1.31</v>
      </c>
      <c r="I32" s="193">
        <v>0.73</v>
      </c>
      <c r="J32" s="282">
        <f>'PL 3'!J10</f>
        <v>0.8</v>
      </c>
      <c r="K32" s="228">
        <f t="shared" si="5"/>
        <v>55.725190839694648</v>
      </c>
      <c r="L32" s="76"/>
    </row>
    <row r="33" spans="1:12" ht="25.15" customHeight="1" x14ac:dyDescent="0.25">
      <c r="A33" s="77">
        <v>2</v>
      </c>
      <c r="B33" s="78" t="s">
        <v>37</v>
      </c>
      <c r="C33" s="44"/>
      <c r="D33" s="48"/>
      <c r="E33" s="79"/>
      <c r="F33" s="80"/>
      <c r="G33" s="80"/>
      <c r="H33" s="80"/>
      <c r="I33" s="80"/>
      <c r="J33" s="80"/>
      <c r="K33" s="228"/>
      <c r="L33" s="76"/>
    </row>
    <row r="34" spans="1:12" ht="25.15" customHeight="1" outlineLevel="1" x14ac:dyDescent="0.25">
      <c r="A34" s="74" t="s">
        <v>9</v>
      </c>
      <c r="B34" s="81" t="s">
        <v>38</v>
      </c>
      <c r="C34" s="64" t="s">
        <v>39</v>
      </c>
      <c r="D34" s="62" t="s">
        <v>101</v>
      </c>
      <c r="E34" s="62">
        <v>4619</v>
      </c>
      <c r="F34" s="163">
        <v>4028</v>
      </c>
      <c r="G34" s="41" t="e">
        <f t="shared" si="6"/>
        <v>#VALUE!</v>
      </c>
      <c r="H34" s="55">
        <v>4064</v>
      </c>
      <c r="I34" s="55">
        <v>4064</v>
      </c>
      <c r="J34" s="55">
        <f>I34</f>
        <v>4064</v>
      </c>
      <c r="K34" s="228">
        <f>I34/H34*100</f>
        <v>100</v>
      </c>
      <c r="L34" s="76"/>
    </row>
    <row r="35" spans="1:12" ht="25.15" customHeight="1" x14ac:dyDescent="0.25">
      <c r="A35" s="74" t="s">
        <v>9</v>
      </c>
      <c r="B35" s="81" t="s">
        <v>40</v>
      </c>
      <c r="C35" s="64" t="s">
        <v>39</v>
      </c>
      <c r="D35" s="62">
        <v>144</v>
      </c>
      <c r="E35" s="164">
        <v>44</v>
      </c>
      <c r="F35" s="62">
        <v>68</v>
      </c>
      <c r="G35" s="41">
        <f>F35/E35*100</f>
        <v>154.54545454545453</v>
      </c>
      <c r="H35" s="55">
        <v>55</v>
      </c>
      <c r="I35" s="55">
        <v>0</v>
      </c>
      <c r="J35" s="55"/>
      <c r="K35" s="228">
        <f>I35/H35*100</f>
        <v>0</v>
      </c>
    </row>
    <row r="36" spans="1:12" ht="25.15" customHeight="1" x14ac:dyDescent="0.25">
      <c r="A36" s="74" t="s">
        <v>9</v>
      </c>
      <c r="B36" s="81" t="s">
        <v>102</v>
      </c>
      <c r="C36" s="64" t="s">
        <v>36</v>
      </c>
      <c r="D36" s="58">
        <v>1.89</v>
      </c>
      <c r="E36" s="82">
        <v>0.95</v>
      </c>
      <c r="F36" s="82">
        <f>F35/F34*100</f>
        <v>1.6881827209533267</v>
      </c>
      <c r="G36" s="41"/>
      <c r="H36" s="55">
        <f>H35/H34*100</f>
        <v>1.3533464566929134</v>
      </c>
      <c r="I36" s="55">
        <f>I35/I34*100</f>
        <v>0</v>
      </c>
      <c r="J36" s="55"/>
      <c r="K36" s="228">
        <f>I36/H36*100</f>
        <v>0</v>
      </c>
    </row>
    <row r="37" spans="1:12" ht="25.15" customHeight="1" x14ac:dyDescent="0.25">
      <c r="A37" s="74" t="s">
        <v>9</v>
      </c>
      <c r="B37" s="81" t="s">
        <v>109</v>
      </c>
      <c r="C37" s="64" t="s">
        <v>39</v>
      </c>
      <c r="D37" s="58">
        <v>76</v>
      </c>
      <c r="E37" s="75">
        <v>100</v>
      </c>
      <c r="F37" s="58">
        <v>76</v>
      </c>
      <c r="G37" s="41">
        <f>F37/E37*100</f>
        <v>76</v>
      </c>
      <c r="H37" s="55">
        <v>13</v>
      </c>
      <c r="I37" s="55">
        <v>0</v>
      </c>
      <c r="J37" s="55"/>
      <c r="K37" s="228">
        <f>I37/H37*100</f>
        <v>0</v>
      </c>
    </row>
    <row r="38" spans="1:12" ht="25.15" customHeight="1" x14ac:dyDescent="0.25">
      <c r="A38" s="83">
        <v>3</v>
      </c>
      <c r="B38" s="78" t="s">
        <v>41</v>
      </c>
      <c r="C38" s="84"/>
      <c r="D38" s="48"/>
      <c r="E38" s="48"/>
      <c r="F38" s="49"/>
      <c r="G38" s="49"/>
      <c r="H38" s="49"/>
      <c r="I38" s="49"/>
      <c r="J38" s="49"/>
      <c r="K38" s="228"/>
    </row>
    <row r="39" spans="1:12" s="38" customFormat="1" ht="25.15" customHeight="1" x14ac:dyDescent="0.25">
      <c r="A39" s="85" t="s">
        <v>42</v>
      </c>
      <c r="B39" s="86" t="s">
        <v>43</v>
      </c>
      <c r="C39" s="87" t="s">
        <v>44</v>
      </c>
      <c r="D39" s="12" t="s">
        <v>104</v>
      </c>
      <c r="E39" s="21">
        <f>E40+E43+E47</f>
        <v>5351</v>
      </c>
      <c r="F39" s="88">
        <f>F40+F43+F47</f>
        <v>5124</v>
      </c>
      <c r="G39" s="35">
        <f>F39/E39*100</f>
        <v>95.757802279947668</v>
      </c>
      <c r="H39" s="88">
        <f>H40+H43+H47</f>
        <v>5124</v>
      </c>
      <c r="I39" s="88">
        <f>I40+I43+I47</f>
        <v>5128</v>
      </c>
      <c r="J39" s="234">
        <f>'PL 3'!J12</f>
        <v>5240</v>
      </c>
      <c r="K39" s="37">
        <f t="shared" ref="K39:K45" si="7">I39/H39*100</f>
        <v>100.07806401249024</v>
      </c>
      <c r="L39" s="89"/>
    </row>
    <row r="40" spans="1:12" ht="25.15" customHeight="1" x14ac:dyDescent="0.25">
      <c r="A40" s="80" t="s">
        <v>9</v>
      </c>
      <c r="B40" s="71" t="s">
        <v>45</v>
      </c>
      <c r="C40" s="72" t="s">
        <v>44</v>
      </c>
      <c r="D40" s="25" t="s">
        <v>105</v>
      </c>
      <c r="E40" s="57">
        <v>1374</v>
      </c>
      <c r="F40" s="90">
        <f>SUM(F41:F42)</f>
        <v>1372</v>
      </c>
      <c r="G40" s="41">
        <f>F40/E40*100</f>
        <v>99.85443959243085</v>
      </c>
      <c r="H40" s="48">
        <f>H41+H42</f>
        <v>1400</v>
      </c>
      <c r="I40" s="48">
        <f>I41+I42</f>
        <v>1380</v>
      </c>
      <c r="J40" s="177">
        <f>'PL 3'!J13</f>
        <v>1473</v>
      </c>
      <c r="K40" s="228">
        <f t="shared" si="7"/>
        <v>98.571428571428584</v>
      </c>
      <c r="L40" s="76"/>
    </row>
    <row r="41" spans="1:12" ht="25.15" customHeight="1" x14ac:dyDescent="0.25">
      <c r="A41" s="80" t="s">
        <v>15</v>
      </c>
      <c r="B41" s="71" t="s">
        <v>46</v>
      </c>
      <c r="C41" s="72" t="s">
        <v>44</v>
      </c>
      <c r="D41" s="48">
        <v>175</v>
      </c>
      <c r="E41" s="48"/>
      <c r="F41" s="90">
        <v>197</v>
      </c>
      <c r="G41" s="41">
        <f t="shared" si="6"/>
        <v>112.57142857142857</v>
      </c>
      <c r="H41" s="91">
        <v>208</v>
      </c>
      <c r="I41" s="91">
        <v>204</v>
      </c>
      <c r="J41" s="177">
        <f>'PL 3'!J14</f>
        <v>243</v>
      </c>
      <c r="K41" s="228">
        <f t="shared" si="7"/>
        <v>98.076923076923066</v>
      </c>
      <c r="L41" s="76"/>
    </row>
    <row r="42" spans="1:12" ht="25.15" customHeight="1" x14ac:dyDescent="0.25">
      <c r="A42" s="80" t="s">
        <v>15</v>
      </c>
      <c r="B42" s="71" t="s">
        <v>47</v>
      </c>
      <c r="C42" s="72" t="s">
        <v>44</v>
      </c>
      <c r="D42" s="25" t="s">
        <v>103</v>
      </c>
      <c r="E42" s="25"/>
      <c r="F42" s="90">
        <v>1175</v>
      </c>
      <c r="G42" s="41" t="e">
        <f t="shared" si="6"/>
        <v>#VALUE!</v>
      </c>
      <c r="H42" s="91">
        <f>1175+17</f>
        <v>1192</v>
      </c>
      <c r="I42" s="91">
        <v>1176</v>
      </c>
      <c r="J42" s="177">
        <f>'PL 3'!J15</f>
        <v>1230</v>
      </c>
      <c r="K42" s="228">
        <f t="shared" si="7"/>
        <v>98.65771812080537</v>
      </c>
      <c r="L42" s="76"/>
    </row>
    <row r="43" spans="1:12" ht="25.15" customHeight="1" x14ac:dyDescent="0.25">
      <c r="A43" s="80" t="s">
        <v>9</v>
      </c>
      <c r="B43" s="71" t="s">
        <v>48</v>
      </c>
      <c r="C43" s="72" t="s">
        <v>44</v>
      </c>
      <c r="D43" s="25" t="s">
        <v>106</v>
      </c>
      <c r="E43" s="181">
        <f>SUM(E44:E45)</f>
        <v>3912</v>
      </c>
      <c r="F43" s="90">
        <f>SUM(F44:F45)</f>
        <v>3687</v>
      </c>
      <c r="G43" s="41">
        <f>F43/E43*100</f>
        <v>94.248466257668724</v>
      </c>
      <c r="H43" s="41">
        <f>H44+H45</f>
        <v>3659</v>
      </c>
      <c r="I43" s="41">
        <f>I44+I45</f>
        <v>3683</v>
      </c>
      <c r="J43" s="177">
        <f>'PL 3'!J16</f>
        <v>3702</v>
      </c>
      <c r="K43" s="228">
        <f t="shared" si="7"/>
        <v>100.6559169171905</v>
      </c>
      <c r="L43" s="76"/>
    </row>
    <row r="44" spans="1:12" ht="25.15" customHeight="1" x14ac:dyDescent="0.25">
      <c r="A44" s="80" t="s">
        <v>15</v>
      </c>
      <c r="B44" s="71" t="s">
        <v>49</v>
      </c>
      <c r="C44" s="72" t="s">
        <v>44</v>
      </c>
      <c r="D44" s="25" t="s">
        <v>107</v>
      </c>
      <c r="E44" s="57">
        <v>2189</v>
      </c>
      <c r="F44" s="55">
        <v>2173</v>
      </c>
      <c r="G44" s="41">
        <f>F44/E44*100</f>
        <v>99.269072635906809</v>
      </c>
      <c r="H44" s="41">
        <v>2189</v>
      </c>
      <c r="I44" s="41">
        <v>2169</v>
      </c>
      <c r="J44" s="177">
        <f>'PL 3'!J17</f>
        <v>2120</v>
      </c>
      <c r="K44" s="228">
        <f t="shared" si="7"/>
        <v>99.086340794883512</v>
      </c>
      <c r="L44" s="76"/>
    </row>
    <row r="45" spans="1:12" ht="25.15" customHeight="1" x14ac:dyDescent="0.25">
      <c r="A45" s="80" t="s">
        <v>15</v>
      </c>
      <c r="B45" s="71" t="s">
        <v>50</v>
      </c>
      <c r="C45" s="72" t="s">
        <v>44</v>
      </c>
      <c r="D45" s="25" t="s">
        <v>108</v>
      </c>
      <c r="E45" s="57">
        <v>1723</v>
      </c>
      <c r="F45" s="55">
        <v>1514</v>
      </c>
      <c r="G45" s="41">
        <f>F45/E45*100</f>
        <v>87.869994196169472</v>
      </c>
      <c r="H45" s="41">
        <v>1470</v>
      </c>
      <c r="I45" s="41">
        <v>1514</v>
      </c>
      <c r="J45" s="177">
        <f>'PL 3'!J18</f>
        <v>1582</v>
      </c>
      <c r="K45" s="228">
        <f t="shared" si="7"/>
        <v>102.99319727891157</v>
      </c>
      <c r="L45" s="76"/>
    </row>
    <row r="46" spans="1:12" ht="25.15" customHeight="1" x14ac:dyDescent="0.25">
      <c r="A46" s="80" t="s">
        <v>15</v>
      </c>
      <c r="B46" s="71" t="s">
        <v>51</v>
      </c>
      <c r="C46" s="72" t="s">
        <v>44</v>
      </c>
      <c r="D46" s="80" t="s">
        <v>9</v>
      </c>
      <c r="E46" s="80"/>
      <c r="F46" s="80"/>
      <c r="G46" s="80"/>
      <c r="H46" s="72"/>
      <c r="I46" s="190"/>
      <c r="J46" s="177">
        <f>'PL 3'!J19</f>
        <v>0</v>
      </c>
      <c r="K46" s="228"/>
      <c r="L46" s="76"/>
    </row>
    <row r="47" spans="1:12" ht="25.15" customHeight="1" x14ac:dyDescent="0.25">
      <c r="A47" s="74" t="s">
        <v>9</v>
      </c>
      <c r="B47" s="92" t="s">
        <v>52</v>
      </c>
      <c r="C47" s="72" t="s">
        <v>44</v>
      </c>
      <c r="D47" s="93">
        <v>65</v>
      </c>
      <c r="E47" s="94">
        <v>65</v>
      </c>
      <c r="F47" s="93">
        <v>65</v>
      </c>
      <c r="G47" s="41">
        <f t="shared" si="6"/>
        <v>100</v>
      </c>
      <c r="H47" s="48">
        <v>65</v>
      </c>
      <c r="I47" s="48">
        <v>65</v>
      </c>
      <c r="J47" s="177">
        <v>65</v>
      </c>
      <c r="K47" s="228">
        <f>I47/H47*100</f>
        <v>100</v>
      </c>
    </row>
    <row r="48" spans="1:12" s="38" customFormat="1" ht="25.15" customHeight="1" x14ac:dyDescent="0.25">
      <c r="A48" s="77" t="s">
        <v>42</v>
      </c>
      <c r="B48" s="86" t="s">
        <v>53</v>
      </c>
      <c r="C48" s="83" t="s">
        <v>36</v>
      </c>
      <c r="D48" s="70"/>
      <c r="E48" s="49"/>
      <c r="F48" s="49"/>
      <c r="G48" s="49"/>
      <c r="H48" s="49"/>
      <c r="I48" s="49"/>
      <c r="J48" s="49"/>
      <c r="K48" s="228"/>
    </row>
    <row r="49" spans="1:11" s="161" customFormat="1" ht="25.15" customHeight="1" x14ac:dyDescent="0.25">
      <c r="A49" s="80" t="s">
        <v>9</v>
      </c>
      <c r="B49" s="71" t="s">
        <v>110</v>
      </c>
      <c r="C49" s="72" t="s">
        <v>36</v>
      </c>
      <c r="D49" s="93">
        <v>98</v>
      </c>
      <c r="E49" s="93"/>
      <c r="F49" s="48">
        <v>100</v>
      </c>
      <c r="G49" s="41">
        <f t="shared" si="6"/>
        <v>102.04081632653062</v>
      </c>
      <c r="H49" s="48">
        <v>100</v>
      </c>
      <c r="I49" s="48">
        <f>'PL 3'!I22</f>
        <v>100</v>
      </c>
      <c r="J49" s="48">
        <f>'PL 3'!J22</f>
        <v>100</v>
      </c>
      <c r="K49" s="228">
        <f t="shared" ref="K49:K55" si="8">I49/H49*100</f>
        <v>100</v>
      </c>
    </row>
    <row r="50" spans="1:11" ht="25.15" customHeight="1" outlineLevel="1" x14ac:dyDescent="0.25">
      <c r="A50" s="80" t="s">
        <v>9</v>
      </c>
      <c r="B50" s="71" t="s">
        <v>54</v>
      </c>
      <c r="C50" s="72" t="s">
        <v>36</v>
      </c>
      <c r="D50" s="93">
        <v>100</v>
      </c>
      <c r="E50" s="48"/>
      <c r="F50" s="48">
        <v>100</v>
      </c>
      <c r="G50" s="41">
        <f t="shared" si="6"/>
        <v>100</v>
      </c>
      <c r="H50" s="48">
        <v>100</v>
      </c>
      <c r="I50" s="48">
        <f>'PL 3'!I23</f>
        <v>100</v>
      </c>
      <c r="J50" s="48">
        <f>'PL 3'!J23</f>
        <v>100</v>
      </c>
      <c r="K50" s="228">
        <f t="shared" si="8"/>
        <v>100</v>
      </c>
    </row>
    <row r="51" spans="1:11" s="161" customFormat="1" ht="24.6" customHeight="1" outlineLevel="1" x14ac:dyDescent="0.25">
      <c r="A51" s="80" t="s">
        <v>9</v>
      </c>
      <c r="B51" s="71" t="s">
        <v>55</v>
      </c>
      <c r="C51" s="72" t="s">
        <v>36</v>
      </c>
      <c r="D51" s="93">
        <v>100</v>
      </c>
      <c r="E51" s="160"/>
      <c r="F51" s="48">
        <v>100</v>
      </c>
      <c r="G51" s="41">
        <f t="shared" si="6"/>
        <v>100</v>
      </c>
      <c r="H51" s="48">
        <v>100</v>
      </c>
      <c r="I51" s="48">
        <f>'PL 3'!I24</f>
        <v>100</v>
      </c>
      <c r="J51" s="48">
        <f>'PL 3'!J24</f>
        <v>100</v>
      </c>
      <c r="K51" s="228">
        <f t="shared" si="8"/>
        <v>100</v>
      </c>
    </row>
    <row r="52" spans="1:11" ht="25.15" customHeight="1" outlineLevel="1" x14ac:dyDescent="0.25">
      <c r="A52" s="80" t="s">
        <v>9</v>
      </c>
      <c r="B52" s="71" t="s">
        <v>56</v>
      </c>
      <c r="C52" s="72" t="s">
        <v>36</v>
      </c>
      <c r="D52" s="93">
        <v>98</v>
      </c>
      <c r="E52" s="48"/>
      <c r="F52" s="48">
        <v>98</v>
      </c>
      <c r="G52" s="41">
        <f t="shared" si="6"/>
        <v>100</v>
      </c>
      <c r="H52" s="48">
        <v>99</v>
      </c>
      <c r="I52" s="48">
        <f>'PL 3'!I25</f>
        <v>99</v>
      </c>
      <c r="J52" s="48">
        <f>'PL 3'!J25</f>
        <v>99</v>
      </c>
      <c r="K52" s="228">
        <f t="shared" si="8"/>
        <v>100</v>
      </c>
    </row>
    <row r="53" spans="1:11" ht="25.15" customHeight="1" outlineLevel="1" x14ac:dyDescent="0.25">
      <c r="A53" s="80" t="s">
        <v>9</v>
      </c>
      <c r="B53" s="71" t="s">
        <v>57</v>
      </c>
      <c r="C53" s="72" t="s">
        <v>36</v>
      </c>
      <c r="D53" s="93">
        <v>100</v>
      </c>
      <c r="E53" s="48"/>
      <c r="F53" s="48">
        <v>100</v>
      </c>
      <c r="G53" s="41">
        <f t="shared" si="6"/>
        <v>100</v>
      </c>
      <c r="H53" s="48">
        <v>100</v>
      </c>
      <c r="I53" s="48">
        <f>'PL 3'!I26</f>
        <v>100</v>
      </c>
      <c r="J53" s="48">
        <f>'PL 3'!J26</f>
        <v>100</v>
      </c>
      <c r="K53" s="228">
        <f t="shared" si="8"/>
        <v>100</v>
      </c>
    </row>
    <row r="54" spans="1:11" ht="25.15" customHeight="1" outlineLevel="1" x14ac:dyDescent="0.25">
      <c r="A54" s="80" t="s">
        <v>9</v>
      </c>
      <c r="B54" s="71" t="s">
        <v>58</v>
      </c>
      <c r="C54" s="72" t="s">
        <v>36</v>
      </c>
      <c r="D54" s="93">
        <v>98</v>
      </c>
      <c r="E54" s="48"/>
      <c r="F54" s="48">
        <v>98</v>
      </c>
      <c r="G54" s="41">
        <f t="shared" si="6"/>
        <v>100</v>
      </c>
      <c r="H54" s="48">
        <v>98.7</v>
      </c>
      <c r="I54" s="48">
        <f>'PL 3'!I27</f>
        <v>98.5</v>
      </c>
      <c r="J54" s="48">
        <f>'PL 3'!J27</f>
        <v>98.5</v>
      </c>
      <c r="K54" s="228">
        <f t="shared" si="8"/>
        <v>99.79736575481256</v>
      </c>
    </row>
    <row r="55" spans="1:11" ht="25.15" customHeight="1" outlineLevel="1" x14ac:dyDescent="0.25">
      <c r="A55" s="80" t="s">
        <v>9</v>
      </c>
      <c r="B55" s="162" t="s">
        <v>59</v>
      </c>
      <c r="C55" s="72" t="s">
        <v>36</v>
      </c>
      <c r="D55" s="93">
        <v>90</v>
      </c>
      <c r="E55" s="48"/>
      <c r="F55" s="48">
        <v>96.7</v>
      </c>
      <c r="G55" s="41">
        <f>F55/D55*100</f>
        <v>107.44444444444446</v>
      </c>
      <c r="H55" s="48">
        <v>97.3</v>
      </c>
      <c r="I55" s="48">
        <f>'PL 3'!I28</f>
        <v>97</v>
      </c>
      <c r="J55" s="48">
        <f>'PL 3'!J28</f>
        <v>97</v>
      </c>
      <c r="K55" s="228">
        <f t="shared" si="8"/>
        <v>99.691675231243579</v>
      </c>
    </row>
    <row r="56" spans="1:11" ht="25.15" hidden="1" customHeight="1" outlineLevel="1" x14ac:dyDescent="0.25">
      <c r="A56" s="80" t="s">
        <v>9</v>
      </c>
      <c r="B56" s="71" t="s">
        <v>60</v>
      </c>
      <c r="C56" s="72" t="s">
        <v>36</v>
      </c>
      <c r="D56" s="93">
        <v>100</v>
      </c>
      <c r="E56" s="95"/>
      <c r="F56" s="48">
        <v>100</v>
      </c>
      <c r="G56" s="41">
        <f t="shared" si="6"/>
        <v>100</v>
      </c>
      <c r="H56" s="48"/>
      <c r="I56" s="48">
        <f>'PL 3'!I29</f>
        <v>0</v>
      </c>
      <c r="J56" s="48">
        <f>'PL 3'!J29</f>
        <v>0</v>
      </c>
      <c r="K56" s="228"/>
    </row>
    <row r="57" spans="1:11" ht="25.15" hidden="1" customHeight="1" outlineLevel="1" x14ac:dyDescent="0.25">
      <c r="A57" s="80" t="s">
        <v>9</v>
      </c>
      <c r="B57" s="96" t="s">
        <v>61</v>
      </c>
      <c r="C57" s="72" t="s">
        <v>36</v>
      </c>
      <c r="D57" s="93">
        <v>100</v>
      </c>
      <c r="E57" s="95"/>
      <c r="F57" s="48">
        <v>100</v>
      </c>
      <c r="G57" s="41">
        <f t="shared" si="6"/>
        <v>100</v>
      </c>
      <c r="H57" s="48"/>
      <c r="I57" s="48">
        <f>'PL 3'!I30</f>
        <v>0</v>
      </c>
      <c r="J57" s="48">
        <f>'PL 3'!J30</f>
        <v>0</v>
      </c>
      <c r="K57" s="228"/>
    </row>
    <row r="58" spans="1:11" ht="25.15" hidden="1" customHeight="1" outlineLevel="1" x14ac:dyDescent="0.25">
      <c r="A58" s="80" t="s">
        <v>9</v>
      </c>
      <c r="B58" s="96" t="s">
        <v>56</v>
      </c>
      <c r="C58" s="72" t="s">
        <v>36</v>
      </c>
      <c r="D58" s="93">
        <v>98</v>
      </c>
      <c r="E58" s="95"/>
      <c r="F58" s="48">
        <v>98</v>
      </c>
      <c r="G58" s="41">
        <f t="shared" si="6"/>
        <v>100</v>
      </c>
      <c r="H58" s="48"/>
      <c r="I58" s="48">
        <f>'PL 3'!I31</f>
        <v>0</v>
      </c>
      <c r="J58" s="48">
        <f>'PL 3'!J31</f>
        <v>0</v>
      </c>
      <c r="K58" s="228"/>
    </row>
    <row r="59" spans="1:11" ht="25.15" hidden="1" customHeight="1" outlineLevel="1" x14ac:dyDescent="0.25">
      <c r="A59" s="80" t="s">
        <v>9</v>
      </c>
      <c r="B59" s="97" t="s">
        <v>62</v>
      </c>
      <c r="C59" s="72" t="s">
        <v>36</v>
      </c>
      <c r="D59" s="93">
        <v>96.7</v>
      </c>
      <c r="E59" s="95"/>
      <c r="F59" s="95">
        <v>96.7</v>
      </c>
      <c r="G59" s="41">
        <f t="shared" si="6"/>
        <v>100</v>
      </c>
      <c r="H59" s="98"/>
      <c r="I59" s="48">
        <f>'PL 3'!I32</f>
        <v>0</v>
      </c>
      <c r="J59" s="48">
        <f>'PL 3'!J32</f>
        <v>0</v>
      </c>
      <c r="K59" s="228"/>
    </row>
    <row r="60" spans="1:11" ht="25.15" customHeight="1" outlineLevel="1" x14ac:dyDescent="0.25">
      <c r="A60" s="80" t="s">
        <v>9</v>
      </c>
      <c r="B60" s="97" t="s">
        <v>63</v>
      </c>
      <c r="C60" s="72" t="s">
        <v>36</v>
      </c>
      <c r="D60" s="93">
        <v>93.7</v>
      </c>
      <c r="E60" s="95"/>
      <c r="F60" s="95">
        <v>95</v>
      </c>
      <c r="G60" s="41">
        <f t="shared" si="6"/>
        <v>101.38740661686232</v>
      </c>
      <c r="H60" s="98">
        <v>95</v>
      </c>
      <c r="I60" s="48">
        <f>'PL 3'!I33</f>
        <v>95</v>
      </c>
      <c r="J60" s="48">
        <f>'PL 3'!J33</f>
        <v>95</v>
      </c>
      <c r="K60" s="228">
        <f>I60/H60*100</f>
        <v>100</v>
      </c>
    </row>
    <row r="61" spans="1:11" ht="25.15" customHeight="1" outlineLevel="1" x14ac:dyDescent="0.25">
      <c r="A61" s="80" t="s">
        <v>9</v>
      </c>
      <c r="B61" s="96" t="s">
        <v>64</v>
      </c>
      <c r="C61" s="72" t="s">
        <v>36</v>
      </c>
      <c r="D61" s="93">
        <v>100</v>
      </c>
      <c r="E61" s="95"/>
      <c r="F61" s="48">
        <v>100</v>
      </c>
      <c r="G61" s="41">
        <f t="shared" si="6"/>
        <v>100</v>
      </c>
      <c r="H61" s="48">
        <v>100</v>
      </c>
      <c r="I61" s="48">
        <f>'PL 3'!I34</f>
        <v>100</v>
      </c>
      <c r="J61" s="48">
        <f>'PL 3'!J34</f>
        <v>100</v>
      </c>
      <c r="K61" s="228">
        <f>I61/H61*100</f>
        <v>100</v>
      </c>
    </row>
    <row r="62" spans="1:11" ht="25.15" customHeight="1" x14ac:dyDescent="0.25">
      <c r="A62" s="80" t="s">
        <v>9</v>
      </c>
      <c r="B62" s="71" t="s">
        <v>65</v>
      </c>
      <c r="C62" s="72" t="s">
        <v>66</v>
      </c>
      <c r="D62" s="95">
        <v>8</v>
      </c>
      <c r="E62" s="95"/>
      <c r="F62" s="48">
        <v>7</v>
      </c>
      <c r="G62" s="41">
        <f t="shared" si="6"/>
        <v>87.5</v>
      </c>
      <c r="H62" s="48">
        <v>7</v>
      </c>
      <c r="I62" s="48">
        <f>'PL 3'!I35</f>
        <v>7</v>
      </c>
      <c r="J62" s="48">
        <f>'PL 3'!J35</f>
        <v>7</v>
      </c>
      <c r="K62" s="228">
        <f>I62/H62*100</f>
        <v>100</v>
      </c>
    </row>
    <row r="63" spans="1:11" s="38" customFormat="1" ht="25.15" customHeight="1" x14ac:dyDescent="0.25">
      <c r="A63" s="77">
        <v>4</v>
      </c>
      <c r="B63" s="78" t="s">
        <v>111</v>
      </c>
      <c r="C63" s="84"/>
      <c r="D63" s="49"/>
      <c r="E63" s="49"/>
      <c r="F63" s="49"/>
      <c r="G63" s="49"/>
      <c r="H63" s="49"/>
      <c r="I63" s="49"/>
      <c r="J63" s="49"/>
      <c r="K63" s="228"/>
    </row>
    <row r="64" spans="1:11" s="38" customFormat="1" ht="25.15" customHeight="1" x14ac:dyDescent="0.25">
      <c r="A64" s="77" t="s">
        <v>9</v>
      </c>
      <c r="B64" s="86" t="s">
        <v>67</v>
      </c>
      <c r="C64" s="83" t="s">
        <v>68</v>
      </c>
      <c r="D64" s="196">
        <v>115</v>
      </c>
      <c r="E64" s="196"/>
      <c r="F64" s="196">
        <f>F65+F67</f>
        <v>115</v>
      </c>
      <c r="G64" s="49"/>
      <c r="H64" s="49">
        <f>H65+H67</f>
        <v>115</v>
      </c>
      <c r="I64" s="233">
        <f>'PL 3'!I37</f>
        <v>115</v>
      </c>
      <c r="J64" s="233">
        <f>I64</f>
        <v>115</v>
      </c>
      <c r="K64" s="37">
        <f>I64/H64*100</f>
        <v>100</v>
      </c>
    </row>
    <row r="65" spans="1:12" ht="25.15" customHeight="1" x14ac:dyDescent="0.25">
      <c r="A65" s="80" t="s">
        <v>15</v>
      </c>
      <c r="B65" s="71" t="s">
        <v>69</v>
      </c>
      <c r="C65" s="72" t="s">
        <v>68</v>
      </c>
      <c r="D65" s="95">
        <v>100</v>
      </c>
      <c r="E65" s="95"/>
      <c r="F65" s="95">
        <v>100</v>
      </c>
      <c r="G65" s="41">
        <f t="shared" ref="G65:G87" si="9">F65/D65*100</f>
        <v>100</v>
      </c>
      <c r="H65" s="48">
        <v>100</v>
      </c>
      <c r="I65" s="209">
        <f>'PL 3'!I38</f>
        <v>100</v>
      </c>
      <c r="J65" s="209">
        <f t="shared" ref="J65:J78" si="10">I65</f>
        <v>100</v>
      </c>
      <c r="K65" s="228">
        <f>I65/H65*100</f>
        <v>100</v>
      </c>
    </row>
    <row r="66" spans="1:12" ht="25.15" customHeight="1" x14ac:dyDescent="0.25">
      <c r="A66" s="80" t="s">
        <v>15</v>
      </c>
      <c r="B66" s="71" t="s">
        <v>70</v>
      </c>
      <c r="C66" s="72" t="s">
        <v>68</v>
      </c>
      <c r="D66" s="80" t="s">
        <v>9</v>
      </c>
      <c r="E66" s="80"/>
      <c r="F66" s="80" t="s">
        <v>9</v>
      </c>
      <c r="G66" s="80"/>
      <c r="H66" s="72"/>
      <c r="I66" s="209">
        <f>'PL 3'!I39</f>
        <v>0</v>
      </c>
      <c r="J66" s="209">
        <f t="shared" si="10"/>
        <v>0</v>
      </c>
      <c r="K66" s="228"/>
    </row>
    <row r="67" spans="1:12" ht="25.15" customHeight="1" x14ac:dyDescent="0.25">
      <c r="A67" s="80" t="s">
        <v>15</v>
      </c>
      <c r="B67" s="71" t="s">
        <v>71</v>
      </c>
      <c r="C67" s="72" t="s">
        <v>68</v>
      </c>
      <c r="D67" s="95">
        <f>5*3</f>
        <v>15</v>
      </c>
      <c r="E67" s="95"/>
      <c r="F67" s="95">
        <f>5*3</f>
        <v>15</v>
      </c>
      <c r="G67" s="41">
        <f t="shared" si="9"/>
        <v>100</v>
      </c>
      <c r="H67" s="48">
        <v>15</v>
      </c>
      <c r="I67" s="209">
        <f>'PL 3'!I40</f>
        <v>100</v>
      </c>
      <c r="J67" s="209">
        <f t="shared" si="10"/>
        <v>100</v>
      </c>
      <c r="K67" s="228">
        <f>I67/H67*100</f>
        <v>666.66666666666674</v>
      </c>
    </row>
    <row r="68" spans="1:12" ht="25.15" customHeight="1" x14ac:dyDescent="0.25">
      <c r="A68" s="80" t="s">
        <v>9</v>
      </c>
      <c r="B68" s="71" t="s">
        <v>72</v>
      </c>
      <c r="C68" s="72" t="s">
        <v>36</v>
      </c>
      <c r="D68" s="95">
        <v>100</v>
      </c>
      <c r="E68" s="95"/>
      <c r="F68" s="95">
        <v>100</v>
      </c>
      <c r="G68" s="41">
        <f t="shared" si="9"/>
        <v>100</v>
      </c>
      <c r="H68" s="48">
        <v>100</v>
      </c>
      <c r="I68" s="209">
        <f>'PL 3'!I41</f>
        <v>100</v>
      </c>
      <c r="J68" s="209">
        <f t="shared" si="10"/>
        <v>100</v>
      </c>
      <c r="K68" s="228">
        <f>I68/H68*100</f>
        <v>100</v>
      </c>
    </row>
    <row r="69" spans="1:12" ht="33" customHeight="1" x14ac:dyDescent="0.25">
      <c r="A69" s="80" t="s">
        <v>9</v>
      </c>
      <c r="B69" s="71" t="s">
        <v>73</v>
      </c>
      <c r="C69" s="25" t="s">
        <v>74</v>
      </c>
      <c r="D69" s="95">
        <f>100/17687*10000</f>
        <v>56.538700740656978</v>
      </c>
      <c r="E69" s="95"/>
      <c r="F69" s="95">
        <f>F64/F31*10000</f>
        <v>62.944718117131906</v>
      </c>
      <c r="G69" s="41">
        <f t="shared" si="9"/>
        <v>111.33032293377121</v>
      </c>
      <c r="H69" s="98">
        <v>62.18</v>
      </c>
      <c r="I69" s="209">
        <f>'PL 3'!I42</f>
        <v>62.17</v>
      </c>
      <c r="J69" s="209">
        <f t="shared" si="10"/>
        <v>62.17</v>
      </c>
      <c r="K69" s="229" t="s">
        <v>242</v>
      </c>
    </row>
    <row r="70" spans="1:12" ht="25.15" customHeight="1" x14ac:dyDescent="0.25">
      <c r="A70" s="80" t="s">
        <v>9</v>
      </c>
      <c r="B70" s="71" t="s">
        <v>75</v>
      </c>
      <c r="C70" s="25" t="s">
        <v>76</v>
      </c>
      <c r="D70" s="95">
        <f>14/17687*10000</f>
        <v>7.9154181036919775</v>
      </c>
      <c r="E70" s="95"/>
      <c r="F70" s="98">
        <f>14/18270*10000</f>
        <v>7.6628352490421454</v>
      </c>
      <c r="G70" s="41">
        <f t="shared" si="9"/>
        <v>96.80897646414887</v>
      </c>
      <c r="H70" s="98">
        <f>16/18505*10000</f>
        <v>8.6463118076195631</v>
      </c>
      <c r="I70" s="209">
        <f>'PL 3'!I43</f>
        <v>7.57</v>
      </c>
      <c r="J70" s="209">
        <f>'PL 3'!J43</f>
        <v>7.57</v>
      </c>
      <c r="K70" s="229" t="s">
        <v>243</v>
      </c>
      <c r="L70" s="165"/>
    </row>
    <row r="71" spans="1:12" ht="25.15" customHeight="1" outlineLevel="1" x14ac:dyDescent="0.25">
      <c r="A71" s="80" t="s">
        <v>9</v>
      </c>
      <c r="B71" s="71" t="s">
        <v>77</v>
      </c>
      <c r="C71" s="72" t="s">
        <v>36</v>
      </c>
      <c r="D71" s="95">
        <v>17.5</v>
      </c>
      <c r="E71" s="95"/>
      <c r="F71" s="95">
        <v>16.2</v>
      </c>
      <c r="G71" s="41">
        <f t="shared" si="9"/>
        <v>92.571428571428569</v>
      </c>
      <c r="H71" s="48">
        <v>14.96</v>
      </c>
      <c r="I71" s="209">
        <f>'PL 3'!I44</f>
        <v>14.93</v>
      </c>
      <c r="J71" s="209">
        <f t="shared" si="10"/>
        <v>14.93</v>
      </c>
      <c r="K71" s="229" t="s">
        <v>244</v>
      </c>
    </row>
    <row r="72" spans="1:12" ht="25.15" customHeight="1" outlineLevel="1" x14ac:dyDescent="0.25">
      <c r="A72" s="80" t="s">
        <v>9</v>
      </c>
      <c r="B72" s="71" t="s">
        <v>78</v>
      </c>
      <c r="C72" s="72" t="s">
        <v>36</v>
      </c>
      <c r="D72" s="95">
        <v>16.100000000000001</v>
      </c>
      <c r="E72" s="95"/>
      <c r="F72" s="95">
        <v>15.9</v>
      </c>
      <c r="G72" s="41">
        <f t="shared" si="9"/>
        <v>98.757763975155271</v>
      </c>
      <c r="H72" s="48">
        <v>14.72</v>
      </c>
      <c r="I72" s="209">
        <f>'PL 3'!I45</f>
        <v>14.72</v>
      </c>
      <c r="J72" s="209">
        <f t="shared" si="10"/>
        <v>14.72</v>
      </c>
      <c r="K72" s="228">
        <v>100</v>
      </c>
    </row>
    <row r="73" spans="1:12" ht="25.15" customHeight="1" outlineLevel="1" x14ac:dyDescent="0.25">
      <c r="A73" s="80" t="s">
        <v>9</v>
      </c>
      <c r="B73" s="71" t="s">
        <v>79</v>
      </c>
      <c r="C73" s="72" t="s">
        <v>36</v>
      </c>
      <c r="D73" s="80" t="s">
        <v>80</v>
      </c>
      <c r="E73" s="95"/>
      <c r="F73" s="80">
        <v>97</v>
      </c>
      <c r="G73" s="41">
        <v>100</v>
      </c>
      <c r="H73" s="72">
        <v>97.5</v>
      </c>
      <c r="I73" s="209">
        <f>'PL 3'!I46</f>
        <v>62.9</v>
      </c>
      <c r="J73" s="209">
        <f t="shared" si="10"/>
        <v>62.9</v>
      </c>
      <c r="K73" s="229" t="s">
        <v>245</v>
      </c>
    </row>
    <row r="74" spans="1:12" ht="25.15" customHeight="1" outlineLevel="1" x14ac:dyDescent="0.25">
      <c r="A74" s="80" t="s">
        <v>9</v>
      </c>
      <c r="B74" s="71" t="s">
        <v>81</v>
      </c>
      <c r="C74" s="72" t="s">
        <v>36</v>
      </c>
      <c r="D74" s="95">
        <v>97.8</v>
      </c>
      <c r="E74" s="95"/>
      <c r="F74" s="95">
        <v>97.84</v>
      </c>
      <c r="G74" s="41">
        <f t="shared" si="9"/>
        <v>100.04089979550103</v>
      </c>
      <c r="H74" s="98">
        <v>98.09</v>
      </c>
      <c r="I74" s="98">
        <v>100</v>
      </c>
      <c r="J74" s="209">
        <f t="shared" si="10"/>
        <v>100</v>
      </c>
      <c r="K74" s="228">
        <f t="shared" ref="K74:K83" si="11">I74/H74*100</f>
        <v>101.94719135487817</v>
      </c>
    </row>
    <row r="75" spans="1:12" ht="25.15" customHeight="1" outlineLevel="1" x14ac:dyDescent="0.25">
      <c r="A75" s="80" t="s">
        <v>9</v>
      </c>
      <c r="B75" s="71" t="s">
        <v>82</v>
      </c>
      <c r="C75" s="72" t="s">
        <v>36</v>
      </c>
      <c r="D75" s="95">
        <v>20.14</v>
      </c>
      <c r="E75" s="95"/>
      <c r="F75" s="95">
        <v>16.760000000000002</v>
      </c>
      <c r="G75" s="41">
        <f t="shared" si="9"/>
        <v>83.217477656405165</v>
      </c>
      <c r="H75" s="98">
        <v>20.14</v>
      </c>
      <c r="I75" s="98">
        <v>20.14</v>
      </c>
      <c r="J75" s="209">
        <f t="shared" si="10"/>
        <v>20.14</v>
      </c>
      <c r="K75" s="228">
        <f t="shared" si="11"/>
        <v>100</v>
      </c>
    </row>
    <row r="76" spans="1:12" ht="41.25" customHeight="1" outlineLevel="1" x14ac:dyDescent="0.25">
      <c r="A76" s="80" t="s">
        <v>9</v>
      </c>
      <c r="B76" s="71" t="s">
        <v>83</v>
      </c>
      <c r="C76" s="72" t="s">
        <v>36</v>
      </c>
      <c r="D76" s="95">
        <v>9.7100000000000009</v>
      </c>
      <c r="E76" s="95"/>
      <c r="F76" s="95">
        <v>7.26</v>
      </c>
      <c r="G76" s="41">
        <f>F76/D76*100</f>
        <v>74.768280123583935</v>
      </c>
      <c r="H76" s="98">
        <v>9.7100000000000009</v>
      </c>
      <c r="I76" s="98">
        <v>9.7100000000000009</v>
      </c>
      <c r="J76" s="209">
        <f t="shared" si="10"/>
        <v>9.7100000000000009</v>
      </c>
      <c r="K76" s="228">
        <f t="shared" si="11"/>
        <v>100</v>
      </c>
    </row>
    <row r="77" spans="1:12" ht="25.15" customHeight="1" outlineLevel="1" x14ac:dyDescent="0.25">
      <c r="A77" s="80" t="s">
        <v>9</v>
      </c>
      <c r="B77" s="71" t="s">
        <v>84</v>
      </c>
      <c r="C77" s="72" t="s">
        <v>36</v>
      </c>
      <c r="D77" s="95">
        <v>8.15</v>
      </c>
      <c r="E77" s="95"/>
      <c r="F77" s="95">
        <v>6.34</v>
      </c>
      <c r="G77" s="41">
        <f t="shared" si="9"/>
        <v>77.791411042944787</v>
      </c>
      <c r="H77" s="98">
        <v>8.25</v>
      </c>
      <c r="I77" s="98">
        <v>6.8</v>
      </c>
      <c r="J77" s="209">
        <f t="shared" si="10"/>
        <v>6.8</v>
      </c>
      <c r="K77" s="228">
        <f t="shared" si="11"/>
        <v>82.424242424242422</v>
      </c>
    </row>
    <row r="78" spans="1:12" ht="42.75" customHeight="1" outlineLevel="1" x14ac:dyDescent="0.25">
      <c r="A78" s="80" t="s">
        <v>9</v>
      </c>
      <c r="B78" s="71" t="s">
        <v>85</v>
      </c>
      <c r="C78" s="72" t="s">
        <v>36</v>
      </c>
      <c r="D78" s="95">
        <v>99</v>
      </c>
      <c r="E78" s="95"/>
      <c r="F78" s="95">
        <v>99</v>
      </c>
      <c r="G78" s="41">
        <f t="shared" si="9"/>
        <v>100</v>
      </c>
      <c r="H78" s="98">
        <v>99</v>
      </c>
      <c r="I78" s="98">
        <v>99</v>
      </c>
      <c r="J78" s="209">
        <f t="shared" si="10"/>
        <v>99</v>
      </c>
      <c r="K78" s="228">
        <f t="shared" si="11"/>
        <v>100</v>
      </c>
    </row>
    <row r="79" spans="1:12" ht="25.15" customHeight="1" outlineLevel="1" x14ac:dyDescent="0.25">
      <c r="A79" s="80" t="s">
        <v>9</v>
      </c>
      <c r="B79" s="71" t="s">
        <v>86</v>
      </c>
      <c r="C79" s="72" t="s">
        <v>36</v>
      </c>
      <c r="D79" s="95">
        <v>98</v>
      </c>
      <c r="E79" s="95"/>
      <c r="F79" s="95">
        <v>98</v>
      </c>
      <c r="G79" s="41">
        <f t="shared" si="9"/>
        <v>100</v>
      </c>
      <c r="H79" s="98">
        <v>98.1</v>
      </c>
      <c r="I79" s="98"/>
      <c r="J79" s="98"/>
      <c r="K79" s="228">
        <f t="shared" si="11"/>
        <v>0</v>
      </c>
    </row>
    <row r="80" spans="1:12" ht="25.15" customHeight="1" x14ac:dyDescent="0.25">
      <c r="A80" s="80" t="s">
        <v>9</v>
      </c>
      <c r="B80" s="71" t="s">
        <v>87</v>
      </c>
      <c r="C80" s="72" t="s">
        <v>36</v>
      </c>
      <c r="D80" s="95">
        <v>100</v>
      </c>
      <c r="E80" s="95"/>
      <c r="F80" s="95">
        <v>100</v>
      </c>
      <c r="G80" s="41">
        <f t="shared" si="9"/>
        <v>100</v>
      </c>
      <c r="H80" s="48">
        <v>100</v>
      </c>
      <c r="I80" s="48"/>
      <c r="J80" s="48"/>
      <c r="K80" s="228">
        <f t="shared" si="11"/>
        <v>0</v>
      </c>
    </row>
    <row r="81" spans="1:12" s="183" customFormat="1" ht="25.15" customHeight="1" x14ac:dyDescent="0.25">
      <c r="A81" s="80" t="s">
        <v>9</v>
      </c>
      <c r="B81" s="71" t="s">
        <v>237</v>
      </c>
      <c r="C81" s="72" t="s">
        <v>36</v>
      </c>
      <c r="D81" s="95"/>
      <c r="E81" s="95"/>
      <c r="F81" s="95">
        <v>70.23</v>
      </c>
      <c r="G81" s="41"/>
      <c r="H81" s="48">
        <v>73.03</v>
      </c>
      <c r="I81" s="48"/>
      <c r="J81" s="48"/>
      <c r="K81" s="228">
        <f t="shared" si="11"/>
        <v>0</v>
      </c>
      <c r="L81" s="218"/>
    </row>
    <row r="82" spans="1:12" s="38" customFormat="1" ht="25.15" customHeight="1" outlineLevel="1" x14ac:dyDescent="0.25">
      <c r="A82" s="99">
        <v>5</v>
      </c>
      <c r="B82" s="100" t="s">
        <v>88</v>
      </c>
      <c r="C82" s="83" t="s">
        <v>36</v>
      </c>
      <c r="D82" s="70">
        <v>100</v>
      </c>
      <c r="E82" s="49"/>
      <c r="F82" s="49">
        <v>100</v>
      </c>
      <c r="G82" s="35">
        <f t="shared" si="9"/>
        <v>100</v>
      </c>
      <c r="H82" s="49">
        <v>100</v>
      </c>
      <c r="I82" s="49">
        <v>100</v>
      </c>
      <c r="J82" s="49">
        <f>I82</f>
        <v>100</v>
      </c>
      <c r="K82" s="37">
        <f t="shared" si="11"/>
        <v>100</v>
      </c>
    </row>
    <row r="83" spans="1:12" s="38" customFormat="1" ht="25.15" customHeight="1" outlineLevel="1" x14ac:dyDescent="0.25">
      <c r="A83" s="99">
        <v>6</v>
      </c>
      <c r="B83" s="100" t="s">
        <v>89</v>
      </c>
      <c r="C83" s="83" t="s">
        <v>36</v>
      </c>
      <c r="D83" s="70">
        <v>100</v>
      </c>
      <c r="E83" s="49"/>
      <c r="F83" s="49">
        <v>100</v>
      </c>
      <c r="G83" s="35">
        <f t="shared" si="9"/>
        <v>100</v>
      </c>
      <c r="H83" s="49">
        <v>100</v>
      </c>
      <c r="I83" s="49">
        <v>100</v>
      </c>
      <c r="J83" s="49">
        <f>I83</f>
        <v>100</v>
      </c>
      <c r="K83" s="37">
        <f t="shared" si="11"/>
        <v>100</v>
      </c>
    </row>
    <row r="84" spans="1:12" ht="40.5" customHeight="1" x14ac:dyDescent="0.25">
      <c r="A84" s="101" t="s">
        <v>90</v>
      </c>
      <c r="B84" s="28" t="s">
        <v>91</v>
      </c>
      <c r="C84" s="102"/>
      <c r="D84" s="93"/>
      <c r="E84" s="48"/>
      <c r="F84" s="49"/>
      <c r="G84" s="49"/>
      <c r="H84" s="49"/>
      <c r="I84" s="49"/>
      <c r="J84" s="49"/>
      <c r="K84" s="228"/>
    </row>
    <row r="85" spans="1:12" ht="33.4" customHeight="1" x14ac:dyDescent="0.25">
      <c r="A85" s="104">
        <v>1</v>
      </c>
      <c r="B85" s="103" t="s">
        <v>92</v>
      </c>
      <c r="C85" s="104" t="s">
        <v>36</v>
      </c>
      <c r="D85" s="95" t="s">
        <v>93</v>
      </c>
      <c r="E85" s="95"/>
      <c r="F85" s="95">
        <v>92</v>
      </c>
      <c r="G85" s="41">
        <f>92/90*100</f>
        <v>102.22222222222221</v>
      </c>
      <c r="H85" s="95">
        <v>90</v>
      </c>
      <c r="I85" s="95">
        <v>90</v>
      </c>
      <c r="J85" s="95">
        <f>I85</f>
        <v>90</v>
      </c>
      <c r="K85" s="228">
        <f>I85/H85*100</f>
        <v>100</v>
      </c>
    </row>
    <row r="86" spans="1:12" ht="36.4" customHeight="1" x14ac:dyDescent="0.25">
      <c r="A86" s="104">
        <v>2</v>
      </c>
      <c r="B86" s="103" t="s">
        <v>221</v>
      </c>
      <c r="C86" s="104" t="s">
        <v>36</v>
      </c>
      <c r="D86" s="95">
        <v>100</v>
      </c>
      <c r="E86" s="80"/>
      <c r="F86" s="95">
        <v>100</v>
      </c>
      <c r="G86" s="41">
        <f t="shared" si="9"/>
        <v>100</v>
      </c>
      <c r="H86" s="95">
        <v>100</v>
      </c>
      <c r="I86" s="95">
        <v>100</v>
      </c>
      <c r="J86" s="95">
        <f>I86</f>
        <v>100</v>
      </c>
      <c r="K86" s="228">
        <f>I86/H86*100</f>
        <v>100</v>
      </c>
    </row>
    <row r="87" spans="1:12" ht="37.5" customHeight="1" x14ac:dyDescent="0.25">
      <c r="A87" s="104">
        <v>3</v>
      </c>
      <c r="B87" s="105" t="s">
        <v>94</v>
      </c>
      <c r="C87" s="104" t="s">
        <v>36</v>
      </c>
      <c r="D87" s="95">
        <v>100</v>
      </c>
      <c r="E87" s="95"/>
      <c r="F87" s="95">
        <v>100</v>
      </c>
      <c r="G87" s="41">
        <f t="shared" si="9"/>
        <v>100</v>
      </c>
      <c r="H87" s="95">
        <v>100</v>
      </c>
      <c r="I87" s="95">
        <v>100</v>
      </c>
      <c r="J87" s="95">
        <f>I87</f>
        <v>100</v>
      </c>
      <c r="K87" s="228">
        <f>I87/H87*100</f>
        <v>100</v>
      </c>
    </row>
    <row r="88" spans="1:12" ht="37.5" customHeight="1" x14ac:dyDescent="0.25">
      <c r="A88" s="104">
        <v>4</v>
      </c>
      <c r="B88" s="105" t="s">
        <v>238</v>
      </c>
      <c r="C88" s="104" t="s">
        <v>36</v>
      </c>
      <c r="D88" s="95">
        <v>100</v>
      </c>
      <c r="E88" s="95"/>
      <c r="F88" s="95">
        <v>100</v>
      </c>
      <c r="G88" s="41">
        <f t="shared" ref="G88" si="12">F88/D88*100</f>
        <v>100</v>
      </c>
      <c r="H88" s="95">
        <v>100</v>
      </c>
      <c r="I88" s="95">
        <v>100</v>
      </c>
      <c r="J88" s="95">
        <f>I88</f>
        <v>100</v>
      </c>
      <c r="K88" s="228">
        <f>I88/H88*100</f>
        <v>100</v>
      </c>
    </row>
    <row r="89" spans="1:12" ht="37.5" customHeight="1" x14ac:dyDescent="0.25">
      <c r="A89" s="104">
        <v>5</v>
      </c>
      <c r="B89" s="105" t="s">
        <v>239</v>
      </c>
      <c r="C89" s="104" t="s">
        <v>36</v>
      </c>
      <c r="D89" s="95"/>
      <c r="E89" s="95"/>
      <c r="F89" s="95"/>
      <c r="G89" s="41"/>
      <c r="H89" s="95" t="s">
        <v>240</v>
      </c>
      <c r="I89" s="95"/>
      <c r="J89" s="95"/>
      <c r="K89" s="228"/>
    </row>
    <row r="90" spans="1:12" ht="38.25" customHeight="1" x14ac:dyDescent="0.25"/>
    <row r="91" spans="1:12" ht="38.25" customHeight="1" x14ac:dyDescent="0.25"/>
    <row r="92" spans="1:12" ht="38.25" customHeight="1" x14ac:dyDescent="0.25"/>
    <row r="93" spans="1:12" ht="38.25" customHeight="1" x14ac:dyDescent="0.25"/>
    <row r="94" spans="1:12" ht="38.25" customHeight="1" x14ac:dyDescent="0.25"/>
    <row r="95" spans="1:12" ht="38.25" customHeight="1" x14ac:dyDescent="0.25"/>
    <row r="96" spans="1:12" ht="38.25" customHeight="1" x14ac:dyDescent="0.25"/>
    <row r="97" spans="2:5" ht="38.25" customHeight="1" x14ac:dyDescent="0.25"/>
    <row r="109" spans="2:5" s="38" customFormat="1" x14ac:dyDescent="0.25">
      <c r="B109" s="108"/>
      <c r="D109" s="109"/>
      <c r="E109" s="26"/>
    </row>
    <row r="114" spans="1:5" s="38" customFormat="1" x14ac:dyDescent="0.25">
      <c r="A114" s="26"/>
      <c r="B114" s="106"/>
      <c r="C114" s="26"/>
      <c r="D114" s="109"/>
      <c r="E114" s="26"/>
    </row>
  </sheetData>
  <mergeCells count="11">
    <mergeCell ref="G2:G3"/>
    <mergeCell ref="H2:H3"/>
    <mergeCell ref="A1:K1"/>
    <mergeCell ref="C2:C3"/>
    <mergeCell ref="B2:B3"/>
    <mergeCell ref="A2:A3"/>
    <mergeCell ref="D2:E2"/>
    <mergeCell ref="F2:F3"/>
    <mergeCell ref="I2:I3"/>
    <mergeCell ref="J2:J3"/>
    <mergeCell ref="K2:K3"/>
  </mergeCells>
  <pageMargins left="0.47244094488188981" right="0.19685039370078741" top="0.35433070866141736" bottom="0.35433070866141736" header="0.31496062992125984" footer="0.31496062992125984"/>
  <pageSetup paperSize="9" scale="8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142"/>
  <sheetViews>
    <sheetView view="pageBreakPreview" zoomScaleNormal="70" zoomScaleSheetLayoutView="100" workbookViewId="0">
      <pane xSplit="3" ySplit="7" topLeftCell="D100" activePane="bottomRight" state="frozen"/>
      <selection pane="topRight" activeCell="R1" sqref="R1"/>
      <selection pane="bottomLeft" activeCell="A14" sqref="A14"/>
      <selection pane="bottomRight" activeCell="A2" sqref="A2:M2"/>
    </sheetView>
  </sheetViews>
  <sheetFormatPr defaultColWidth="9.28515625" defaultRowHeight="15" customHeight="1" x14ac:dyDescent="0.25"/>
  <cols>
    <col min="1" max="1" width="5" style="149" customWidth="1"/>
    <col min="2" max="2" width="40.28515625" style="150" customWidth="1"/>
    <col min="3" max="3" width="7.7109375" style="151" customWidth="1"/>
    <col min="4" max="4" width="13.28515625" style="152" hidden="1" customWidth="1"/>
    <col min="5" max="5" width="12.42578125" style="5" hidden="1" customWidth="1"/>
    <col min="6" max="6" width="13.140625" style="5" hidden="1" customWidth="1"/>
    <col min="7" max="7" width="13.5703125" style="5" hidden="1" customWidth="1"/>
    <col min="8" max="8" width="14.140625" style="5" customWidth="1"/>
    <col min="9" max="9" width="14" style="5" hidden="1" customWidth="1"/>
    <col min="10" max="10" width="22.28515625" style="5" hidden="1" customWidth="1"/>
    <col min="11" max="12" width="22.28515625" style="5" customWidth="1"/>
    <col min="13" max="14" width="13.28515625" style="5" customWidth="1"/>
    <col min="15" max="15" width="25" style="5" customWidth="1"/>
    <col min="16" max="16384" width="9.28515625" style="5"/>
  </cols>
  <sheetData>
    <row r="1" spans="1:15" ht="38.25" customHeight="1" x14ac:dyDescent="0.25">
      <c r="A1" s="296" t="s">
        <v>257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10"/>
    </row>
    <row r="2" spans="1:15" ht="19.899999999999999" customHeight="1" x14ac:dyDescent="0.25">
      <c r="A2" s="297" t="s">
        <v>250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11"/>
    </row>
    <row r="3" spans="1:15" ht="15.6" customHeight="1" x14ac:dyDescent="0.25">
      <c r="A3" s="300" t="s">
        <v>0</v>
      </c>
      <c r="B3" s="289" t="s">
        <v>116</v>
      </c>
      <c r="C3" s="289" t="s">
        <v>117</v>
      </c>
      <c r="D3" s="299" t="s">
        <v>118</v>
      </c>
      <c r="E3" s="299"/>
      <c r="F3" s="298" t="s">
        <v>114</v>
      </c>
      <c r="G3" s="298" t="s">
        <v>207</v>
      </c>
      <c r="H3" s="298" t="s">
        <v>208</v>
      </c>
      <c r="I3" s="289" t="s">
        <v>248</v>
      </c>
      <c r="J3" s="185" t="s">
        <v>235</v>
      </c>
      <c r="K3" s="291" t="s">
        <v>259</v>
      </c>
      <c r="L3" s="293" t="s">
        <v>233</v>
      </c>
      <c r="M3" s="302"/>
      <c r="N3" s="212"/>
    </row>
    <row r="4" spans="1:15" ht="15.75" x14ac:dyDescent="0.25">
      <c r="A4" s="301"/>
      <c r="B4" s="290"/>
      <c r="C4" s="290"/>
      <c r="D4" s="110" t="s">
        <v>112</v>
      </c>
      <c r="E4" s="110" t="s">
        <v>113</v>
      </c>
      <c r="F4" s="298"/>
      <c r="G4" s="298"/>
      <c r="H4" s="298"/>
      <c r="I4" s="290"/>
      <c r="J4" s="168" t="s">
        <v>232</v>
      </c>
      <c r="K4" s="292"/>
      <c r="L4" s="294"/>
      <c r="M4" s="303"/>
      <c r="N4" s="213"/>
      <c r="O4" s="295"/>
    </row>
    <row r="5" spans="1:15" ht="16.5" customHeight="1" x14ac:dyDescent="0.25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4</v>
      </c>
      <c r="I5" s="16">
        <v>5</v>
      </c>
      <c r="J5" s="16">
        <v>6</v>
      </c>
      <c r="K5" s="16">
        <v>6</v>
      </c>
      <c r="L5" s="16" t="s">
        <v>254</v>
      </c>
      <c r="M5" s="217" t="s">
        <v>255</v>
      </c>
      <c r="N5" s="216"/>
      <c r="O5" s="295"/>
    </row>
    <row r="6" spans="1:15" ht="22.5" customHeight="1" x14ac:dyDescent="0.25">
      <c r="A6" s="11" t="s">
        <v>119</v>
      </c>
      <c r="B6" s="111" t="s">
        <v>120</v>
      </c>
      <c r="C6" s="3" t="s">
        <v>121</v>
      </c>
      <c r="D6" s="112"/>
      <c r="E6" s="113"/>
      <c r="F6" s="114"/>
      <c r="G6" s="114"/>
      <c r="H6" s="114"/>
      <c r="I6" s="114"/>
      <c r="J6" s="114"/>
      <c r="K6" s="114"/>
      <c r="L6" s="114"/>
      <c r="M6" s="217"/>
      <c r="N6" s="214"/>
    </row>
    <row r="7" spans="1:15" ht="22.15" customHeight="1" x14ac:dyDescent="0.25">
      <c r="A7" s="9" t="s">
        <v>42</v>
      </c>
      <c r="B7" s="115" t="s">
        <v>122</v>
      </c>
      <c r="C7" s="23" t="s">
        <v>14</v>
      </c>
      <c r="D7" s="13">
        <v>8226.25</v>
      </c>
      <c r="E7" s="13">
        <f>F10+F30+F53+F62+F44+F72+F110</f>
        <v>8251.1099999999988</v>
      </c>
      <c r="F7" s="13">
        <f>F8+F72+F110</f>
        <v>8251.11</v>
      </c>
      <c r="G7" s="13">
        <v>100</v>
      </c>
      <c r="H7" s="14">
        <f>H8+H72+H110</f>
        <v>8407.2999999999993</v>
      </c>
      <c r="I7" s="14">
        <f>I8+I72+I110</f>
        <v>8224.65</v>
      </c>
      <c r="J7" s="14">
        <f>H7-F7</f>
        <v>156.18999999999869</v>
      </c>
      <c r="K7" s="14">
        <v>8360.93</v>
      </c>
      <c r="L7" s="18">
        <f>I7/H7*100</f>
        <v>97.8274832585967</v>
      </c>
      <c r="M7" s="230">
        <f>K7/H7*100</f>
        <v>99.448455508902995</v>
      </c>
      <c r="N7" s="215"/>
      <c r="O7" s="14">
        <f>O8+O72+O110</f>
        <v>4618.9299999999994</v>
      </c>
    </row>
    <row r="8" spans="1:15" ht="22.15" customHeight="1" x14ac:dyDescent="0.25">
      <c r="A8" s="11" t="s">
        <v>3</v>
      </c>
      <c r="B8" s="115" t="s">
        <v>124</v>
      </c>
      <c r="C8" s="23" t="s">
        <v>123</v>
      </c>
      <c r="D8" s="13">
        <v>3575.4700000000003</v>
      </c>
      <c r="E8" s="13"/>
      <c r="F8" s="14">
        <f>F10+F30+F44+F53+F62</f>
        <v>3575.4700000000003</v>
      </c>
      <c r="G8" s="13">
        <f>F8/D8*100</f>
        <v>100</v>
      </c>
      <c r="H8" s="14">
        <f>H10+H30+H44+H53+H62</f>
        <v>3573.1</v>
      </c>
      <c r="I8" s="14">
        <f>I10+I30+I44+I53+I62</f>
        <v>3392.9</v>
      </c>
      <c r="J8" s="14">
        <f>H8-F8</f>
        <v>-2.3700000000003456</v>
      </c>
      <c r="K8" s="14">
        <v>3528.1</v>
      </c>
      <c r="L8" s="18">
        <f>I8/H8*100</f>
        <v>94.956760236209462</v>
      </c>
      <c r="M8" s="230">
        <f t="shared" ref="M8:M71" si="0">K8/H8*100</f>
        <v>98.740589404158854</v>
      </c>
      <c r="N8" s="215"/>
      <c r="O8" s="14">
        <f>O10+O30+O44+O53+O62</f>
        <v>3528.1</v>
      </c>
    </row>
    <row r="9" spans="1:15" ht="22.15" customHeight="1" x14ac:dyDescent="0.25">
      <c r="A9" s="11">
        <v>1</v>
      </c>
      <c r="B9" s="115" t="s">
        <v>125</v>
      </c>
      <c r="C9" s="3"/>
      <c r="D9" s="13"/>
      <c r="E9" s="13"/>
      <c r="F9" s="4"/>
      <c r="G9" s="1"/>
      <c r="H9" s="1"/>
      <c r="I9" s="1"/>
      <c r="J9" s="1"/>
      <c r="K9" s="1"/>
      <c r="L9" s="18"/>
      <c r="M9" s="230"/>
      <c r="N9" s="215"/>
      <c r="O9" s="1"/>
    </row>
    <row r="10" spans="1:15" ht="22.15" customHeight="1" x14ac:dyDescent="0.25">
      <c r="A10" s="9" t="s">
        <v>126</v>
      </c>
      <c r="B10" s="2" t="s">
        <v>127</v>
      </c>
      <c r="C10" s="11" t="s">
        <v>123</v>
      </c>
      <c r="D10" s="4">
        <v>802.8</v>
      </c>
      <c r="E10" s="4">
        <v>802.8</v>
      </c>
      <c r="F10" s="4">
        <f>F14+F18</f>
        <v>802.8</v>
      </c>
      <c r="G10" s="4">
        <f>F10/D10*100</f>
        <v>100</v>
      </c>
      <c r="H10" s="4">
        <f>H14+H18</f>
        <v>760</v>
      </c>
      <c r="I10" s="4">
        <f>I14+I18</f>
        <v>760</v>
      </c>
      <c r="J10" s="14">
        <f>H10-F10</f>
        <v>-42.799999999999955</v>
      </c>
      <c r="K10" s="4">
        <f>K14+K18</f>
        <v>760</v>
      </c>
      <c r="L10" s="18">
        <f>I10/H10*100</f>
        <v>100</v>
      </c>
      <c r="M10" s="230">
        <f t="shared" si="0"/>
        <v>100</v>
      </c>
      <c r="N10" s="215"/>
      <c r="O10" s="4">
        <f>O14+O18</f>
        <v>760</v>
      </c>
    </row>
    <row r="11" spans="1:15" ht="22.15" customHeight="1" x14ac:dyDescent="0.25">
      <c r="A11" s="9" t="s">
        <v>21</v>
      </c>
      <c r="B11" s="2" t="s">
        <v>128</v>
      </c>
      <c r="C11" s="3" t="s">
        <v>129</v>
      </c>
      <c r="D11" s="4">
        <v>55.61</v>
      </c>
      <c r="E11" s="4">
        <v>59.98</v>
      </c>
      <c r="F11" s="4">
        <v>59.98</v>
      </c>
      <c r="G11" s="4">
        <f>F11/E11*100</f>
        <v>100</v>
      </c>
      <c r="H11" s="4">
        <v>61</v>
      </c>
      <c r="I11" s="4">
        <v>61</v>
      </c>
      <c r="J11" s="14">
        <f>H11-F11</f>
        <v>1.0200000000000031</v>
      </c>
      <c r="K11" s="4">
        <v>61</v>
      </c>
      <c r="L11" s="18">
        <f>I11/H11*100</f>
        <v>100</v>
      </c>
      <c r="M11" s="230">
        <f t="shared" si="0"/>
        <v>100</v>
      </c>
      <c r="N11" s="215"/>
      <c r="O11" s="4">
        <v>61</v>
      </c>
    </row>
    <row r="12" spans="1:15" ht="22.15" customHeight="1" x14ac:dyDescent="0.25">
      <c r="A12" s="124" t="s">
        <v>21</v>
      </c>
      <c r="B12" s="125" t="s">
        <v>130</v>
      </c>
      <c r="C12" s="126" t="s">
        <v>26</v>
      </c>
      <c r="D12" s="127">
        <f>D10*D11/10</f>
        <v>4464.3707999999997</v>
      </c>
      <c r="E12" s="127">
        <v>4735.2700000000004</v>
      </c>
      <c r="F12" s="127">
        <v>4735.2700000000004</v>
      </c>
      <c r="G12" s="127">
        <f>F12/E12*100</f>
        <v>100</v>
      </c>
      <c r="H12" s="127">
        <v>4621</v>
      </c>
      <c r="I12" s="127">
        <v>4621</v>
      </c>
      <c r="J12" s="18">
        <f>H12-F12</f>
        <v>-114.27000000000044</v>
      </c>
      <c r="K12" s="127">
        <v>4621</v>
      </c>
      <c r="L12" s="18">
        <f>I12/H12*100</f>
        <v>100</v>
      </c>
      <c r="M12" s="230">
        <f t="shared" si="0"/>
        <v>100</v>
      </c>
      <c r="N12" s="215"/>
      <c r="O12" s="127">
        <v>4621</v>
      </c>
    </row>
    <row r="13" spans="1:15" s="10" customFormat="1" ht="22.15" customHeight="1" x14ac:dyDescent="0.25">
      <c r="A13" s="11" t="s">
        <v>131</v>
      </c>
      <c r="B13" s="115" t="s">
        <v>132</v>
      </c>
      <c r="C13" s="115" t="s">
        <v>121</v>
      </c>
      <c r="D13" s="13"/>
      <c r="E13" s="13"/>
      <c r="F13" s="4"/>
      <c r="G13" s="1"/>
      <c r="H13" s="1"/>
      <c r="I13" s="1"/>
      <c r="J13" s="1"/>
      <c r="K13" s="1"/>
      <c r="L13" s="18"/>
      <c r="M13" s="230"/>
      <c r="N13" s="215"/>
      <c r="O13" s="1"/>
    </row>
    <row r="14" spans="1:15" ht="22.15" customHeight="1" x14ac:dyDescent="0.25">
      <c r="A14" s="124" t="s">
        <v>21</v>
      </c>
      <c r="B14" s="125" t="s">
        <v>127</v>
      </c>
      <c r="C14" s="126" t="s">
        <v>123</v>
      </c>
      <c r="D14" s="127">
        <v>289</v>
      </c>
      <c r="E14" s="127"/>
      <c r="F14" s="127">
        <v>289</v>
      </c>
      <c r="G14" s="127">
        <f>F14/D14*100</f>
        <v>100</v>
      </c>
      <c r="H14" s="18">
        <v>290</v>
      </c>
      <c r="I14" s="18">
        <v>290</v>
      </c>
      <c r="J14" s="18">
        <f>H14-F14</f>
        <v>1</v>
      </c>
      <c r="K14" s="18">
        <v>290</v>
      </c>
      <c r="L14" s="18">
        <f>I14/H14*100</f>
        <v>100</v>
      </c>
      <c r="M14" s="230">
        <f t="shared" si="0"/>
        <v>100</v>
      </c>
      <c r="N14" s="215"/>
      <c r="O14" s="18">
        <v>290</v>
      </c>
    </row>
    <row r="15" spans="1:15" ht="22.15" customHeight="1" x14ac:dyDescent="0.25">
      <c r="A15" s="124" t="s">
        <v>21</v>
      </c>
      <c r="B15" s="125" t="s">
        <v>128</v>
      </c>
      <c r="C15" s="126" t="s">
        <v>129</v>
      </c>
      <c r="D15" s="127">
        <v>66.23</v>
      </c>
      <c r="E15" s="127"/>
      <c r="F15" s="127">
        <v>66.23</v>
      </c>
      <c r="G15" s="127">
        <f>F15/D15*100</f>
        <v>100</v>
      </c>
      <c r="H15" s="18">
        <v>68.92</v>
      </c>
      <c r="I15" s="18">
        <v>68.92</v>
      </c>
      <c r="J15" s="18">
        <f>H15-F15</f>
        <v>2.6899999999999977</v>
      </c>
      <c r="K15" s="18">
        <v>68.92</v>
      </c>
      <c r="L15" s="18">
        <f>I15/H15*100</f>
        <v>100</v>
      </c>
      <c r="M15" s="230">
        <f t="shared" si="0"/>
        <v>100</v>
      </c>
      <c r="N15" s="215"/>
      <c r="O15" s="18">
        <v>68.92</v>
      </c>
    </row>
    <row r="16" spans="1:15" ht="22.15" customHeight="1" x14ac:dyDescent="0.25">
      <c r="A16" s="124" t="s">
        <v>21</v>
      </c>
      <c r="B16" s="125" t="s">
        <v>130</v>
      </c>
      <c r="C16" s="126" t="s">
        <v>26</v>
      </c>
      <c r="D16" s="127">
        <f>D14*D15/10</f>
        <v>1914.047</v>
      </c>
      <c r="E16" s="127"/>
      <c r="F16" s="127">
        <f>F14*F15/10</f>
        <v>1914.047</v>
      </c>
      <c r="G16" s="127">
        <f>F16/D16*100</f>
        <v>100</v>
      </c>
      <c r="H16" s="18">
        <f>H14*H15/10</f>
        <v>1998.6799999999998</v>
      </c>
      <c r="I16" s="18">
        <f>I14*I15/10</f>
        <v>1998.6799999999998</v>
      </c>
      <c r="J16" s="18">
        <f>H16-F16</f>
        <v>84.632999999999811</v>
      </c>
      <c r="K16" s="18">
        <v>1998.6799999999998</v>
      </c>
      <c r="L16" s="18">
        <f>I16/H16*100</f>
        <v>100</v>
      </c>
      <c r="M16" s="230">
        <f t="shared" si="0"/>
        <v>100</v>
      </c>
      <c r="N16" s="215"/>
      <c r="O16" s="18">
        <f>O14*O15/10</f>
        <v>1998.6799999999998</v>
      </c>
    </row>
    <row r="17" spans="1:15" ht="22.15" customHeight="1" x14ac:dyDescent="0.25">
      <c r="A17" s="11" t="s">
        <v>133</v>
      </c>
      <c r="B17" s="115" t="s">
        <v>134</v>
      </c>
      <c r="C17" s="3" t="s">
        <v>121</v>
      </c>
      <c r="D17" s="13"/>
      <c r="E17" s="13"/>
      <c r="F17" s="4"/>
      <c r="G17" s="15"/>
      <c r="H17" s="15"/>
      <c r="I17" s="15"/>
      <c r="J17" s="15"/>
      <c r="K17" s="15"/>
      <c r="L17" s="18"/>
      <c r="M17" s="230"/>
      <c r="N17" s="215"/>
      <c r="O17" s="15"/>
    </row>
    <row r="18" spans="1:15" ht="22.15" customHeight="1" x14ac:dyDescent="0.25">
      <c r="A18" s="124" t="s">
        <v>21</v>
      </c>
      <c r="B18" s="125" t="s">
        <v>127</v>
      </c>
      <c r="C18" s="124" t="s">
        <v>123</v>
      </c>
      <c r="D18" s="127">
        <v>513.79999999999995</v>
      </c>
      <c r="E18" s="127"/>
      <c r="F18" s="127">
        <v>513.79999999999995</v>
      </c>
      <c r="G18" s="127">
        <f>F18/D18*100</f>
        <v>100</v>
      </c>
      <c r="H18" s="18">
        <f>H22+H26</f>
        <v>470</v>
      </c>
      <c r="I18" s="18">
        <f>I22+I26</f>
        <v>470</v>
      </c>
      <c r="J18" s="18">
        <f>H18-F18</f>
        <v>-43.799999999999955</v>
      </c>
      <c r="K18" s="18">
        <v>470</v>
      </c>
      <c r="L18" s="18">
        <f>I18/H18*100</f>
        <v>100</v>
      </c>
      <c r="M18" s="230">
        <f t="shared" si="0"/>
        <v>100</v>
      </c>
      <c r="N18" s="215"/>
      <c r="O18" s="18">
        <f>O22+O26</f>
        <v>470</v>
      </c>
    </row>
    <row r="19" spans="1:15" ht="22.15" customHeight="1" x14ac:dyDescent="0.25">
      <c r="A19" s="124" t="s">
        <v>21</v>
      </c>
      <c r="B19" s="125" t="s">
        <v>128</v>
      </c>
      <c r="C19" s="126" t="s">
        <v>129</v>
      </c>
      <c r="D19" s="169">
        <v>61.184382871536521</v>
      </c>
      <c r="E19" s="169"/>
      <c r="F19" s="169">
        <v>61.184382871536521</v>
      </c>
      <c r="G19" s="127">
        <f>F19/D19*100</f>
        <v>100</v>
      </c>
      <c r="H19" s="169">
        <v>61.2</v>
      </c>
      <c r="I19" s="169"/>
      <c r="J19" s="18">
        <f>H19-F19</f>
        <v>1.5617128463482288E-2</v>
      </c>
      <c r="K19" s="18"/>
      <c r="L19" s="18">
        <f>I19/H19*100</f>
        <v>0</v>
      </c>
      <c r="M19" s="230">
        <f t="shared" si="0"/>
        <v>0</v>
      </c>
      <c r="N19" s="215"/>
      <c r="O19" s="169"/>
    </row>
    <row r="20" spans="1:15" ht="22.15" customHeight="1" x14ac:dyDescent="0.25">
      <c r="A20" s="124" t="s">
        <v>21</v>
      </c>
      <c r="B20" s="125" t="s">
        <v>130</v>
      </c>
      <c r="C20" s="126" t="s">
        <v>26</v>
      </c>
      <c r="D20" s="127">
        <f>D18*D19/10</f>
        <v>3143.653591939546</v>
      </c>
      <c r="E20" s="169"/>
      <c r="F20" s="127">
        <f>F18*F19/10</f>
        <v>3143.653591939546</v>
      </c>
      <c r="G20" s="127">
        <f>F20/D20*100</f>
        <v>100</v>
      </c>
      <c r="H20" s="18">
        <f>H18*H19/10</f>
        <v>2876.4</v>
      </c>
      <c r="I20" s="18">
        <f>I18*I19/10</f>
        <v>0</v>
      </c>
      <c r="J20" s="18">
        <f>H20-F20</f>
        <v>-267.25359193954591</v>
      </c>
      <c r="K20" s="18">
        <v>0</v>
      </c>
      <c r="L20" s="18">
        <f>I20/H20*100</f>
        <v>0</v>
      </c>
      <c r="M20" s="230">
        <f t="shared" si="0"/>
        <v>0</v>
      </c>
      <c r="N20" s="215"/>
      <c r="O20" s="18">
        <f>O18*O19/10</f>
        <v>0</v>
      </c>
    </row>
    <row r="21" spans="1:15" s="120" customFormat="1" ht="22.15" customHeight="1" x14ac:dyDescent="0.25">
      <c r="A21" s="116" t="s">
        <v>135</v>
      </c>
      <c r="B21" s="117" t="s">
        <v>136</v>
      </c>
      <c r="C21" s="118" t="s">
        <v>121</v>
      </c>
      <c r="D21" s="119"/>
      <c r="E21" s="119"/>
      <c r="F21" s="119"/>
      <c r="G21" s="17"/>
      <c r="H21" s="17"/>
      <c r="I21" s="17"/>
      <c r="J21" s="17"/>
      <c r="K21" s="17"/>
      <c r="L21" s="18"/>
      <c r="M21" s="230"/>
      <c r="N21" s="215"/>
      <c r="O21" s="17"/>
    </row>
    <row r="22" spans="1:15" ht="22.15" customHeight="1" x14ac:dyDescent="0.25">
      <c r="A22" s="124" t="s">
        <v>21</v>
      </c>
      <c r="B22" s="125" t="s">
        <v>127</v>
      </c>
      <c r="C22" s="126" t="s">
        <v>123</v>
      </c>
      <c r="D22" s="127">
        <v>367</v>
      </c>
      <c r="E22" s="127"/>
      <c r="F22" s="127">
        <v>367</v>
      </c>
      <c r="G22" s="127">
        <f>F22/D22*100</f>
        <v>100</v>
      </c>
      <c r="H22" s="127">
        <v>367</v>
      </c>
      <c r="I22" s="127">
        <v>367</v>
      </c>
      <c r="J22" s="18">
        <f>H22-F22</f>
        <v>0</v>
      </c>
      <c r="K22" s="18">
        <v>367</v>
      </c>
      <c r="L22" s="18">
        <f>I22/H22*100</f>
        <v>100</v>
      </c>
      <c r="M22" s="230">
        <f t="shared" si="0"/>
        <v>100</v>
      </c>
      <c r="N22" s="215"/>
      <c r="O22" s="127">
        <v>367</v>
      </c>
    </row>
    <row r="23" spans="1:15" ht="22.15" customHeight="1" x14ac:dyDescent="0.25">
      <c r="A23" s="124" t="s">
        <v>137</v>
      </c>
      <c r="B23" s="125" t="s">
        <v>128</v>
      </c>
      <c r="C23" s="126" t="s">
        <v>129</v>
      </c>
      <c r="D23" s="170">
        <v>64.7</v>
      </c>
      <c r="E23" s="127"/>
      <c r="F23" s="170">
        <v>64.7</v>
      </c>
      <c r="G23" s="127">
        <f>F23/D23*100</f>
        <v>100</v>
      </c>
      <c r="H23" s="170">
        <v>64.7</v>
      </c>
      <c r="I23" s="170"/>
      <c r="J23" s="18">
        <f>H23-F23</f>
        <v>0</v>
      </c>
      <c r="K23" s="18"/>
      <c r="L23" s="18">
        <f>I23/H23*100</f>
        <v>0</v>
      </c>
      <c r="M23" s="230">
        <f t="shared" si="0"/>
        <v>0</v>
      </c>
      <c r="N23" s="215"/>
      <c r="O23" s="170"/>
    </row>
    <row r="24" spans="1:15" ht="22.15" customHeight="1" x14ac:dyDescent="0.25">
      <c r="A24" s="124" t="s">
        <v>21</v>
      </c>
      <c r="B24" s="125" t="s">
        <v>130</v>
      </c>
      <c r="C24" s="126" t="s">
        <v>26</v>
      </c>
      <c r="D24" s="127">
        <f>D22*D23/10</f>
        <v>2374.4900000000002</v>
      </c>
      <c r="E24" s="127"/>
      <c r="F24" s="127">
        <f>F22*F23/10</f>
        <v>2374.4900000000002</v>
      </c>
      <c r="G24" s="127">
        <f>F24/D24*100</f>
        <v>100</v>
      </c>
      <c r="H24" s="18">
        <f>H22*H23/10</f>
        <v>2374.4900000000002</v>
      </c>
      <c r="I24" s="18">
        <f>I22*I23/10</f>
        <v>0</v>
      </c>
      <c r="J24" s="18">
        <f>H24-F24</f>
        <v>0</v>
      </c>
      <c r="K24" s="18">
        <v>0</v>
      </c>
      <c r="L24" s="18">
        <f>I24/H24*100</f>
        <v>0</v>
      </c>
      <c r="M24" s="230">
        <f t="shared" si="0"/>
        <v>0</v>
      </c>
      <c r="N24" s="215"/>
      <c r="O24" s="18">
        <f>O22*O23/10</f>
        <v>0</v>
      </c>
    </row>
    <row r="25" spans="1:15" s="120" customFormat="1" ht="22.15" customHeight="1" x14ac:dyDescent="0.25">
      <c r="A25" s="116" t="s">
        <v>138</v>
      </c>
      <c r="B25" s="117" t="s">
        <v>139</v>
      </c>
      <c r="C25" s="118" t="s">
        <v>121</v>
      </c>
      <c r="D25" s="119"/>
      <c r="E25" s="119"/>
      <c r="F25" s="119"/>
      <c r="G25" s="17"/>
      <c r="H25" s="17"/>
      <c r="I25" s="17"/>
      <c r="J25" s="17"/>
      <c r="K25" s="17"/>
      <c r="L25" s="18"/>
      <c r="M25" s="230"/>
      <c r="N25" s="215"/>
      <c r="O25" s="17"/>
    </row>
    <row r="26" spans="1:15" ht="22.15" customHeight="1" x14ac:dyDescent="0.25">
      <c r="A26" s="124" t="s">
        <v>21</v>
      </c>
      <c r="B26" s="125" t="s">
        <v>127</v>
      </c>
      <c r="C26" s="126" t="s">
        <v>123</v>
      </c>
      <c r="D26" s="127">
        <v>146.80000000000001</v>
      </c>
      <c r="E26" s="127"/>
      <c r="F26" s="127">
        <v>146.80000000000001</v>
      </c>
      <c r="G26" s="127">
        <f>F26/D26*100</f>
        <v>100</v>
      </c>
      <c r="H26" s="127">
        <v>103</v>
      </c>
      <c r="I26" s="127">
        <v>103</v>
      </c>
      <c r="J26" s="18">
        <f>H26-F26</f>
        <v>-43.800000000000011</v>
      </c>
      <c r="K26" s="18">
        <v>103</v>
      </c>
      <c r="L26" s="18">
        <f>I26/H26*100</f>
        <v>100</v>
      </c>
      <c r="M26" s="230">
        <f t="shared" si="0"/>
        <v>100</v>
      </c>
      <c r="N26" s="215"/>
      <c r="O26" s="127">
        <v>103</v>
      </c>
    </row>
    <row r="27" spans="1:15" ht="22.15" customHeight="1" x14ac:dyDescent="0.25">
      <c r="A27" s="124" t="s">
        <v>137</v>
      </c>
      <c r="B27" s="125" t="s">
        <v>128</v>
      </c>
      <c r="C27" s="126" t="s">
        <v>129</v>
      </c>
      <c r="D27" s="169">
        <v>22.95</v>
      </c>
      <c r="E27" s="127"/>
      <c r="F27" s="169">
        <v>22.95</v>
      </c>
      <c r="G27" s="127">
        <f>F27/D27*100</f>
        <v>100</v>
      </c>
      <c r="H27" s="127">
        <v>22.95</v>
      </c>
      <c r="I27" s="127"/>
      <c r="J27" s="18">
        <f>H27-F27</f>
        <v>0</v>
      </c>
      <c r="K27" s="18"/>
      <c r="L27" s="18">
        <f>I27/H27*100</f>
        <v>0</v>
      </c>
      <c r="M27" s="230">
        <f t="shared" si="0"/>
        <v>0</v>
      </c>
      <c r="N27" s="215"/>
      <c r="O27" s="127"/>
    </row>
    <row r="28" spans="1:15" ht="22.15" customHeight="1" x14ac:dyDescent="0.25">
      <c r="A28" s="124" t="s">
        <v>21</v>
      </c>
      <c r="B28" s="125" t="s">
        <v>130</v>
      </c>
      <c r="C28" s="126" t="s">
        <v>26</v>
      </c>
      <c r="D28" s="127">
        <f>D26*D27/10</f>
        <v>336.90600000000001</v>
      </c>
      <c r="E28" s="127"/>
      <c r="F28" s="127">
        <f>F26*F27/10</f>
        <v>336.90600000000001</v>
      </c>
      <c r="G28" s="127">
        <f>F28/D28*100</f>
        <v>100</v>
      </c>
      <c r="H28" s="127">
        <f>H26*H27/10</f>
        <v>236.38499999999999</v>
      </c>
      <c r="I28" s="127"/>
      <c r="J28" s="18">
        <f>H28-F28</f>
        <v>-100.52100000000002</v>
      </c>
      <c r="K28" s="18"/>
      <c r="L28" s="18">
        <f>I28/H28*100</f>
        <v>0</v>
      </c>
      <c r="M28" s="230">
        <f t="shared" si="0"/>
        <v>0</v>
      </c>
      <c r="N28" s="215"/>
      <c r="O28" s="127"/>
    </row>
    <row r="29" spans="1:15" ht="22.15" customHeight="1" x14ac:dyDescent="0.25">
      <c r="A29" s="11">
        <v>2</v>
      </c>
      <c r="B29" s="115" t="s">
        <v>140</v>
      </c>
      <c r="C29" s="3" t="s">
        <v>121</v>
      </c>
      <c r="D29" s="13"/>
      <c r="E29" s="13"/>
      <c r="F29" s="4"/>
      <c r="G29" s="15"/>
      <c r="H29" s="15"/>
      <c r="I29" s="15"/>
      <c r="J29" s="15"/>
      <c r="K29" s="15"/>
      <c r="L29" s="18"/>
      <c r="M29" s="230"/>
      <c r="N29" s="215"/>
      <c r="O29" s="15"/>
    </row>
    <row r="30" spans="1:15" ht="22.15" customHeight="1" x14ac:dyDescent="0.25">
      <c r="A30" s="124" t="s">
        <v>21</v>
      </c>
      <c r="B30" s="125" t="s">
        <v>127</v>
      </c>
      <c r="C30" s="126" t="s">
        <v>123</v>
      </c>
      <c r="D30" s="127">
        <v>355</v>
      </c>
      <c r="E30" s="127">
        <v>355</v>
      </c>
      <c r="F30" s="127">
        <v>355</v>
      </c>
      <c r="G30" s="127">
        <f>F30/D30*100</f>
        <v>100</v>
      </c>
      <c r="H30" s="18">
        <v>350</v>
      </c>
      <c r="I30" s="18">
        <f>I33+I37+I41</f>
        <v>348</v>
      </c>
      <c r="J30" s="180">
        <f>H30-F30</f>
        <v>-5</v>
      </c>
      <c r="K30" s="180">
        <v>349</v>
      </c>
      <c r="L30" s="18">
        <f t="shared" ref="L30:L35" si="1">I30/H30*100</f>
        <v>99.428571428571431</v>
      </c>
      <c r="M30" s="230">
        <f t="shared" si="0"/>
        <v>99.714285714285708</v>
      </c>
      <c r="N30" s="215"/>
      <c r="O30" s="18">
        <f>O33+O37+O41</f>
        <v>349</v>
      </c>
    </row>
    <row r="31" spans="1:15" ht="22.15" customHeight="1" x14ac:dyDescent="0.25">
      <c r="A31" s="124" t="s">
        <v>137</v>
      </c>
      <c r="B31" s="125" t="s">
        <v>128</v>
      </c>
      <c r="C31" s="126" t="s">
        <v>129</v>
      </c>
      <c r="D31" s="127">
        <v>61.18</v>
      </c>
      <c r="E31" s="127">
        <v>63.04</v>
      </c>
      <c r="F31" s="127">
        <v>63.04</v>
      </c>
      <c r="G31" s="127">
        <f>F31/E31*100</f>
        <v>100</v>
      </c>
      <c r="H31" s="18">
        <v>63</v>
      </c>
      <c r="I31" s="18">
        <v>63</v>
      </c>
      <c r="J31" s="180">
        <f t="shared" ref="J31:J35" si="2">H31-F31</f>
        <v>-3.9999999999999147E-2</v>
      </c>
      <c r="K31" s="180">
        <v>63</v>
      </c>
      <c r="L31" s="18">
        <f t="shared" si="1"/>
        <v>100</v>
      </c>
      <c r="M31" s="230">
        <f t="shared" si="0"/>
        <v>100</v>
      </c>
      <c r="N31" s="215"/>
      <c r="O31" s="18">
        <v>63</v>
      </c>
    </row>
    <row r="32" spans="1:15" ht="22.15" customHeight="1" x14ac:dyDescent="0.25">
      <c r="A32" s="124" t="s">
        <v>21</v>
      </c>
      <c r="B32" s="125" t="s">
        <v>130</v>
      </c>
      <c r="C32" s="126" t="s">
        <v>26</v>
      </c>
      <c r="D32" s="127">
        <f>D30*D31/10</f>
        <v>2171.8900000000003</v>
      </c>
      <c r="E32" s="127">
        <v>2237.8000000000002</v>
      </c>
      <c r="F32" s="127">
        <v>2237.8000000000002</v>
      </c>
      <c r="G32" s="127">
        <f>F32/E32*100</f>
        <v>100</v>
      </c>
      <c r="H32" s="127">
        <v>2277.7200000000003</v>
      </c>
      <c r="I32" s="127">
        <v>2277.7200000000003</v>
      </c>
      <c r="J32" s="180">
        <f t="shared" si="2"/>
        <v>39.920000000000073</v>
      </c>
      <c r="K32" s="180">
        <v>2277.7200000000003</v>
      </c>
      <c r="L32" s="18">
        <f t="shared" si="1"/>
        <v>100</v>
      </c>
      <c r="M32" s="230">
        <f t="shared" si="0"/>
        <v>100</v>
      </c>
      <c r="N32" s="215"/>
      <c r="O32" s="127">
        <v>2277.7200000000003</v>
      </c>
    </row>
    <row r="33" spans="1:15" s="120" customFormat="1" ht="22.15" customHeight="1" x14ac:dyDescent="0.25">
      <c r="A33" s="124" t="s">
        <v>141</v>
      </c>
      <c r="B33" s="125" t="s">
        <v>142</v>
      </c>
      <c r="C33" s="126" t="s">
        <v>123</v>
      </c>
      <c r="D33" s="127">
        <v>4</v>
      </c>
      <c r="E33" s="127"/>
      <c r="F33" s="127">
        <v>4</v>
      </c>
      <c r="G33" s="127">
        <f>F33/D33*100</f>
        <v>100</v>
      </c>
      <c r="H33" s="127">
        <v>4</v>
      </c>
      <c r="I33" s="127">
        <v>4</v>
      </c>
      <c r="J33" s="180">
        <f t="shared" si="2"/>
        <v>0</v>
      </c>
      <c r="K33" s="180">
        <v>4</v>
      </c>
      <c r="L33" s="18">
        <f t="shared" si="1"/>
        <v>100</v>
      </c>
      <c r="M33" s="230">
        <f t="shared" si="0"/>
        <v>100</v>
      </c>
      <c r="N33" s="215"/>
      <c r="O33" s="127">
        <v>4</v>
      </c>
    </row>
    <row r="34" spans="1:15" ht="22.15" customHeight="1" x14ac:dyDescent="0.25">
      <c r="A34" s="124" t="s">
        <v>126</v>
      </c>
      <c r="B34" s="125" t="s">
        <v>128</v>
      </c>
      <c r="C34" s="126" t="s">
        <v>129</v>
      </c>
      <c r="D34" s="127">
        <v>56.4</v>
      </c>
      <c r="E34" s="127"/>
      <c r="F34" s="127">
        <v>56.4</v>
      </c>
      <c r="G34" s="127">
        <f>F34/D34*100</f>
        <v>100</v>
      </c>
      <c r="H34" s="127">
        <v>57.62</v>
      </c>
      <c r="I34" s="127">
        <v>57.62</v>
      </c>
      <c r="J34" s="180">
        <f t="shared" si="2"/>
        <v>1.2199999999999989</v>
      </c>
      <c r="K34" s="180">
        <v>57.62</v>
      </c>
      <c r="L34" s="18">
        <f t="shared" si="1"/>
        <v>100</v>
      </c>
      <c r="M34" s="230">
        <f t="shared" si="0"/>
        <v>100</v>
      </c>
      <c r="N34" s="215"/>
      <c r="O34" s="127">
        <v>57.62</v>
      </c>
    </row>
    <row r="35" spans="1:15" ht="22.15" customHeight="1" x14ac:dyDescent="0.25">
      <c r="A35" s="124" t="s">
        <v>126</v>
      </c>
      <c r="B35" s="125" t="s">
        <v>130</v>
      </c>
      <c r="C35" s="126" t="s">
        <v>26</v>
      </c>
      <c r="D35" s="127">
        <f>D33*D34/10</f>
        <v>22.56</v>
      </c>
      <c r="E35" s="127"/>
      <c r="F35" s="127">
        <f>F33*F34/10</f>
        <v>22.56</v>
      </c>
      <c r="G35" s="127">
        <f>F35/D35*100</f>
        <v>100</v>
      </c>
      <c r="H35" s="127">
        <f>H33*H34/10</f>
        <v>23.047999999999998</v>
      </c>
      <c r="I35" s="127">
        <f>I33*I34/10</f>
        <v>23.047999999999998</v>
      </c>
      <c r="J35" s="180">
        <f t="shared" si="2"/>
        <v>0.48799999999999955</v>
      </c>
      <c r="K35" s="178">
        <v>23.047999999999998</v>
      </c>
      <c r="L35" s="18">
        <f t="shared" si="1"/>
        <v>100</v>
      </c>
      <c r="M35" s="230">
        <f t="shared" si="0"/>
        <v>100</v>
      </c>
      <c r="N35" s="215"/>
      <c r="O35" s="127">
        <f>O33*O34/10</f>
        <v>23.047999999999998</v>
      </c>
    </row>
    <row r="36" spans="1:15" s="120" customFormat="1" ht="22.15" customHeight="1" x14ac:dyDescent="0.25">
      <c r="A36" s="124" t="s">
        <v>143</v>
      </c>
      <c r="B36" s="125" t="s">
        <v>241</v>
      </c>
      <c r="C36" s="126" t="s">
        <v>121</v>
      </c>
      <c r="D36" s="127"/>
      <c r="E36" s="127"/>
      <c r="F36" s="127"/>
      <c r="G36" s="18"/>
      <c r="H36" s="18"/>
      <c r="I36" s="18"/>
      <c r="J36" s="18"/>
      <c r="K36" s="18"/>
      <c r="L36" s="18"/>
      <c r="M36" s="230"/>
      <c r="N36" s="215"/>
      <c r="O36" s="18"/>
    </row>
    <row r="37" spans="1:15" ht="22.15" customHeight="1" x14ac:dyDescent="0.25">
      <c r="A37" s="124" t="s">
        <v>21</v>
      </c>
      <c r="B37" s="125" t="s">
        <v>127</v>
      </c>
      <c r="C37" s="126" t="s">
        <v>123</v>
      </c>
      <c r="D37" s="127">
        <v>264</v>
      </c>
      <c r="E37" s="127"/>
      <c r="F37" s="127">
        <v>264</v>
      </c>
      <c r="G37" s="127">
        <f>F37/D37*100</f>
        <v>100</v>
      </c>
      <c r="H37" s="127">
        <v>258</v>
      </c>
      <c r="I37" s="127">
        <v>258</v>
      </c>
      <c r="J37" s="180">
        <f>H37-F37</f>
        <v>-6</v>
      </c>
      <c r="K37" s="180">
        <v>258</v>
      </c>
      <c r="L37" s="18">
        <f>I37/H37*100</f>
        <v>100</v>
      </c>
      <c r="M37" s="230">
        <f t="shared" si="0"/>
        <v>100</v>
      </c>
      <c r="N37" s="215"/>
      <c r="O37" s="127">
        <v>258</v>
      </c>
    </row>
    <row r="38" spans="1:15" ht="22.15" customHeight="1" x14ac:dyDescent="0.25">
      <c r="A38" s="124" t="s">
        <v>137</v>
      </c>
      <c r="B38" s="125" t="s">
        <v>128</v>
      </c>
      <c r="C38" s="126" t="s">
        <v>129</v>
      </c>
      <c r="D38" s="169">
        <v>61.4</v>
      </c>
      <c r="E38" s="127"/>
      <c r="F38" s="169">
        <v>61.4</v>
      </c>
      <c r="G38" s="127">
        <f>F38/D38*100</f>
        <v>100</v>
      </c>
      <c r="H38" s="169">
        <v>63.459000000000003</v>
      </c>
      <c r="I38" s="169">
        <v>63.459000000000003</v>
      </c>
      <c r="J38" s="180">
        <f t="shared" ref="J38:J54" si="3">H38-F38</f>
        <v>2.0590000000000046</v>
      </c>
      <c r="K38" s="180">
        <v>63.459000000000003</v>
      </c>
      <c r="L38" s="18">
        <f>I38/H38*100</f>
        <v>100</v>
      </c>
      <c r="M38" s="230">
        <f t="shared" si="0"/>
        <v>100</v>
      </c>
      <c r="N38" s="215"/>
      <c r="O38" s="169">
        <v>63.459000000000003</v>
      </c>
    </row>
    <row r="39" spans="1:15" ht="22.15" customHeight="1" x14ac:dyDescent="0.25">
      <c r="A39" s="124" t="s">
        <v>21</v>
      </c>
      <c r="B39" s="125" t="s">
        <v>130</v>
      </c>
      <c r="C39" s="126" t="s">
        <v>26</v>
      </c>
      <c r="D39" s="127">
        <f>D37*D38/10</f>
        <v>1620.96</v>
      </c>
      <c r="E39" s="127"/>
      <c r="F39" s="127">
        <f>F37*F38/10</f>
        <v>1620.96</v>
      </c>
      <c r="G39" s="127">
        <f>F39/D39*100</f>
        <v>100</v>
      </c>
      <c r="H39" s="127">
        <f>H37*H38/10</f>
        <v>1637.2422000000001</v>
      </c>
      <c r="I39" s="127">
        <f>I37*I38/10</f>
        <v>1637.2422000000001</v>
      </c>
      <c r="J39" s="180">
        <f t="shared" si="3"/>
        <v>16.282200000000103</v>
      </c>
      <c r="K39" s="180">
        <v>1637.2422000000001</v>
      </c>
      <c r="L39" s="18">
        <f>I39/H39*100</f>
        <v>100</v>
      </c>
      <c r="M39" s="230">
        <f t="shared" si="0"/>
        <v>100</v>
      </c>
      <c r="N39" s="215"/>
      <c r="O39" s="127">
        <f>O37*O38/10</f>
        <v>1637.2422000000001</v>
      </c>
    </row>
    <row r="40" spans="1:15" s="120" customFormat="1" ht="22.15" customHeight="1" x14ac:dyDescent="0.25">
      <c r="A40" s="124" t="s">
        <v>144</v>
      </c>
      <c r="B40" s="125" t="s">
        <v>145</v>
      </c>
      <c r="C40" s="171"/>
      <c r="D40" s="127"/>
      <c r="E40" s="127"/>
      <c r="F40" s="127"/>
      <c r="G40" s="18"/>
      <c r="H40" s="18"/>
      <c r="I40" s="18"/>
      <c r="J40" s="180"/>
      <c r="K40" s="180"/>
      <c r="L40" s="18"/>
      <c r="M40" s="230"/>
      <c r="N40" s="215"/>
      <c r="O40" s="18"/>
    </row>
    <row r="41" spans="1:15" ht="22.15" customHeight="1" x14ac:dyDescent="0.25">
      <c r="A41" s="124" t="s">
        <v>21</v>
      </c>
      <c r="B41" s="125" t="s">
        <v>127</v>
      </c>
      <c r="C41" s="126" t="s">
        <v>123</v>
      </c>
      <c r="D41" s="127">
        <v>87</v>
      </c>
      <c r="E41" s="172"/>
      <c r="F41" s="127">
        <v>87</v>
      </c>
      <c r="G41" s="127">
        <f>F41/D41*100</f>
        <v>100</v>
      </c>
      <c r="H41" s="127">
        <v>88</v>
      </c>
      <c r="I41" s="127">
        <v>86</v>
      </c>
      <c r="J41" s="180">
        <f t="shared" si="3"/>
        <v>1</v>
      </c>
      <c r="K41" s="180">
        <v>87</v>
      </c>
      <c r="L41" s="18">
        <f>I41/H41*100</f>
        <v>97.727272727272734</v>
      </c>
      <c r="M41" s="230">
        <f t="shared" si="0"/>
        <v>98.86363636363636</v>
      </c>
      <c r="N41" s="215"/>
      <c r="O41" s="127">
        <v>87</v>
      </c>
    </row>
    <row r="42" spans="1:15" ht="22.15" customHeight="1" x14ac:dyDescent="0.25">
      <c r="A42" s="124" t="s">
        <v>137</v>
      </c>
      <c r="B42" s="125" t="s">
        <v>128</v>
      </c>
      <c r="C42" s="126" t="s">
        <v>129</v>
      </c>
      <c r="D42" s="169">
        <v>60.51</v>
      </c>
      <c r="E42" s="172"/>
      <c r="F42" s="169">
        <v>60.51</v>
      </c>
      <c r="G42" s="127">
        <f t="shared" ref="G42:G54" si="4">F42/D42*100</f>
        <v>100</v>
      </c>
      <c r="H42" s="169">
        <v>62.951000000000001</v>
      </c>
      <c r="I42" s="169"/>
      <c r="J42" s="180">
        <f t="shared" si="3"/>
        <v>2.4410000000000025</v>
      </c>
      <c r="K42" s="180"/>
      <c r="L42" s="18">
        <f>I42/H42*100</f>
        <v>0</v>
      </c>
      <c r="M42" s="230">
        <f t="shared" si="0"/>
        <v>0</v>
      </c>
      <c r="N42" s="215"/>
      <c r="O42" s="169"/>
    </row>
    <row r="43" spans="1:15" ht="22.15" customHeight="1" x14ac:dyDescent="0.25">
      <c r="A43" s="124" t="s">
        <v>21</v>
      </c>
      <c r="B43" s="125" t="s">
        <v>130</v>
      </c>
      <c r="C43" s="126" t="s">
        <v>26</v>
      </c>
      <c r="D43" s="127">
        <f>D41*D42/10</f>
        <v>526.43700000000001</v>
      </c>
      <c r="E43" s="172"/>
      <c r="F43" s="127">
        <f>F41*F42/10</f>
        <v>526.43700000000001</v>
      </c>
      <c r="G43" s="127">
        <f t="shared" si="4"/>
        <v>100</v>
      </c>
      <c r="H43" s="127">
        <f>H41*H42/10</f>
        <v>553.96879999999999</v>
      </c>
      <c r="I43" s="127">
        <f>I41*I42/10</f>
        <v>0</v>
      </c>
      <c r="J43" s="180">
        <f t="shared" si="3"/>
        <v>27.531799999999976</v>
      </c>
      <c r="K43" s="180">
        <v>0</v>
      </c>
      <c r="L43" s="18">
        <f>I43/H43*100</f>
        <v>0</v>
      </c>
      <c r="M43" s="230">
        <f t="shared" si="0"/>
        <v>0</v>
      </c>
      <c r="N43" s="215"/>
      <c r="O43" s="127">
        <f>O41*O42/10</f>
        <v>0</v>
      </c>
    </row>
    <row r="44" spans="1:15" s="121" customFormat="1" ht="22.15" customHeight="1" x14ac:dyDescent="0.25">
      <c r="A44" s="11">
        <v>3</v>
      </c>
      <c r="B44" s="115" t="s">
        <v>146</v>
      </c>
      <c r="C44" s="23" t="s">
        <v>123</v>
      </c>
      <c r="D44" s="13">
        <v>2049.37</v>
      </c>
      <c r="E44" s="13"/>
      <c r="F44" s="13">
        <v>2049.37</v>
      </c>
      <c r="G44" s="4">
        <f t="shared" si="4"/>
        <v>100</v>
      </c>
      <c r="H44" s="14">
        <f>H46+H50</f>
        <v>2074.1</v>
      </c>
      <c r="I44" s="14">
        <f>I46+I50</f>
        <v>1912.8</v>
      </c>
      <c r="J44" s="180">
        <f t="shared" si="3"/>
        <v>24.730000000000018</v>
      </c>
      <c r="K44" s="180">
        <v>2032.9</v>
      </c>
      <c r="L44" s="18">
        <f>I44/H44*100</f>
        <v>92.223132925124148</v>
      </c>
      <c r="M44" s="230">
        <f t="shared" si="0"/>
        <v>98.013596258618207</v>
      </c>
      <c r="N44" s="215"/>
      <c r="O44" s="14">
        <f>O46+O50</f>
        <v>2032.9</v>
      </c>
    </row>
    <row r="45" spans="1:15" ht="22.15" customHeight="1" x14ac:dyDescent="0.25">
      <c r="A45" s="11" t="s">
        <v>96</v>
      </c>
      <c r="B45" s="115" t="s">
        <v>147</v>
      </c>
      <c r="C45" s="3" t="s">
        <v>121</v>
      </c>
      <c r="D45" s="13"/>
      <c r="E45" s="13"/>
      <c r="F45" s="13"/>
      <c r="G45" s="15"/>
      <c r="H45" s="15"/>
      <c r="I45" s="15"/>
      <c r="J45" s="15"/>
      <c r="K45" s="15"/>
      <c r="L45" s="18"/>
      <c r="M45" s="230"/>
      <c r="N45" s="215"/>
      <c r="O45" s="15"/>
    </row>
    <row r="46" spans="1:15" ht="22.15" customHeight="1" x14ac:dyDescent="0.25">
      <c r="A46" s="124" t="s">
        <v>21</v>
      </c>
      <c r="B46" s="125" t="s">
        <v>127</v>
      </c>
      <c r="C46" s="126" t="s">
        <v>123</v>
      </c>
      <c r="D46" s="127">
        <v>3.1</v>
      </c>
      <c r="E46" s="127"/>
      <c r="F46" s="127">
        <v>3.1</v>
      </c>
      <c r="G46" s="127">
        <f t="shared" si="4"/>
        <v>100</v>
      </c>
      <c r="H46" s="127">
        <v>3.1</v>
      </c>
      <c r="I46" s="127">
        <v>2.8</v>
      </c>
      <c r="J46" s="180">
        <f t="shared" si="3"/>
        <v>0</v>
      </c>
      <c r="K46" s="180">
        <v>2.9</v>
      </c>
      <c r="L46" s="18">
        <f>I46/H46*100</f>
        <v>90.322580645161281</v>
      </c>
      <c r="M46" s="230">
        <f t="shared" si="0"/>
        <v>93.548387096774192</v>
      </c>
      <c r="N46" s="215"/>
      <c r="O46" s="127">
        <v>2.9</v>
      </c>
    </row>
    <row r="47" spans="1:15" ht="22.15" customHeight="1" x14ac:dyDescent="0.25">
      <c r="A47" s="124" t="s">
        <v>137</v>
      </c>
      <c r="B47" s="125" t="s">
        <v>128</v>
      </c>
      <c r="C47" s="126" t="s">
        <v>129</v>
      </c>
      <c r="D47" s="170">
        <v>43.6</v>
      </c>
      <c r="E47" s="173"/>
      <c r="F47" s="170">
        <v>43.6</v>
      </c>
      <c r="G47" s="127">
        <f t="shared" si="4"/>
        <v>100</v>
      </c>
      <c r="H47" s="170">
        <v>43.6</v>
      </c>
      <c r="I47" s="170">
        <v>43.6</v>
      </c>
      <c r="J47" s="180">
        <f t="shared" si="3"/>
        <v>0</v>
      </c>
      <c r="K47" s="180">
        <v>43.6</v>
      </c>
      <c r="L47" s="18">
        <f>I47/H47*100</f>
        <v>100</v>
      </c>
      <c r="M47" s="230">
        <f t="shared" si="0"/>
        <v>100</v>
      </c>
      <c r="N47" s="215"/>
      <c r="O47" s="170">
        <v>43.6</v>
      </c>
    </row>
    <row r="48" spans="1:15" ht="22.15" customHeight="1" x14ac:dyDescent="0.25">
      <c r="A48" s="124" t="s">
        <v>21</v>
      </c>
      <c r="B48" s="125" t="s">
        <v>130</v>
      </c>
      <c r="C48" s="126" t="s">
        <v>26</v>
      </c>
      <c r="D48" s="127">
        <f>D46*D47/10</f>
        <v>13.516</v>
      </c>
      <c r="E48" s="127"/>
      <c r="F48" s="127">
        <f>F46*F47/10</f>
        <v>13.516</v>
      </c>
      <c r="G48" s="127">
        <f t="shared" si="4"/>
        <v>100</v>
      </c>
      <c r="H48" s="127">
        <f>H46*H47/10</f>
        <v>13.516</v>
      </c>
      <c r="I48" s="127">
        <f>I46*I47/10</f>
        <v>12.208</v>
      </c>
      <c r="J48" s="180">
        <f t="shared" si="3"/>
        <v>0</v>
      </c>
      <c r="K48" s="180">
        <v>12.644</v>
      </c>
      <c r="L48" s="18">
        <f>I48/H48*100</f>
        <v>90.322580645161281</v>
      </c>
      <c r="M48" s="230">
        <f t="shared" si="0"/>
        <v>93.548387096774206</v>
      </c>
      <c r="N48" s="215"/>
      <c r="O48" s="127">
        <f>O46*O47/10</f>
        <v>12.644</v>
      </c>
    </row>
    <row r="49" spans="1:15" ht="22.15" customHeight="1" x14ac:dyDescent="0.25">
      <c r="A49" s="11" t="s">
        <v>97</v>
      </c>
      <c r="B49" s="115" t="s">
        <v>148</v>
      </c>
      <c r="C49" s="3" t="s">
        <v>121</v>
      </c>
      <c r="D49" s="13"/>
      <c r="E49" s="13"/>
      <c r="F49" s="13"/>
      <c r="G49" s="15"/>
      <c r="H49" s="15"/>
      <c r="I49" s="15"/>
      <c r="J49" s="15"/>
      <c r="K49" s="15"/>
      <c r="L49" s="18"/>
      <c r="M49" s="230"/>
      <c r="N49" s="215"/>
      <c r="O49" s="15"/>
    </row>
    <row r="50" spans="1:15" ht="22.15" customHeight="1" x14ac:dyDescent="0.25">
      <c r="A50" s="124" t="s">
        <v>21</v>
      </c>
      <c r="B50" s="125" t="s">
        <v>127</v>
      </c>
      <c r="C50" s="126" t="s">
        <v>123</v>
      </c>
      <c r="D50" s="127">
        <v>2046.27</v>
      </c>
      <c r="E50" s="127">
        <v>2046.27</v>
      </c>
      <c r="F50" s="127">
        <v>2046.27</v>
      </c>
      <c r="G50" s="127">
        <f t="shared" si="4"/>
        <v>100</v>
      </c>
      <c r="H50" s="127">
        <v>2071</v>
      </c>
      <c r="I50" s="127">
        <v>1910</v>
      </c>
      <c r="J50" s="180">
        <f t="shared" si="3"/>
        <v>24.730000000000018</v>
      </c>
      <c r="K50" s="180">
        <v>2030</v>
      </c>
      <c r="L50" s="18">
        <f t="shared" ref="L50:L62" si="5">I50/H50*100</f>
        <v>92.225977788507961</v>
      </c>
      <c r="M50" s="230">
        <f t="shared" si="0"/>
        <v>98.020280057943026</v>
      </c>
      <c r="N50" s="215"/>
      <c r="O50" s="127">
        <v>2030</v>
      </c>
    </row>
    <row r="51" spans="1:15" ht="22.15" customHeight="1" x14ac:dyDescent="0.25">
      <c r="A51" s="124" t="s">
        <v>21</v>
      </c>
      <c r="B51" s="125" t="s">
        <v>128</v>
      </c>
      <c r="C51" s="126" t="s">
        <v>129</v>
      </c>
      <c r="D51" s="127">
        <v>97.94</v>
      </c>
      <c r="E51" s="127">
        <v>99.51</v>
      </c>
      <c r="F51" s="127">
        <v>99.51</v>
      </c>
      <c r="G51" s="127">
        <f t="shared" si="4"/>
        <v>101.60302225852564</v>
      </c>
      <c r="H51" s="127">
        <v>101</v>
      </c>
      <c r="I51" s="127">
        <v>101</v>
      </c>
      <c r="J51" s="180">
        <f t="shared" si="3"/>
        <v>1.4899999999999949</v>
      </c>
      <c r="K51" s="180">
        <v>101</v>
      </c>
      <c r="L51" s="18">
        <f t="shared" si="5"/>
        <v>100</v>
      </c>
      <c r="M51" s="230">
        <f t="shared" si="0"/>
        <v>100</v>
      </c>
      <c r="N51" s="215"/>
      <c r="O51" s="127">
        <v>101</v>
      </c>
    </row>
    <row r="52" spans="1:15" ht="22.15" customHeight="1" x14ac:dyDescent="0.25">
      <c r="A52" s="124" t="s">
        <v>21</v>
      </c>
      <c r="B52" s="125" t="s">
        <v>130</v>
      </c>
      <c r="C52" s="126" t="s">
        <v>26</v>
      </c>
      <c r="D52" s="127">
        <f>D50*D51/10</f>
        <v>20041.168379999999</v>
      </c>
      <c r="E52" s="127">
        <v>20363.2</v>
      </c>
      <c r="F52" s="127">
        <v>20363.2</v>
      </c>
      <c r="G52" s="127">
        <f t="shared" si="4"/>
        <v>101.60685052834231</v>
      </c>
      <c r="H52" s="127">
        <v>20989</v>
      </c>
      <c r="I52" s="127">
        <v>20989</v>
      </c>
      <c r="J52" s="180">
        <f t="shared" si="3"/>
        <v>625.79999999999927</v>
      </c>
      <c r="K52" s="180">
        <v>20989</v>
      </c>
      <c r="L52" s="18">
        <f t="shared" si="5"/>
        <v>100</v>
      </c>
      <c r="M52" s="230">
        <f t="shared" si="0"/>
        <v>100</v>
      </c>
      <c r="N52" s="215"/>
      <c r="O52" s="127">
        <v>20989</v>
      </c>
    </row>
    <row r="53" spans="1:15" s="121" customFormat="1" ht="22.15" customHeight="1" x14ac:dyDescent="0.25">
      <c r="A53" s="11">
        <v>4</v>
      </c>
      <c r="B53" s="115" t="s">
        <v>149</v>
      </c>
      <c r="C53" s="23" t="s">
        <v>123</v>
      </c>
      <c r="D53" s="13">
        <v>126</v>
      </c>
      <c r="E53" s="13"/>
      <c r="F53" s="13">
        <v>126</v>
      </c>
      <c r="G53" s="4">
        <f t="shared" si="4"/>
        <v>100</v>
      </c>
      <c r="H53" s="14">
        <f>H54+H58</f>
        <v>127</v>
      </c>
      <c r="I53" s="14">
        <f>I54+I58</f>
        <v>103</v>
      </c>
      <c r="J53" s="180">
        <f t="shared" si="3"/>
        <v>1</v>
      </c>
      <c r="K53" s="180">
        <v>108.7</v>
      </c>
      <c r="L53" s="18">
        <f t="shared" si="5"/>
        <v>81.102362204724415</v>
      </c>
      <c r="M53" s="230">
        <f t="shared" si="0"/>
        <v>85.590551181102356</v>
      </c>
      <c r="N53" s="215"/>
      <c r="O53" s="14">
        <f>O54+O58</f>
        <v>108.7</v>
      </c>
    </row>
    <row r="54" spans="1:15" ht="22.15" customHeight="1" x14ac:dyDescent="0.25">
      <c r="A54" s="124" t="s">
        <v>150</v>
      </c>
      <c r="B54" s="125" t="s">
        <v>151</v>
      </c>
      <c r="C54" s="126" t="s">
        <v>121</v>
      </c>
      <c r="D54" s="127">
        <v>70</v>
      </c>
      <c r="E54" s="127">
        <v>70</v>
      </c>
      <c r="F54" s="127">
        <v>70</v>
      </c>
      <c r="G54" s="127">
        <f t="shared" si="4"/>
        <v>100</v>
      </c>
      <c r="H54" s="18">
        <v>69</v>
      </c>
      <c r="I54" s="18">
        <v>56.2</v>
      </c>
      <c r="J54" s="180">
        <f t="shared" si="3"/>
        <v>-1</v>
      </c>
      <c r="K54" s="180">
        <v>59.6</v>
      </c>
      <c r="L54" s="18">
        <f t="shared" si="5"/>
        <v>81.449275362318843</v>
      </c>
      <c r="M54" s="230">
        <f t="shared" si="0"/>
        <v>86.376811594202891</v>
      </c>
      <c r="N54" s="215"/>
      <c r="O54" s="18">
        <v>59.6</v>
      </c>
    </row>
    <row r="55" spans="1:15" ht="22.15" hidden="1" customHeight="1" x14ac:dyDescent="0.25">
      <c r="A55" s="124" t="s">
        <v>21</v>
      </c>
      <c r="B55" s="125" t="s">
        <v>127</v>
      </c>
      <c r="C55" s="126" t="s">
        <v>123</v>
      </c>
      <c r="D55" s="127">
        <v>70</v>
      </c>
      <c r="E55" s="127"/>
      <c r="F55" s="127">
        <v>70</v>
      </c>
      <c r="G55" s="18"/>
      <c r="H55" s="18"/>
      <c r="I55" s="18"/>
      <c r="J55" s="18"/>
      <c r="K55" s="18"/>
      <c r="L55" s="18" t="e">
        <f t="shared" si="5"/>
        <v>#DIV/0!</v>
      </c>
      <c r="M55" s="230" t="e">
        <f t="shared" si="0"/>
        <v>#DIV/0!</v>
      </c>
      <c r="N55" s="215"/>
      <c r="O55" s="18"/>
    </row>
    <row r="56" spans="1:15" ht="22.15" hidden="1" customHeight="1" x14ac:dyDescent="0.25">
      <c r="A56" s="124" t="s">
        <v>137</v>
      </c>
      <c r="B56" s="125" t="s">
        <v>128</v>
      </c>
      <c r="C56" s="126" t="s">
        <v>129</v>
      </c>
      <c r="D56" s="127"/>
      <c r="E56" s="127"/>
      <c r="F56" s="127"/>
      <c r="G56" s="18"/>
      <c r="H56" s="18"/>
      <c r="I56" s="18"/>
      <c r="J56" s="18"/>
      <c r="K56" s="18"/>
      <c r="L56" s="18" t="e">
        <f t="shared" si="5"/>
        <v>#DIV/0!</v>
      </c>
      <c r="M56" s="230" t="e">
        <f t="shared" si="0"/>
        <v>#DIV/0!</v>
      </c>
      <c r="N56" s="215"/>
      <c r="O56" s="18"/>
    </row>
    <row r="57" spans="1:15" ht="22.15" hidden="1" customHeight="1" x14ac:dyDescent="0.25">
      <c r="A57" s="124" t="s">
        <v>21</v>
      </c>
      <c r="B57" s="125" t="s">
        <v>130</v>
      </c>
      <c r="C57" s="126" t="s">
        <v>26</v>
      </c>
      <c r="D57" s="127"/>
      <c r="E57" s="127"/>
      <c r="F57" s="127"/>
      <c r="G57" s="18"/>
      <c r="H57" s="18"/>
      <c r="I57" s="18"/>
      <c r="J57" s="18"/>
      <c r="K57" s="18"/>
      <c r="L57" s="18" t="e">
        <f t="shared" si="5"/>
        <v>#DIV/0!</v>
      </c>
      <c r="M57" s="230" t="e">
        <f t="shared" si="0"/>
        <v>#DIV/0!</v>
      </c>
      <c r="N57" s="215"/>
      <c r="O57" s="18"/>
    </row>
    <row r="58" spans="1:15" ht="22.15" customHeight="1" x14ac:dyDescent="0.25">
      <c r="A58" s="124" t="s">
        <v>152</v>
      </c>
      <c r="B58" s="125" t="s">
        <v>153</v>
      </c>
      <c r="C58" s="126" t="s">
        <v>121</v>
      </c>
      <c r="D58" s="127">
        <v>56</v>
      </c>
      <c r="E58" s="127">
        <v>56</v>
      </c>
      <c r="F58" s="127">
        <v>56</v>
      </c>
      <c r="G58" s="127">
        <f>F58/D58*100</f>
        <v>100</v>
      </c>
      <c r="H58" s="18">
        <v>58</v>
      </c>
      <c r="I58" s="18">
        <v>46.8</v>
      </c>
      <c r="J58" s="180">
        <f t="shared" ref="J58" si="6">H58-F58</f>
        <v>2</v>
      </c>
      <c r="K58" s="180">
        <v>49.1</v>
      </c>
      <c r="L58" s="18">
        <f t="shared" si="5"/>
        <v>80.689655172413794</v>
      </c>
      <c r="M58" s="230">
        <f t="shared" si="0"/>
        <v>84.655172413793096</v>
      </c>
      <c r="N58" s="215"/>
      <c r="O58" s="18">
        <v>49.1</v>
      </c>
    </row>
    <row r="59" spans="1:15" ht="22.15" hidden="1" customHeight="1" x14ac:dyDescent="0.25">
      <c r="A59" s="9" t="s">
        <v>21</v>
      </c>
      <c r="B59" s="2" t="s">
        <v>127</v>
      </c>
      <c r="C59" s="3" t="s">
        <v>123</v>
      </c>
      <c r="D59" s="4"/>
      <c r="E59" s="4"/>
      <c r="F59" s="4"/>
      <c r="G59" s="15"/>
      <c r="H59" s="15"/>
      <c r="I59" s="15"/>
      <c r="J59" s="15"/>
      <c r="K59" s="15"/>
      <c r="L59" s="18" t="e">
        <f t="shared" si="5"/>
        <v>#DIV/0!</v>
      </c>
      <c r="M59" s="230" t="e">
        <f t="shared" si="0"/>
        <v>#DIV/0!</v>
      </c>
      <c r="N59" s="215"/>
      <c r="O59" s="15"/>
    </row>
    <row r="60" spans="1:15" ht="22.15" hidden="1" customHeight="1" x14ac:dyDescent="0.25">
      <c r="A60" s="9" t="s">
        <v>137</v>
      </c>
      <c r="B60" s="2" t="s">
        <v>128</v>
      </c>
      <c r="C60" s="3" t="s">
        <v>129</v>
      </c>
      <c r="D60" s="4"/>
      <c r="E60" s="4"/>
      <c r="F60" s="4"/>
      <c r="G60" s="15"/>
      <c r="H60" s="15"/>
      <c r="I60" s="15"/>
      <c r="J60" s="15"/>
      <c r="K60" s="15"/>
      <c r="L60" s="18" t="e">
        <f t="shared" si="5"/>
        <v>#DIV/0!</v>
      </c>
      <c r="M60" s="230" t="e">
        <f t="shared" si="0"/>
        <v>#DIV/0!</v>
      </c>
      <c r="N60" s="215"/>
      <c r="O60" s="15"/>
    </row>
    <row r="61" spans="1:15" ht="22.15" hidden="1" customHeight="1" x14ac:dyDescent="0.25">
      <c r="A61" s="9" t="s">
        <v>21</v>
      </c>
      <c r="B61" s="2" t="s">
        <v>130</v>
      </c>
      <c r="C61" s="3" t="s">
        <v>26</v>
      </c>
      <c r="D61" s="4"/>
      <c r="E61" s="4"/>
      <c r="F61" s="4"/>
      <c r="G61" s="15"/>
      <c r="H61" s="15"/>
      <c r="I61" s="15"/>
      <c r="J61" s="15"/>
      <c r="K61" s="15"/>
      <c r="L61" s="18" t="e">
        <f t="shared" si="5"/>
        <v>#DIV/0!</v>
      </c>
      <c r="M61" s="230" t="e">
        <f t="shared" si="0"/>
        <v>#DIV/0!</v>
      </c>
      <c r="N61" s="215"/>
      <c r="O61" s="15"/>
    </row>
    <row r="62" spans="1:15" s="121" customFormat="1" ht="22.15" customHeight="1" x14ac:dyDescent="0.25">
      <c r="A62" s="11">
        <v>5</v>
      </c>
      <c r="B62" s="115" t="s">
        <v>154</v>
      </c>
      <c r="C62" s="23" t="s">
        <v>123</v>
      </c>
      <c r="D62" s="13">
        <v>242.29999999999998</v>
      </c>
      <c r="E62" s="13"/>
      <c r="F62" s="13">
        <v>242.29999999999998</v>
      </c>
      <c r="G62" s="14"/>
      <c r="H62" s="13">
        <f>H64+H69</f>
        <v>262</v>
      </c>
      <c r="I62" s="13">
        <f>I64+I69+I67</f>
        <v>269.10000000000002</v>
      </c>
      <c r="J62" s="180">
        <f t="shared" ref="J62" si="7">H62-F62</f>
        <v>19.700000000000017</v>
      </c>
      <c r="K62" s="180">
        <v>277.5</v>
      </c>
      <c r="L62" s="18">
        <f t="shared" si="5"/>
        <v>102.70992366412214</v>
      </c>
      <c r="M62" s="230">
        <f t="shared" si="0"/>
        <v>105.91603053435115</v>
      </c>
      <c r="N62" s="215"/>
      <c r="O62" s="13">
        <f>O64+O69+O67</f>
        <v>277.5</v>
      </c>
    </row>
    <row r="63" spans="1:15" ht="22.15" customHeight="1" x14ac:dyDescent="0.25">
      <c r="A63" s="11" t="s">
        <v>155</v>
      </c>
      <c r="B63" s="115" t="s">
        <v>156</v>
      </c>
      <c r="C63" s="3" t="s">
        <v>121</v>
      </c>
      <c r="D63" s="4"/>
      <c r="E63" s="4"/>
      <c r="F63" s="4"/>
      <c r="G63" s="15"/>
      <c r="H63" s="15"/>
      <c r="I63" s="15"/>
      <c r="J63" s="15"/>
      <c r="K63" s="15"/>
      <c r="L63" s="18"/>
      <c r="M63" s="230"/>
      <c r="N63" s="215"/>
      <c r="O63" s="15"/>
    </row>
    <row r="64" spans="1:15" ht="22.15" customHeight="1" x14ac:dyDescent="0.25">
      <c r="A64" s="124" t="s">
        <v>21</v>
      </c>
      <c r="B64" s="125" t="s">
        <v>127</v>
      </c>
      <c r="C64" s="126" t="s">
        <v>123</v>
      </c>
      <c r="D64" s="127">
        <v>229.29999999999998</v>
      </c>
      <c r="E64" s="127">
        <v>229.3</v>
      </c>
      <c r="F64" s="127">
        <v>229.3</v>
      </c>
      <c r="G64" s="127">
        <f t="shared" ref="G64:G77" si="8">F64/D64*100</f>
        <v>100.00000000000003</v>
      </c>
      <c r="H64" s="18">
        <v>249</v>
      </c>
      <c r="I64" s="18">
        <v>241</v>
      </c>
      <c r="J64" s="180">
        <f t="shared" ref="J64:J66" si="9">H64-F64</f>
        <v>19.699999999999989</v>
      </c>
      <c r="K64" s="180">
        <v>249</v>
      </c>
      <c r="L64" s="18">
        <f>I64/H64*100</f>
        <v>96.787148594377513</v>
      </c>
      <c r="M64" s="230">
        <f t="shared" si="0"/>
        <v>100</v>
      </c>
      <c r="N64" s="215"/>
      <c r="O64" s="18">
        <v>249</v>
      </c>
    </row>
    <row r="65" spans="1:15" ht="22.15" customHeight="1" x14ac:dyDescent="0.25">
      <c r="A65" s="124" t="s">
        <v>137</v>
      </c>
      <c r="B65" s="125" t="s">
        <v>128</v>
      </c>
      <c r="C65" s="126" t="s">
        <v>129</v>
      </c>
      <c r="D65" s="127">
        <v>760</v>
      </c>
      <c r="E65" s="127">
        <v>768.44</v>
      </c>
      <c r="F65" s="127">
        <v>768.44</v>
      </c>
      <c r="G65" s="127">
        <f t="shared" si="8"/>
        <v>101.11052631578947</v>
      </c>
      <c r="H65" s="18">
        <v>769.15</v>
      </c>
      <c r="I65" s="18"/>
      <c r="J65" s="180">
        <f t="shared" si="9"/>
        <v>0.70999999999992269</v>
      </c>
      <c r="K65" s="180"/>
      <c r="L65" s="18">
        <f>I65/H65*100</f>
        <v>0</v>
      </c>
      <c r="M65" s="230">
        <f t="shared" si="0"/>
        <v>0</v>
      </c>
      <c r="N65" s="215"/>
      <c r="O65" s="18"/>
    </row>
    <row r="66" spans="1:15" ht="22.15" customHeight="1" x14ac:dyDescent="0.25">
      <c r="A66" s="124" t="s">
        <v>21</v>
      </c>
      <c r="B66" s="125" t="s">
        <v>130</v>
      </c>
      <c r="C66" s="126" t="s">
        <v>26</v>
      </c>
      <c r="D66" s="127">
        <f>D64*D65/10</f>
        <v>17426.8</v>
      </c>
      <c r="E66" s="127">
        <v>17620.400000000001</v>
      </c>
      <c r="F66" s="127">
        <v>17620.400000000001</v>
      </c>
      <c r="G66" s="127">
        <f t="shared" si="8"/>
        <v>101.11093258659079</v>
      </c>
      <c r="H66" s="18">
        <v>17620.400000000001</v>
      </c>
      <c r="I66" s="18"/>
      <c r="J66" s="180">
        <f t="shared" si="9"/>
        <v>0</v>
      </c>
      <c r="K66" s="180"/>
      <c r="L66" s="18">
        <f>I66/H66*100</f>
        <v>0</v>
      </c>
      <c r="M66" s="230">
        <f t="shared" si="0"/>
        <v>0</v>
      </c>
      <c r="N66" s="215"/>
      <c r="O66" s="18"/>
    </row>
    <row r="67" spans="1:15" ht="22.15" customHeight="1" x14ac:dyDescent="0.25">
      <c r="A67" s="124"/>
      <c r="B67" s="125" t="s">
        <v>157</v>
      </c>
      <c r="C67" s="126"/>
      <c r="D67" s="127">
        <v>154</v>
      </c>
      <c r="E67" s="127"/>
      <c r="F67" s="127">
        <v>154</v>
      </c>
      <c r="G67" s="127">
        <f t="shared" si="8"/>
        <v>100</v>
      </c>
      <c r="H67" s="18">
        <v>17</v>
      </c>
      <c r="I67" s="18">
        <v>17</v>
      </c>
      <c r="J67" s="180"/>
      <c r="K67" s="180">
        <v>17</v>
      </c>
      <c r="L67" s="18">
        <f>I67/H67*100</f>
        <v>100</v>
      </c>
      <c r="M67" s="230">
        <f t="shared" si="0"/>
        <v>100</v>
      </c>
      <c r="N67" s="215"/>
      <c r="O67" s="18">
        <v>17</v>
      </c>
    </row>
    <row r="68" spans="1:15" ht="22.15" customHeight="1" x14ac:dyDescent="0.25">
      <c r="A68" s="11" t="s">
        <v>158</v>
      </c>
      <c r="B68" s="115" t="s">
        <v>159</v>
      </c>
      <c r="C68" s="3" t="s">
        <v>121</v>
      </c>
      <c r="D68" s="13"/>
      <c r="E68" s="13"/>
      <c r="F68" s="4"/>
      <c r="G68" s="15"/>
      <c r="H68" s="15"/>
      <c r="I68" s="15"/>
      <c r="J68" s="15"/>
      <c r="K68" s="15"/>
      <c r="L68" s="18"/>
      <c r="M68" s="230"/>
      <c r="N68" s="215"/>
      <c r="O68" s="15"/>
    </row>
    <row r="69" spans="1:15" ht="22.15" customHeight="1" x14ac:dyDescent="0.25">
      <c r="A69" s="124" t="s">
        <v>21</v>
      </c>
      <c r="B69" s="125" t="s">
        <v>127</v>
      </c>
      <c r="C69" s="126" t="s">
        <v>123</v>
      </c>
      <c r="D69" s="127">
        <v>13</v>
      </c>
      <c r="E69" s="127">
        <v>13</v>
      </c>
      <c r="F69" s="127">
        <v>13</v>
      </c>
      <c r="G69" s="127">
        <f t="shared" si="8"/>
        <v>100</v>
      </c>
      <c r="H69" s="18">
        <v>13</v>
      </c>
      <c r="I69" s="18">
        <v>11.1</v>
      </c>
      <c r="J69" s="180">
        <f t="shared" ref="J69:J110" si="10">H69-F69</f>
        <v>0</v>
      </c>
      <c r="K69" s="180">
        <v>11.5</v>
      </c>
      <c r="L69" s="18">
        <f>I69/H69*100</f>
        <v>85.384615384615387</v>
      </c>
      <c r="M69" s="230">
        <f t="shared" si="0"/>
        <v>88.461538461538453</v>
      </c>
      <c r="N69" s="215"/>
      <c r="O69" s="18">
        <v>11.5</v>
      </c>
    </row>
    <row r="70" spans="1:15" ht="22.15" customHeight="1" x14ac:dyDescent="0.25">
      <c r="A70" s="124" t="s">
        <v>137</v>
      </c>
      <c r="B70" s="125" t="s">
        <v>128</v>
      </c>
      <c r="C70" s="126" t="s">
        <v>129</v>
      </c>
      <c r="D70" s="169">
        <v>13.45</v>
      </c>
      <c r="E70" s="169">
        <v>13.46</v>
      </c>
      <c r="F70" s="127">
        <v>13.46</v>
      </c>
      <c r="G70" s="127">
        <f t="shared" si="8"/>
        <v>100.07434944237919</v>
      </c>
      <c r="H70" s="18">
        <v>14</v>
      </c>
      <c r="I70" s="18">
        <v>14</v>
      </c>
      <c r="J70" s="180">
        <f t="shared" si="10"/>
        <v>0.53999999999999915</v>
      </c>
      <c r="K70" s="180">
        <v>14</v>
      </c>
      <c r="L70" s="18">
        <f>I70/H70*100</f>
        <v>100</v>
      </c>
      <c r="M70" s="230">
        <f t="shared" si="0"/>
        <v>100</v>
      </c>
      <c r="N70" s="215"/>
      <c r="O70" s="18">
        <v>14</v>
      </c>
    </row>
    <row r="71" spans="1:15" ht="22.15" customHeight="1" x14ac:dyDescent="0.25">
      <c r="A71" s="124" t="s">
        <v>21</v>
      </c>
      <c r="B71" s="125" t="s">
        <v>130</v>
      </c>
      <c r="C71" s="126" t="s">
        <v>26</v>
      </c>
      <c r="D71" s="174">
        <f>D69*D70/10</f>
        <v>17.484999999999999</v>
      </c>
      <c r="E71" s="127">
        <v>17.5</v>
      </c>
      <c r="F71" s="127">
        <v>17.5</v>
      </c>
      <c r="G71" s="127">
        <f t="shared" si="8"/>
        <v>100.08578781812983</v>
      </c>
      <c r="H71" s="18">
        <v>18</v>
      </c>
      <c r="I71" s="18">
        <v>18</v>
      </c>
      <c r="J71" s="180">
        <f t="shared" si="10"/>
        <v>0.5</v>
      </c>
      <c r="K71" s="180">
        <v>18</v>
      </c>
      <c r="L71" s="18">
        <f>I71/H71*100</f>
        <v>100</v>
      </c>
      <c r="M71" s="230">
        <f t="shared" si="0"/>
        <v>100</v>
      </c>
      <c r="N71" s="215"/>
      <c r="O71" s="18">
        <v>18</v>
      </c>
    </row>
    <row r="72" spans="1:15" s="121" customFormat="1" ht="22.15" customHeight="1" x14ac:dyDescent="0.25">
      <c r="A72" s="11" t="s">
        <v>27</v>
      </c>
      <c r="B72" s="115" t="s">
        <v>160</v>
      </c>
      <c r="C72" s="23" t="s">
        <v>123</v>
      </c>
      <c r="D72" s="13">
        <v>4545.8799999999992</v>
      </c>
      <c r="E72" s="13"/>
      <c r="F72" s="14">
        <f>F74+F79+F84+F89+F95</f>
        <v>4570.74</v>
      </c>
      <c r="G72" s="13">
        <f t="shared" si="8"/>
        <v>100.5468688130791</v>
      </c>
      <c r="H72" s="14">
        <f>H74+H79+H84+H89+H95</f>
        <v>4729.3</v>
      </c>
      <c r="I72" s="14">
        <f>I74+I79+I84+I89+I95</f>
        <v>4726.8500000000004</v>
      </c>
      <c r="J72" s="180">
        <f t="shared" si="10"/>
        <v>158.5600000000004</v>
      </c>
      <c r="K72" s="180">
        <v>4727.93</v>
      </c>
      <c r="L72" s="18">
        <f>I72/H72*100</f>
        <v>99.948195293172361</v>
      </c>
      <c r="M72" s="230">
        <f t="shared" ref="M72:M135" si="11">K72/H72*100</f>
        <v>99.971031653733107</v>
      </c>
      <c r="N72" s="215"/>
      <c r="O72" s="14">
        <f>O74+O79+O84+O89+O95</f>
        <v>985.93000000000006</v>
      </c>
    </row>
    <row r="73" spans="1:15" ht="22.15" customHeight="1" x14ac:dyDescent="0.25">
      <c r="A73" s="11">
        <v>1</v>
      </c>
      <c r="B73" s="115" t="s">
        <v>161</v>
      </c>
      <c r="C73" s="3" t="s">
        <v>121</v>
      </c>
      <c r="D73" s="13"/>
      <c r="E73" s="13"/>
      <c r="F73" s="4"/>
      <c r="G73" s="15"/>
      <c r="H73" s="15"/>
      <c r="I73" s="15"/>
      <c r="J73" s="15"/>
      <c r="K73" s="15"/>
      <c r="L73" s="18"/>
      <c r="M73" s="230"/>
      <c r="N73" s="215"/>
      <c r="O73" s="15"/>
    </row>
    <row r="74" spans="1:15" ht="22.15" customHeight="1" x14ac:dyDescent="0.25">
      <c r="A74" s="124" t="s">
        <v>21</v>
      </c>
      <c r="B74" s="125" t="s">
        <v>127</v>
      </c>
      <c r="C74" s="126" t="s">
        <v>123</v>
      </c>
      <c r="D74" s="127">
        <v>357</v>
      </c>
      <c r="E74" s="7">
        <v>357</v>
      </c>
      <c r="F74" s="127">
        <v>357</v>
      </c>
      <c r="G74" s="127">
        <f t="shared" si="8"/>
        <v>100</v>
      </c>
      <c r="H74" s="127">
        <v>438</v>
      </c>
      <c r="I74" s="127">
        <v>438</v>
      </c>
      <c r="J74" s="180">
        <f t="shared" si="10"/>
        <v>81</v>
      </c>
      <c r="K74" s="180">
        <v>438</v>
      </c>
      <c r="L74" s="18">
        <f>I74/H74*100</f>
        <v>100</v>
      </c>
      <c r="M74" s="230">
        <f t="shared" si="11"/>
        <v>100</v>
      </c>
      <c r="N74" s="215"/>
      <c r="O74" s="127">
        <v>438</v>
      </c>
    </row>
    <row r="75" spans="1:15" ht="22.15" customHeight="1" x14ac:dyDescent="0.25">
      <c r="A75" s="124" t="s">
        <v>126</v>
      </c>
      <c r="B75" s="125" t="s">
        <v>162</v>
      </c>
      <c r="C75" s="126" t="s">
        <v>123</v>
      </c>
      <c r="D75" s="127">
        <v>251.3</v>
      </c>
      <c r="E75" s="127"/>
      <c r="F75" s="127">
        <v>251.3</v>
      </c>
      <c r="G75" s="127">
        <f t="shared" si="8"/>
        <v>100</v>
      </c>
      <c r="H75" s="18">
        <v>262.10000000000002</v>
      </c>
      <c r="I75" s="18">
        <v>262.10000000000002</v>
      </c>
      <c r="J75" s="180">
        <f t="shared" si="10"/>
        <v>10.800000000000011</v>
      </c>
      <c r="K75" s="180">
        <v>262.10000000000002</v>
      </c>
      <c r="L75" s="18">
        <f>I75/H75*100</f>
        <v>100</v>
      </c>
      <c r="M75" s="230">
        <f t="shared" si="11"/>
        <v>100</v>
      </c>
      <c r="N75" s="215"/>
      <c r="O75" s="18">
        <v>262.10000000000002</v>
      </c>
    </row>
    <row r="76" spans="1:15" ht="22.15" customHeight="1" x14ac:dyDescent="0.25">
      <c r="A76" s="124" t="s">
        <v>137</v>
      </c>
      <c r="B76" s="125" t="s">
        <v>128</v>
      </c>
      <c r="C76" s="126" t="s">
        <v>129</v>
      </c>
      <c r="D76" s="127">
        <v>10.3</v>
      </c>
      <c r="E76" s="127"/>
      <c r="F76" s="127">
        <v>10.3</v>
      </c>
      <c r="G76" s="127">
        <f t="shared" si="8"/>
        <v>100</v>
      </c>
      <c r="H76" s="18">
        <v>10.4</v>
      </c>
      <c r="I76" s="18"/>
      <c r="J76" s="180">
        <f t="shared" si="10"/>
        <v>9.9999999999999645E-2</v>
      </c>
      <c r="K76" s="180"/>
      <c r="L76" s="18">
        <f>I76/H76*100</f>
        <v>0</v>
      </c>
      <c r="M76" s="230">
        <f t="shared" si="11"/>
        <v>0</v>
      </c>
      <c r="N76" s="215"/>
      <c r="O76" s="18"/>
    </row>
    <row r="77" spans="1:15" ht="22.15" customHeight="1" x14ac:dyDescent="0.25">
      <c r="A77" s="124" t="s">
        <v>21</v>
      </c>
      <c r="B77" s="125" t="s">
        <v>130</v>
      </c>
      <c r="C77" s="126" t="s">
        <v>26</v>
      </c>
      <c r="D77" s="127">
        <f>D75*D76/10</f>
        <v>258.83900000000006</v>
      </c>
      <c r="E77" s="127"/>
      <c r="F77" s="127">
        <f>F75*F76/10</f>
        <v>258.83900000000006</v>
      </c>
      <c r="G77" s="127">
        <f t="shared" si="8"/>
        <v>100</v>
      </c>
      <c r="H77" s="18">
        <f>H75*H76/10</f>
        <v>272.584</v>
      </c>
      <c r="I77" s="18"/>
      <c r="J77" s="180">
        <f t="shared" si="10"/>
        <v>13.744999999999948</v>
      </c>
      <c r="K77" s="180"/>
      <c r="L77" s="18">
        <f>I77/H77*100</f>
        <v>0</v>
      </c>
      <c r="M77" s="230">
        <f t="shared" si="11"/>
        <v>0</v>
      </c>
      <c r="N77" s="215"/>
      <c r="O77" s="18"/>
    </row>
    <row r="78" spans="1:15" ht="22.15" customHeight="1" x14ac:dyDescent="0.25">
      <c r="A78" s="11">
        <v>2</v>
      </c>
      <c r="B78" s="115" t="s">
        <v>163</v>
      </c>
      <c r="C78" s="3" t="s">
        <v>121</v>
      </c>
      <c r="D78" s="13"/>
      <c r="E78" s="13"/>
      <c r="F78" s="4"/>
      <c r="G78" s="15"/>
      <c r="H78" s="15"/>
      <c r="I78" s="15"/>
      <c r="J78" s="15"/>
      <c r="K78" s="15"/>
      <c r="L78" s="18"/>
      <c r="M78" s="230"/>
      <c r="N78" s="215"/>
      <c r="O78" s="15"/>
    </row>
    <row r="79" spans="1:15" ht="22.15" customHeight="1" x14ac:dyDescent="0.25">
      <c r="A79" s="124" t="s">
        <v>21</v>
      </c>
      <c r="B79" s="125" t="s">
        <v>127</v>
      </c>
      <c r="C79" s="126" t="s">
        <v>123</v>
      </c>
      <c r="D79" s="127">
        <v>35.159999999999997</v>
      </c>
      <c r="E79" s="127"/>
      <c r="F79" s="127">
        <v>35.159999999999997</v>
      </c>
      <c r="G79" s="127">
        <f>F79/D79*100</f>
        <v>100</v>
      </c>
      <c r="H79" s="18">
        <v>35.299999999999997</v>
      </c>
      <c r="I79" s="18">
        <v>33.15</v>
      </c>
      <c r="J79" s="180">
        <f t="shared" si="10"/>
        <v>0.14000000000000057</v>
      </c>
      <c r="K79" s="180">
        <v>34.200000000000003</v>
      </c>
      <c r="L79" s="18">
        <f>I79/H79*100</f>
        <v>93.909348441926355</v>
      </c>
      <c r="M79" s="230">
        <f t="shared" si="11"/>
        <v>96.883852691218138</v>
      </c>
      <c r="N79" s="215"/>
      <c r="O79" s="18">
        <v>34.200000000000003</v>
      </c>
    </row>
    <row r="80" spans="1:15" ht="22.15" customHeight="1" x14ac:dyDescent="0.25">
      <c r="A80" s="124" t="s">
        <v>137</v>
      </c>
      <c r="B80" s="125" t="s">
        <v>128</v>
      </c>
      <c r="C80" s="126" t="s">
        <v>129</v>
      </c>
      <c r="D80" s="127">
        <v>15.74</v>
      </c>
      <c r="E80" s="127"/>
      <c r="F80" s="127">
        <v>15.74</v>
      </c>
      <c r="G80" s="127">
        <f>F80/D80*100</f>
        <v>100</v>
      </c>
      <c r="H80" s="18">
        <v>15.84</v>
      </c>
      <c r="I80" s="18">
        <v>15.84</v>
      </c>
      <c r="J80" s="180">
        <f t="shared" si="10"/>
        <v>9.9999999999999645E-2</v>
      </c>
      <c r="K80" s="180">
        <v>15.84</v>
      </c>
      <c r="L80" s="18">
        <f>I80/H80*100</f>
        <v>100</v>
      </c>
      <c r="M80" s="230">
        <f t="shared" si="11"/>
        <v>100</v>
      </c>
      <c r="N80" s="215"/>
      <c r="O80" s="18">
        <v>15.84</v>
      </c>
    </row>
    <row r="81" spans="1:15" ht="22.15" customHeight="1" x14ac:dyDescent="0.25">
      <c r="A81" s="124" t="s">
        <v>21</v>
      </c>
      <c r="B81" s="125" t="s">
        <v>130</v>
      </c>
      <c r="C81" s="126" t="s">
        <v>26</v>
      </c>
      <c r="D81" s="127">
        <f>D79*D80/10</f>
        <v>55.341839999999991</v>
      </c>
      <c r="E81" s="127"/>
      <c r="F81" s="127">
        <v>55.341839999999991</v>
      </c>
      <c r="G81" s="127">
        <f>F81/D81*100</f>
        <v>100</v>
      </c>
      <c r="H81" s="18">
        <f>H79*H80/10</f>
        <v>55.915199999999992</v>
      </c>
      <c r="I81" s="18">
        <f>I79*I80/10</f>
        <v>52.509599999999999</v>
      </c>
      <c r="J81" s="180">
        <f t="shared" si="10"/>
        <v>0.57336000000000098</v>
      </c>
      <c r="K81" s="180">
        <v>54.172800000000009</v>
      </c>
      <c r="L81" s="18">
        <f>I81/H81*100</f>
        <v>93.909348441926355</v>
      </c>
      <c r="M81" s="230">
        <f t="shared" si="11"/>
        <v>96.883852691218166</v>
      </c>
      <c r="N81" s="215"/>
      <c r="O81" s="18">
        <f>O79*O80/10</f>
        <v>54.172800000000009</v>
      </c>
    </row>
    <row r="82" spans="1:15" ht="22.15" customHeight="1" x14ac:dyDescent="0.25">
      <c r="A82" s="124"/>
      <c r="B82" s="125" t="s">
        <v>157</v>
      </c>
      <c r="C82" s="126" t="s">
        <v>123</v>
      </c>
      <c r="D82" s="127"/>
      <c r="E82" s="127"/>
      <c r="F82" s="127"/>
      <c r="G82" s="18"/>
      <c r="H82" s="175">
        <v>0.1</v>
      </c>
      <c r="I82" s="175">
        <v>0.1</v>
      </c>
      <c r="J82" s="180">
        <f t="shared" si="10"/>
        <v>0.1</v>
      </c>
      <c r="K82" s="180">
        <v>0.1</v>
      </c>
      <c r="L82" s="18">
        <f>I82/H82*100</f>
        <v>100</v>
      </c>
      <c r="M82" s="230">
        <f t="shared" si="11"/>
        <v>100</v>
      </c>
      <c r="N82" s="215"/>
      <c r="O82" s="175">
        <v>0.1</v>
      </c>
    </row>
    <row r="83" spans="1:15" ht="22.15" customHeight="1" x14ac:dyDescent="0.25">
      <c r="A83" s="11">
        <v>3</v>
      </c>
      <c r="B83" s="115" t="s">
        <v>164</v>
      </c>
      <c r="C83" s="3" t="s">
        <v>121</v>
      </c>
      <c r="D83" s="13"/>
      <c r="E83" s="13"/>
      <c r="F83" s="4"/>
      <c r="G83" s="15"/>
      <c r="H83" s="15"/>
      <c r="I83" s="15"/>
      <c r="J83" s="15"/>
      <c r="K83" s="15"/>
      <c r="L83" s="18"/>
      <c r="M83" s="230"/>
      <c r="N83" s="215"/>
      <c r="O83" s="15"/>
    </row>
    <row r="84" spans="1:15" ht="22.15" customHeight="1" x14ac:dyDescent="0.25">
      <c r="A84" s="124" t="s">
        <v>21</v>
      </c>
      <c r="B84" s="125" t="s">
        <v>127</v>
      </c>
      <c r="C84" s="126" t="s">
        <v>123</v>
      </c>
      <c r="D84" s="127">
        <v>3416.1</v>
      </c>
      <c r="E84" s="127">
        <v>3416.1</v>
      </c>
      <c r="F84" s="127">
        <v>3416.1</v>
      </c>
      <c r="G84" s="127">
        <f t="shared" ref="G84:G91" si="12">F84/D84*100</f>
        <v>100</v>
      </c>
      <c r="H84" s="18">
        <v>3452</v>
      </c>
      <c r="I84" s="18">
        <f>H84</f>
        <v>3452</v>
      </c>
      <c r="J84" s="180">
        <f t="shared" si="10"/>
        <v>35.900000000000091</v>
      </c>
      <c r="K84" s="180">
        <v>3452</v>
      </c>
      <c r="L84" s="18">
        <f t="shared" ref="L84:L102" si="13">I84/H84*100</f>
        <v>100</v>
      </c>
      <c r="M84" s="230">
        <f t="shared" si="11"/>
        <v>100</v>
      </c>
      <c r="N84" s="215"/>
      <c r="O84" s="18">
        <f>N84</f>
        <v>0</v>
      </c>
    </row>
    <row r="85" spans="1:15" ht="22.15" customHeight="1" x14ac:dyDescent="0.25">
      <c r="A85" s="124" t="s">
        <v>21</v>
      </c>
      <c r="B85" s="125" t="s">
        <v>165</v>
      </c>
      <c r="C85" s="126" t="s">
        <v>123</v>
      </c>
      <c r="D85" s="127">
        <v>1797.9299999999998</v>
      </c>
      <c r="E85" s="127"/>
      <c r="F85" s="127">
        <v>1797.9299999999998</v>
      </c>
      <c r="G85" s="127">
        <f t="shared" si="12"/>
        <v>100</v>
      </c>
      <c r="H85" s="18">
        <v>1797.9299999999998</v>
      </c>
      <c r="I85" s="18">
        <v>1797.9299999999998</v>
      </c>
      <c r="J85" s="180">
        <f t="shared" si="10"/>
        <v>0</v>
      </c>
      <c r="K85" s="180">
        <v>1797.9299999999998</v>
      </c>
      <c r="L85" s="18">
        <f t="shared" si="13"/>
        <v>100</v>
      </c>
      <c r="M85" s="230">
        <f t="shared" si="11"/>
        <v>100</v>
      </c>
      <c r="N85" s="215"/>
      <c r="O85" s="18">
        <v>1797.9299999999998</v>
      </c>
    </row>
    <row r="86" spans="1:15" ht="22.15" customHeight="1" x14ac:dyDescent="0.25">
      <c r="A86" s="124" t="s">
        <v>126</v>
      </c>
      <c r="B86" s="125" t="s">
        <v>166</v>
      </c>
      <c r="C86" s="126" t="s">
        <v>123</v>
      </c>
      <c r="D86" s="127">
        <v>3341.9</v>
      </c>
      <c r="E86" s="172"/>
      <c r="F86" s="127">
        <v>3341.9</v>
      </c>
      <c r="G86" s="127">
        <f t="shared" si="12"/>
        <v>100</v>
      </c>
      <c r="H86" s="18">
        <v>3352.9</v>
      </c>
      <c r="I86" s="18">
        <v>3352.9</v>
      </c>
      <c r="J86" s="180">
        <f t="shared" si="10"/>
        <v>11</v>
      </c>
      <c r="K86" s="180">
        <v>3352.9</v>
      </c>
      <c r="L86" s="18">
        <f t="shared" si="13"/>
        <v>100</v>
      </c>
      <c r="M86" s="230">
        <f t="shared" si="11"/>
        <v>100</v>
      </c>
      <c r="N86" s="215"/>
      <c r="O86" s="18">
        <v>3352.9</v>
      </c>
    </row>
    <row r="87" spans="1:15" ht="22.15" customHeight="1" x14ac:dyDescent="0.25">
      <c r="A87" s="124" t="s">
        <v>137</v>
      </c>
      <c r="B87" s="125" t="s">
        <v>128</v>
      </c>
      <c r="C87" s="126" t="s">
        <v>129</v>
      </c>
      <c r="D87" s="127">
        <v>15</v>
      </c>
      <c r="E87" s="127"/>
      <c r="F87" s="127">
        <v>15</v>
      </c>
      <c r="G87" s="127">
        <f t="shared" si="12"/>
        <v>100</v>
      </c>
      <c r="H87" s="18">
        <v>15.2</v>
      </c>
      <c r="I87" s="18">
        <v>15.2</v>
      </c>
      <c r="J87" s="180">
        <f t="shared" si="10"/>
        <v>0.19999999999999929</v>
      </c>
      <c r="K87" s="180">
        <v>15.2</v>
      </c>
      <c r="L87" s="18">
        <f t="shared" si="13"/>
        <v>100</v>
      </c>
      <c r="M87" s="230">
        <f t="shared" si="11"/>
        <v>100</v>
      </c>
      <c r="N87" s="215"/>
      <c r="O87" s="18">
        <v>15.2</v>
      </c>
    </row>
    <row r="88" spans="1:15" ht="22.15" customHeight="1" x14ac:dyDescent="0.25">
      <c r="A88" s="124" t="s">
        <v>21</v>
      </c>
      <c r="B88" s="125" t="s">
        <v>130</v>
      </c>
      <c r="C88" s="126" t="s">
        <v>26</v>
      </c>
      <c r="D88" s="127">
        <f>D86*D87/10</f>
        <v>5012.8500000000004</v>
      </c>
      <c r="E88" s="127"/>
      <c r="F88" s="127">
        <v>5012.8500000000004</v>
      </c>
      <c r="G88" s="127">
        <f t="shared" si="12"/>
        <v>100</v>
      </c>
      <c r="H88" s="18">
        <f>H86*H87</f>
        <v>50964.08</v>
      </c>
      <c r="I88" s="18">
        <f>I86*I87</f>
        <v>50964.08</v>
      </c>
      <c r="J88" s="180">
        <f t="shared" si="10"/>
        <v>45951.23</v>
      </c>
      <c r="K88" s="180">
        <v>50964.08</v>
      </c>
      <c r="L88" s="18">
        <f t="shared" si="13"/>
        <v>100</v>
      </c>
      <c r="M88" s="230">
        <f t="shared" si="11"/>
        <v>100</v>
      </c>
      <c r="N88" s="215"/>
      <c r="O88" s="18">
        <f>O86*O87</f>
        <v>50964.08</v>
      </c>
    </row>
    <row r="89" spans="1:15" s="123" customFormat="1" ht="22.15" customHeight="1" x14ac:dyDescent="0.25">
      <c r="A89" s="11">
        <v>4</v>
      </c>
      <c r="B89" s="115" t="s">
        <v>167</v>
      </c>
      <c r="C89" s="23" t="s">
        <v>121</v>
      </c>
      <c r="D89" s="13">
        <v>468.38</v>
      </c>
      <c r="E89" s="19">
        <v>468.38</v>
      </c>
      <c r="F89" s="19">
        <v>468.38</v>
      </c>
      <c r="G89" s="4">
        <f t="shared" si="12"/>
        <v>100</v>
      </c>
      <c r="H89" s="14">
        <f>H90+H91</f>
        <v>506</v>
      </c>
      <c r="I89" s="14">
        <f>I90+I91</f>
        <v>505.7</v>
      </c>
      <c r="J89" s="180">
        <f t="shared" si="10"/>
        <v>37.620000000000005</v>
      </c>
      <c r="K89" s="180">
        <v>505.73</v>
      </c>
      <c r="L89" s="18">
        <f t="shared" si="13"/>
        <v>99.940711462450594</v>
      </c>
      <c r="M89" s="230">
        <f t="shared" si="11"/>
        <v>99.946640316205531</v>
      </c>
      <c r="N89" s="215"/>
      <c r="O89" s="14">
        <f>O90+O91</f>
        <v>505.73</v>
      </c>
    </row>
    <row r="90" spans="1:15" ht="22.15" customHeight="1" x14ac:dyDescent="0.25">
      <c r="A90" s="124" t="s">
        <v>21</v>
      </c>
      <c r="B90" s="125" t="s">
        <v>168</v>
      </c>
      <c r="C90" s="126" t="s">
        <v>123</v>
      </c>
      <c r="D90" s="127">
        <v>403.38</v>
      </c>
      <c r="E90" s="127">
        <v>403.38</v>
      </c>
      <c r="F90" s="127">
        <v>403.38</v>
      </c>
      <c r="G90" s="127">
        <f t="shared" si="12"/>
        <v>100</v>
      </c>
      <c r="H90" s="18">
        <v>496</v>
      </c>
      <c r="I90" s="18">
        <v>496</v>
      </c>
      <c r="J90" s="180">
        <f t="shared" si="10"/>
        <v>92.62</v>
      </c>
      <c r="K90" s="180">
        <v>496</v>
      </c>
      <c r="L90" s="18">
        <f t="shared" si="13"/>
        <v>100</v>
      </c>
      <c r="M90" s="230">
        <f t="shared" si="11"/>
        <v>100</v>
      </c>
      <c r="N90" s="215"/>
      <c r="O90" s="18">
        <v>496</v>
      </c>
    </row>
    <row r="91" spans="1:15" ht="22.15" customHeight="1" x14ac:dyDescent="0.25">
      <c r="A91" s="124" t="s">
        <v>21</v>
      </c>
      <c r="B91" s="125" t="s">
        <v>174</v>
      </c>
      <c r="C91" s="126" t="s">
        <v>123</v>
      </c>
      <c r="D91" s="127">
        <v>65</v>
      </c>
      <c r="E91" s="127">
        <v>65</v>
      </c>
      <c r="F91" s="127">
        <v>65</v>
      </c>
      <c r="G91" s="127">
        <f t="shared" si="12"/>
        <v>100</v>
      </c>
      <c r="H91" s="18">
        <v>10</v>
      </c>
      <c r="I91" s="18">
        <f>SUM(I92:I94)</f>
        <v>9.6999999999999993</v>
      </c>
      <c r="J91" s="180"/>
      <c r="K91" s="180">
        <v>9.73</v>
      </c>
      <c r="L91" s="18">
        <f t="shared" si="13"/>
        <v>97</v>
      </c>
      <c r="M91" s="230">
        <f t="shared" si="11"/>
        <v>97.300000000000011</v>
      </c>
      <c r="N91" s="215"/>
      <c r="O91" s="18">
        <f>SUM(O92:O94)</f>
        <v>9.73</v>
      </c>
    </row>
    <row r="92" spans="1:15" ht="22.15" customHeight="1" x14ac:dyDescent="0.25">
      <c r="A92" s="176" t="s">
        <v>169</v>
      </c>
      <c r="B92" s="125" t="s">
        <v>170</v>
      </c>
      <c r="C92" s="126"/>
      <c r="D92" s="127">
        <v>10</v>
      </c>
      <c r="E92" s="127"/>
      <c r="F92" s="127">
        <v>10</v>
      </c>
      <c r="G92" s="127">
        <f t="shared" ref="G92:G102" si="14">F92/D92*100</f>
        <v>100</v>
      </c>
      <c r="H92" s="18">
        <v>5</v>
      </c>
      <c r="I92" s="18">
        <v>4.8</v>
      </c>
      <c r="J92" s="180">
        <f t="shared" si="10"/>
        <v>-5</v>
      </c>
      <c r="K92" s="180">
        <v>4.8099999999999996</v>
      </c>
      <c r="L92" s="18">
        <f t="shared" si="13"/>
        <v>96</v>
      </c>
      <c r="M92" s="230">
        <f t="shared" si="11"/>
        <v>96.2</v>
      </c>
      <c r="N92" s="215"/>
      <c r="O92" s="18">
        <v>4.8099999999999996</v>
      </c>
    </row>
    <row r="93" spans="1:15" ht="22.15" customHeight="1" x14ac:dyDescent="0.25">
      <c r="A93" s="176" t="s">
        <v>169</v>
      </c>
      <c r="B93" s="125" t="s">
        <v>171</v>
      </c>
      <c r="C93" s="126"/>
      <c r="D93" s="127">
        <v>51</v>
      </c>
      <c r="E93" s="127"/>
      <c r="F93" s="127">
        <v>51</v>
      </c>
      <c r="G93" s="127">
        <f t="shared" si="14"/>
        <v>100</v>
      </c>
      <c r="H93" s="18">
        <v>1</v>
      </c>
      <c r="I93" s="18">
        <v>1</v>
      </c>
      <c r="J93" s="180"/>
      <c r="K93" s="180">
        <v>1</v>
      </c>
      <c r="L93" s="18">
        <f t="shared" si="13"/>
        <v>100</v>
      </c>
      <c r="M93" s="230">
        <f t="shared" si="11"/>
        <v>100</v>
      </c>
      <c r="N93" s="215"/>
      <c r="O93" s="18">
        <v>1</v>
      </c>
    </row>
    <row r="94" spans="1:15" ht="22.15" customHeight="1" x14ac:dyDescent="0.25">
      <c r="A94" s="176" t="s">
        <v>169</v>
      </c>
      <c r="B94" s="125" t="s">
        <v>172</v>
      </c>
      <c r="C94" s="126"/>
      <c r="D94" s="127">
        <v>2</v>
      </c>
      <c r="E94" s="127"/>
      <c r="F94" s="127">
        <v>2</v>
      </c>
      <c r="G94" s="127">
        <f t="shared" si="14"/>
        <v>100</v>
      </c>
      <c r="H94" s="18">
        <v>4</v>
      </c>
      <c r="I94" s="18">
        <v>3.9</v>
      </c>
      <c r="J94" s="180">
        <f t="shared" si="10"/>
        <v>2</v>
      </c>
      <c r="K94" s="180">
        <v>3.92</v>
      </c>
      <c r="L94" s="18">
        <f t="shared" si="13"/>
        <v>97.5</v>
      </c>
      <c r="M94" s="230">
        <f t="shared" si="11"/>
        <v>98</v>
      </c>
      <c r="N94" s="215"/>
      <c r="O94" s="18">
        <v>3.92</v>
      </c>
    </row>
    <row r="95" spans="1:15" s="131" customFormat="1" ht="22.15" customHeight="1" x14ac:dyDescent="0.25">
      <c r="A95" s="128">
        <v>5</v>
      </c>
      <c r="B95" s="129" t="s">
        <v>173</v>
      </c>
      <c r="C95" s="130" t="s">
        <v>123</v>
      </c>
      <c r="D95" s="19">
        <v>269.24</v>
      </c>
      <c r="E95" s="19">
        <v>269.24</v>
      </c>
      <c r="F95" s="19">
        <f>F96+F97</f>
        <v>294.10000000000002</v>
      </c>
      <c r="G95" s="19">
        <f t="shared" si="14"/>
        <v>109.23339771207846</v>
      </c>
      <c r="H95" s="19">
        <v>298</v>
      </c>
      <c r="I95" s="19">
        <f>I96+I97</f>
        <v>298</v>
      </c>
      <c r="J95" s="180">
        <f t="shared" si="10"/>
        <v>3.8999999999999773</v>
      </c>
      <c r="K95" s="180">
        <v>298</v>
      </c>
      <c r="L95" s="18">
        <f t="shared" si="13"/>
        <v>100</v>
      </c>
      <c r="M95" s="230">
        <f t="shared" si="11"/>
        <v>100</v>
      </c>
      <c r="N95" s="215"/>
      <c r="O95" s="19">
        <f>O96+O97</f>
        <v>8</v>
      </c>
    </row>
    <row r="96" spans="1:15" ht="22.15" customHeight="1" x14ac:dyDescent="0.25">
      <c r="A96" s="124" t="s">
        <v>126</v>
      </c>
      <c r="B96" s="125" t="s">
        <v>168</v>
      </c>
      <c r="C96" s="126" t="s">
        <v>123</v>
      </c>
      <c r="D96" s="127">
        <v>246.24</v>
      </c>
      <c r="E96" s="127">
        <v>246.24</v>
      </c>
      <c r="F96" s="127">
        <v>270</v>
      </c>
      <c r="G96" s="127">
        <f t="shared" si="14"/>
        <v>109.64912280701753</v>
      </c>
      <c r="H96" s="18">
        <v>290</v>
      </c>
      <c r="I96" s="18">
        <f>H96</f>
        <v>290</v>
      </c>
      <c r="J96" s="180">
        <f t="shared" si="10"/>
        <v>20</v>
      </c>
      <c r="K96" s="180">
        <v>290</v>
      </c>
      <c r="L96" s="18">
        <f t="shared" si="13"/>
        <v>100</v>
      </c>
      <c r="M96" s="230">
        <f t="shared" si="11"/>
        <v>100</v>
      </c>
      <c r="N96" s="215"/>
      <c r="O96" s="18">
        <f>N96</f>
        <v>0</v>
      </c>
    </row>
    <row r="97" spans="1:15" ht="22.15" customHeight="1" x14ac:dyDescent="0.25">
      <c r="A97" s="124" t="s">
        <v>126</v>
      </c>
      <c r="B97" s="125" t="s">
        <v>174</v>
      </c>
      <c r="C97" s="126"/>
      <c r="D97" s="127">
        <v>23</v>
      </c>
      <c r="E97" s="172">
        <v>23</v>
      </c>
      <c r="F97" s="127">
        <v>24.1</v>
      </c>
      <c r="G97" s="127">
        <f t="shared" si="14"/>
        <v>104.78260869565219</v>
      </c>
      <c r="H97" s="18">
        <v>8</v>
      </c>
      <c r="I97" s="18">
        <v>8</v>
      </c>
      <c r="J97" s="180">
        <f t="shared" si="10"/>
        <v>-16.100000000000001</v>
      </c>
      <c r="K97" s="180">
        <v>8</v>
      </c>
      <c r="L97" s="18">
        <f t="shared" si="13"/>
        <v>100</v>
      </c>
      <c r="M97" s="230">
        <f t="shared" si="11"/>
        <v>100</v>
      </c>
      <c r="N97" s="215"/>
      <c r="O97" s="18">
        <v>8</v>
      </c>
    </row>
    <row r="98" spans="1:15" s="10" customFormat="1" ht="22.15" customHeight="1" x14ac:dyDescent="0.25">
      <c r="A98" s="128" t="s">
        <v>90</v>
      </c>
      <c r="B98" s="129" t="s">
        <v>175</v>
      </c>
      <c r="C98" s="130" t="s">
        <v>123</v>
      </c>
      <c r="D98" s="19">
        <v>1158.73</v>
      </c>
      <c r="E98" s="19"/>
      <c r="F98" s="19">
        <f>F99+F100</f>
        <v>1157.93</v>
      </c>
      <c r="G98" s="19">
        <f t="shared" si="14"/>
        <v>99.930958894651909</v>
      </c>
      <c r="H98" s="20">
        <f>H99+H100</f>
        <v>1138.67</v>
      </c>
      <c r="I98" s="20">
        <f>I99+I100</f>
        <v>1061.67</v>
      </c>
      <c r="J98" s="180"/>
      <c r="K98" s="180">
        <v>1061.67</v>
      </c>
      <c r="L98" s="18">
        <f t="shared" si="13"/>
        <v>93.237724713920628</v>
      </c>
      <c r="M98" s="230">
        <f t="shared" si="11"/>
        <v>93.237724713920628</v>
      </c>
      <c r="N98" s="215"/>
      <c r="O98" s="20">
        <f>O99+O100</f>
        <v>683.83</v>
      </c>
    </row>
    <row r="99" spans="1:15" s="10" customFormat="1" ht="22.15" customHeight="1" x14ac:dyDescent="0.25">
      <c r="A99" s="128">
        <v>1</v>
      </c>
      <c r="B99" s="129" t="s">
        <v>176</v>
      </c>
      <c r="C99" s="130" t="s">
        <v>123</v>
      </c>
      <c r="D99" s="19">
        <v>447.9</v>
      </c>
      <c r="E99" s="19"/>
      <c r="F99" s="19">
        <v>447.1</v>
      </c>
      <c r="G99" s="19">
        <f t="shared" si="14"/>
        <v>99.821388702835463</v>
      </c>
      <c r="H99" s="19">
        <v>377.84000000000003</v>
      </c>
      <c r="I99" s="19">
        <f>H99</f>
        <v>377.84000000000003</v>
      </c>
      <c r="J99" s="182">
        <f t="shared" si="10"/>
        <v>-69.259999999999991</v>
      </c>
      <c r="K99" s="182">
        <v>377.84000000000003</v>
      </c>
      <c r="L99" s="18">
        <f t="shared" si="13"/>
        <v>100</v>
      </c>
      <c r="M99" s="230">
        <f t="shared" si="11"/>
        <v>100</v>
      </c>
      <c r="N99" s="215"/>
      <c r="O99" s="19">
        <f>N99</f>
        <v>0</v>
      </c>
    </row>
    <row r="100" spans="1:15" s="10" customFormat="1" ht="22.15" customHeight="1" x14ac:dyDescent="0.25">
      <c r="A100" s="128">
        <v>2</v>
      </c>
      <c r="B100" s="129" t="s">
        <v>177</v>
      </c>
      <c r="C100" s="130" t="s">
        <v>123</v>
      </c>
      <c r="D100" s="19">
        <v>710.83</v>
      </c>
      <c r="E100" s="19"/>
      <c r="F100" s="19">
        <v>710.83</v>
      </c>
      <c r="G100" s="19">
        <f t="shared" si="14"/>
        <v>100</v>
      </c>
      <c r="H100" s="20">
        <f>H101+H104</f>
        <v>760.83</v>
      </c>
      <c r="I100" s="20">
        <f>I101+I104</f>
        <v>683.83</v>
      </c>
      <c r="J100" s="180">
        <f t="shared" si="10"/>
        <v>50</v>
      </c>
      <c r="K100" s="180">
        <v>683.83</v>
      </c>
      <c r="L100" s="18">
        <f t="shared" si="13"/>
        <v>89.879473732634096</v>
      </c>
      <c r="M100" s="230">
        <f t="shared" si="11"/>
        <v>89.879473732634096</v>
      </c>
      <c r="N100" s="215"/>
      <c r="O100" s="20">
        <f>O101+O104</f>
        <v>683.83</v>
      </c>
    </row>
    <row r="101" spans="1:15" ht="22.15" customHeight="1" x14ac:dyDescent="0.25">
      <c r="A101" s="124" t="s">
        <v>141</v>
      </c>
      <c r="B101" s="125" t="s">
        <v>178</v>
      </c>
      <c r="C101" s="126" t="s">
        <v>123</v>
      </c>
      <c r="D101" s="127">
        <v>660.83</v>
      </c>
      <c r="E101" s="127"/>
      <c r="F101" s="127">
        <v>660.83</v>
      </c>
      <c r="G101" s="127">
        <f t="shared" si="14"/>
        <v>100</v>
      </c>
      <c r="H101" s="18">
        <v>710.83</v>
      </c>
      <c r="I101" s="18">
        <v>660.83</v>
      </c>
      <c r="J101" s="180">
        <f t="shared" si="10"/>
        <v>50</v>
      </c>
      <c r="K101" s="180">
        <v>660.83</v>
      </c>
      <c r="L101" s="18">
        <f t="shared" si="13"/>
        <v>92.965969359762539</v>
      </c>
      <c r="M101" s="230">
        <f t="shared" si="11"/>
        <v>92.965969359762539</v>
      </c>
      <c r="N101" s="215"/>
      <c r="O101" s="18">
        <v>660.83</v>
      </c>
    </row>
    <row r="102" spans="1:15" ht="22.15" customHeight="1" x14ac:dyDescent="0.25">
      <c r="A102" s="124" t="s">
        <v>143</v>
      </c>
      <c r="B102" s="125" t="s">
        <v>174</v>
      </c>
      <c r="C102" s="126" t="s">
        <v>123</v>
      </c>
      <c r="D102" s="127">
        <v>50</v>
      </c>
      <c r="E102" s="127">
        <v>50</v>
      </c>
      <c r="F102" s="127">
        <v>50</v>
      </c>
      <c r="G102" s="127">
        <f t="shared" si="14"/>
        <v>100</v>
      </c>
      <c r="H102" s="18">
        <v>50</v>
      </c>
      <c r="I102" s="18">
        <v>43</v>
      </c>
      <c r="J102" s="180"/>
      <c r="K102" s="180">
        <v>53.5</v>
      </c>
      <c r="L102" s="18">
        <f t="shared" si="13"/>
        <v>86</v>
      </c>
      <c r="M102" s="230">
        <f t="shared" si="11"/>
        <v>107</v>
      </c>
      <c r="N102" s="215"/>
      <c r="O102" s="18">
        <v>23</v>
      </c>
    </row>
    <row r="103" spans="1:15" ht="22.15" customHeight="1" x14ac:dyDescent="0.25">
      <c r="A103" s="124"/>
      <c r="B103" s="132" t="s">
        <v>216</v>
      </c>
      <c r="C103" s="126" t="s">
        <v>123</v>
      </c>
      <c r="D103" s="127"/>
      <c r="E103" s="177"/>
      <c r="F103" s="127"/>
      <c r="G103" s="18"/>
      <c r="H103" s="18"/>
      <c r="I103" s="18"/>
      <c r="J103" s="18"/>
      <c r="K103" s="18"/>
      <c r="L103" s="18"/>
      <c r="M103" s="230"/>
      <c r="N103" s="215"/>
      <c r="O103" s="18"/>
    </row>
    <row r="104" spans="1:15" ht="22.15" customHeight="1" x14ac:dyDescent="0.25">
      <c r="A104" s="124"/>
      <c r="B104" s="132" t="s">
        <v>215</v>
      </c>
      <c r="C104" s="126" t="s">
        <v>123</v>
      </c>
      <c r="D104" s="127"/>
      <c r="E104" s="178">
        <v>50</v>
      </c>
      <c r="F104" s="127">
        <v>50</v>
      </c>
      <c r="G104" s="127">
        <f>F104/E104*100</f>
        <v>100</v>
      </c>
      <c r="H104" s="18">
        <v>50</v>
      </c>
      <c r="I104" s="18">
        <v>23</v>
      </c>
      <c r="J104" s="180"/>
      <c r="K104" s="180">
        <v>23</v>
      </c>
      <c r="L104" s="18">
        <f t="shared" ref="L104:L126" si="15">I104/H104*100</f>
        <v>46</v>
      </c>
      <c r="M104" s="230">
        <f t="shared" si="11"/>
        <v>46</v>
      </c>
      <c r="N104" s="215"/>
      <c r="O104" s="18">
        <v>23</v>
      </c>
    </row>
    <row r="105" spans="1:15" ht="22.15" customHeight="1" x14ac:dyDescent="0.25">
      <c r="A105" s="124"/>
      <c r="B105" s="132" t="s">
        <v>212</v>
      </c>
      <c r="C105" s="126" t="s">
        <v>123</v>
      </c>
      <c r="D105" s="127"/>
      <c r="E105" s="178">
        <v>8578.7199999999993</v>
      </c>
      <c r="F105" s="127">
        <v>8164</v>
      </c>
      <c r="G105" s="127">
        <f>F105/E105*100</f>
        <v>95.165712367346188</v>
      </c>
      <c r="H105" s="127">
        <v>8164</v>
      </c>
      <c r="I105" s="127">
        <v>8164</v>
      </c>
      <c r="J105" s="180">
        <f t="shared" si="10"/>
        <v>0</v>
      </c>
      <c r="K105" s="180">
        <v>8164</v>
      </c>
      <c r="L105" s="18">
        <f t="shared" si="15"/>
        <v>100</v>
      </c>
      <c r="M105" s="230">
        <f t="shared" si="11"/>
        <v>100</v>
      </c>
      <c r="N105" s="215"/>
      <c r="O105" s="127">
        <v>8164</v>
      </c>
    </row>
    <row r="106" spans="1:15" ht="22.15" customHeight="1" x14ac:dyDescent="0.25">
      <c r="A106" s="124"/>
      <c r="B106" s="133" t="s">
        <v>213</v>
      </c>
      <c r="C106" s="126" t="s">
        <v>123</v>
      </c>
      <c r="D106" s="127"/>
      <c r="E106" s="179">
        <v>390.17</v>
      </c>
      <c r="F106" s="127">
        <v>390.17</v>
      </c>
      <c r="G106" s="127">
        <f>F106/E106*100</f>
        <v>100</v>
      </c>
      <c r="H106" s="127">
        <v>390.17</v>
      </c>
      <c r="I106" s="127">
        <v>390.17</v>
      </c>
      <c r="J106" s="180">
        <f t="shared" si="10"/>
        <v>0</v>
      </c>
      <c r="K106" s="180">
        <v>390.17</v>
      </c>
      <c r="L106" s="18">
        <f t="shared" si="15"/>
        <v>100</v>
      </c>
      <c r="M106" s="230">
        <f t="shared" si="11"/>
        <v>100</v>
      </c>
      <c r="N106" s="215"/>
      <c r="O106" s="127">
        <v>390.17</v>
      </c>
    </row>
    <row r="107" spans="1:15" ht="22.15" customHeight="1" x14ac:dyDescent="0.25">
      <c r="A107" s="124"/>
      <c r="B107" s="133" t="s">
        <v>214</v>
      </c>
      <c r="C107" s="126" t="s">
        <v>123</v>
      </c>
      <c r="D107" s="127"/>
      <c r="E107" s="179">
        <v>8188.55</v>
      </c>
      <c r="F107" s="127">
        <v>7774</v>
      </c>
      <c r="G107" s="127">
        <f>F107/E107*100</f>
        <v>94.93744313706334</v>
      </c>
      <c r="H107" s="127">
        <v>7774</v>
      </c>
      <c r="I107" s="127">
        <v>7774</v>
      </c>
      <c r="J107" s="180">
        <f t="shared" si="10"/>
        <v>0</v>
      </c>
      <c r="K107" s="180">
        <v>7774</v>
      </c>
      <c r="L107" s="18">
        <f t="shared" si="15"/>
        <v>100</v>
      </c>
      <c r="M107" s="230">
        <f t="shared" si="11"/>
        <v>100</v>
      </c>
      <c r="N107" s="215"/>
      <c r="O107" s="127">
        <v>7774</v>
      </c>
    </row>
    <row r="108" spans="1:15" ht="22.15" customHeight="1" x14ac:dyDescent="0.25">
      <c r="A108" s="124"/>
      <c r="B108" s="183" t="s">
        <v>236</v>
      </c>
      <c r="C108" s="126" t="s">
        <v>36</v>
      </c>
      <c r="D108" s="127">
        <v>32.76</v>
      </c>
      <c r="E108" s="179"/>
      <c r="F108" s="127">
        <v>32.76</v>
      </c>
      <c r="G108" s="127">
        <f t="shared" ref="G108:G113" si="16">F108/D108*100</f>
        <v>100</v>
      </c>
      <c r="H108" s="127">
        <v>32.94</v>
      </c>
      <c r="I108" s="127">
        <v>32.78</v>
      </c>
      <c r="J108" s="180">
        <f t="shared" si="10"/>
        <v>0.17999999999999972</v>
      </c>
      <c r="K108" s="180">
        <v>32.78</v>
      </c>
      <c r="L108" s="18">
        <f t="shared" si="15"/>
        <v>99.514268366727393</v>
      </c>
      <c r="M108" s="230">
        <f t="shared" si="11"/>
        <v>99.514268366727393</v>
      </c>
      <c r="N108" s="215"/>
      <c r="O108" s="127">
        <v>32.78</v>
      </c>
    </row>
    <row r="109" spans="1:15" s="10" customFormat="1" ht="22.15" customHeight="1" x14ac:dyDescent="0.25">
      <c r="A109" s="11" t="s">
        <v>179</v>
      </c>
      <c r="B109" s="115" t="s">
        <v>180</v>
      </c>
      <c r="C109" s="23" t="s">
        <v>181</v>
      </c>
      <c r="D109" s="134">
        <v>18000</v>
      </c>
      <c r="E109" s="134"/>
      <c r="F109" s="134">
        <v>19530</v>
      </c>
      <c r="G109" s="134">
        <f t="shared" si="16"/>
        <v>108.5</v>
      </c>
      <c r="H109" s="139">
        <v>19000</v>
      </c>
      <c r="I109" s="139">
        <v>19000</v>
      </c>
      <c r="J109" s="180"/>
      <c r="K109" s="180">
        <v>19000</v>
      </c>
      <c r="L109" s="18">
        <f t="shared" si="15"/>
        <v>100</v>
      </c>
      <c r="M109" s="230">
        <f t="shared" si="11"/>
        <v>100</v>
      </c>
      <c r="N109" s="215"/>
      <c r="O109" s="139">
        <v>19000</v>
      </c>
    </row>
    <row r="110" spans="1:15" ht="22.15" customHeight="1" x14ac:dyDescent="0.25">
      <c r="A110" s="11" t="s">
        <v>182</v>
      </c>
      <c r="B110" s="115" t="s">
        <v>183</v>
      </c>
      <c r="C110" s="23" t="s">
        <v>123</v>
      </c>
      <c r="D110" s="135">
        <v>104.9</v>
      </c>
      <c r="E110" s="135"/>
      <c r="F110" s="13">
        <v>104.9</v>
      </c>
      <c r="G110" s="13">
        <f t="shared" si="16"/>
        <v>100</v>
      </c>
      <c r="H110" s="15">
        <v>104.9</v>
      </c>
      <c r="I110" s="15">
        <v>104.9</v>
      </c>
      <c r="J110" s="180">
        <f t="shared" si="10"/>
        <v>0</v>
      </c>
      <c r="K110" s="180">
        <v>104.9</v>
      </c>
      <c r="L110" s="18">
        <f t="shared" si="15"/>
        <v>100</v>
      </c>
      <c r="M110" s="230">
        <f t="shared" si="11"/>
        <v>100</v>
      </c>
      <c r="N110" s="215"/>
      <c r="O110" s="15">
        <v>104.9</v>
      </c>
    </row>
    <row r="111" spans="1:15" s="10" customFormat="1" ht="22.15" hidden="1" customHeight="1" x14ac:dyDescent="0.25">
      <c r="A111" s="9" t="s">
        <v>9</v>
      </c>
      <c r="B111" s="2" t="s">
        <v>185</v>
      </c>
      <c r="C111" s="3" t="s">
        <v>123</v>
      </c>
      <c r="D111" s="4">
        <v>22.8</v>
      </c>
      <c r="E111" s="4"/>
      <c r="F111" s="4">
        <v>22.8</v>
      </c>
      <c r="G111" s="4">
        <f t="shared" si="16"/>
        <v>100</v>
      </c>
      <c r="H111" s="4">
        <v>22.8</v>
      </c>
      <c r="I111" s="4">
        <v>22.8</v>
      </c>
      <c r="J111" s="4">
        <v>22.8</v>
      </c>
      <c r="K111" s="4">
        <v>22.8</v>
      </c>
      <c r="L111" s="18">
        <f t="shared" si="15"/>
        <v>100</v>
      </c>
      <c r="M111" s="230">
        <f t="shared" si="11"/>
        <v>100</v>
      </c>
      <c r="N111" s="215"/>
      <c r="O111" s="4">
        <v>22.8</v>
      </c>
    </row>
    <row r="112" spans="1:15" s="10" customFormat="1" ht="22.15" hidden="1" customHeight="1" x14ac:dyDescent="0.25">
      <c r="A112" s="9" t="s">
        <v>9</v>
      </c>
      <c r="B112" s="2" t="s">
        <v>186</v>
      </c>
      <c r="C112" s="3" t="s">
        <v>123</v>
      </c>
      <c r="D112" s="4">
        <v>14</v>
      </c>
      <c r="E112" s="4"/>
      <c r="F112" s="4">
        <v>14</v>
      </c>
      <c r="G112" s="4">
        <f t="shared" si="16"/>
        <v>100</v>
      </c>
      <c r="H112" s="4">
        <v>14</v>
      </c>
      <c r="I112" s="4">
        <v>14</v>
      </c>
      <c r="J112" s="4">
        <v>14</v>
      </c>
      <c r="K112" s="4">
        <v>14</v>
      </c>
      <c r="L112" s="18">
        <f t="shared" si="15"/>
        <v>100</v>
      </c>
      <c r="M112" s="230">
        <f t="shared" si="11"/>
        <v>100</v>
      </c>
      <c r="N112" s="215"/>
      <c r="O112" s="4">
        <v>14</v>
      </c>
    </row>
    <row r="113" spans="1:18" s="10" customFormat="1" ht="22.15" hidden="1" customHeight="1" x14ac:dyDescent="0.25">
      <c r="A113" s="9" t="s">
        <v>9</v>
      </c>
      <c r="B113" s="2" t="s">
        <v>187</v>
      </c>
      <c r="C113" s="3" t="s">
        <v>123</v>
      </c>
      <c r="D113" s="4">
        <v>6.1</v>
      </c>
      <c r="E113" s="4"/>
      <c r="F113" s="4">
        <v>6.1</v>
      </c>
      <c r="G113" s="4">
        <f t="shared" si="16"/>
        <v>100</v>
      </c>
      <c r="H113" s="4">
        <v>6.1</v>
      </c>
      <c r="I113" s="4">
        <v>6.1</v>
      </c>
      <c r="J113" s="4">
        <v>6.1</v>
      </c>
      <c r="K113" s="4">
        <v>6.1</v>
      </c>
      <c r="L113" s="18">
        <f t="shared" si="15"/>
        <v>100</v>
      </c>
      <c r="M113" s="230">
        <f t="shared" si="11"/>
        <v>100</v>
      </c>
      <c r="N113" s="215"/>
      <c r="O113" s="4">
        <v>6.1</v>
      </c>
    </row>
    <row r="114" spans="1:18" s="10" customFormat="1" ht="22.15" hidden="1" customHeight="1" x14ac:dyDescent="0.25">
      <c r="A114" s="11" t="s">
        <v>15</v>
      </c>
      <c r="B114" s="2" t="s">
        <v>188</v>
      </c>
      <c r="C114" s="3" t="s">
        <v>123</v>
      </c>
      <c r="D114" s="4">
        <v>0</v>
      </c>
      <c r="E114" s="4"/>
      <c r="F114" s="4">
        <v>0</v>
      </c>
      <c r="G114" s="4"/>
      <c r="H114" s="4">
        <v>0</v>
      </c>
      <c r="I114" s="4">
        <v>0</v>
      </c>
      <c r="J114" s="4">
        <v>0</v>
      </c>
      <c r="K114" s="4">
        <v>0</v>
      </c>
      <c r="L114" s="18" t="e">
        <f t="shared" si="15"/>
        <v>#DIV/0!</v>
      </c>
      <c r="M114" s="230" t="e">
        <f t="shared" si="11"/>
        <v>#DIV/0!</v>
      </c>
      <c r="N114" s="215"/>
      <c r="O114" s="4">
        <v>0</v>
      </c>
    </row>
    <row r="115" spans="1:18" ht="22.15" customHeight="1" x14ac:dyDescent="0.25">
      <c r="A115" s="124" t="s">
        <v>9</v>
      </c>
      <c r="B115" s="125" t="s">
        <v>184</v>
      </c>
      <c r="C115" s="126" t="s">
        <v>123</v>
      </c>
      <c r="D115" s="127">
        <v>62</v>
      </c>
      <c r="E115" s="127"/>
      <c r="F115" s="127">
        <v>62</v>
      </c>
      <c r="G115" s="127">
        <f t="shared" ref="G115:G121" si="17">F115/D115*100</f>
        <v>100</v>
      </c>
      <c r="H115" s="127">
        <f>H110</f>
        <v>104.9</v>
      </c>
      <c r="I115" s="127">
        <f>I110</f>
        <v>104.9</v>
      </c>
      <c r="J115" s="180">
        <f t="shared" ref="J115:J126" si="18">H115-F115</f>
        <v>42.900000000000006</v>
      </c>
      <c r="K115" s="180">
        <v>104.9</v>
      </c>
      <c r="L115" s="18">
        <f t="shared" si="15"/>
        <v>100</v>
      </c>
      <c r="M115" s="230">
        <f t="shared" si="11"/>
        <v>100</v>
      </c>
      <c r="N115" s="215"/>
      <c r="O115" s="127">
        <f>O110</f>
        <v>104.9</v>
      </c>
    </row>
    <row r="116" spans="1:18" s="10" customFormat="1" ht="22.15" customHeight="1" x14ac:dyDescent="0.25">
      <c r="A116" s="11" t="s">
        <v>189</v>
      </c>
      <c r="B116" s="115" t="s">
        <v>190</v>
      </c>
      <c r="C116" s="23" t="s">
        <v>123</v>
      </c>
      <c r="D116" s="13">
        <v>131</v>
      </c>
      <c r="E116" s="13"/>
      <c r="F116" s="13">
        <v>131</v>
      </c>
      <c r="G116" s="4">
        <f t="shared" si="17"/>
        <v>100</v>
      </c>
      <c r="H116" s="15">
        <f>156</f>
        <v>156</v>
      </c>
      <c r="I116" s="15">
        <f>156</f>
        <v>156</v>
      </c>
      <c r="J116" s="180">
        <f t="shared" si="18"/>
        <v>25</v>
      </c>
      <c r="K116" s="180">
        <v>156</v>
      </c>
      <c r="L116" s="18">
        <f t="shared" si="15"/>
        <v>100</v>
      </c>
      <c r="M116" s="230">
        <f t="shared" si="11"/>
        <v>100</v>
      </c>
      <c r="N116" s="215"/>
      <c r="O116" s="15">
        <f>156</f>
        <v>156</v>
      </c>
    </row>
    <row r="117" spans="1:18" s="122" customFormat="1" ht="22.15" customHeight="1" x14ac:dyDescent="0.25">
      <c r="A117" s="9"/>
      <c r="B117" s="2" t="s">
        <v>191</v>
      </c>
      <c r="C117" s="3" t="s">
        <v>123</v>
      </c>
      <c r="D117" s="4">
        <v>131</v>
      </c>
      <c r="E117" s="4"/>
      <c r="F117" s="4">
        <v>131</v>
      </c>
      <c r="G117" s="4">
        <f t="shared" si="17"/>
        <v>100</v>
      </c>
      <c r="H117" s="15">
        <v>25</v>
      </c>
      <c r="I117" s="15">
        <v>22.02</v>
      </c>
      <c r="J117" s="180"/>
      <c r="K117" s="180">
        <v>22.3</v>
      </c>
      <c r="L117" s="18">
        <f t="shared" si="15"/>
        <v>88.08</v>
      </c>
      <c r="M117" s="230">
        <f t="shared" si="11"/>
        <v>89.2</v>
      </c>
      <c r="N117" s="215"/>
      <c r="O117" s="15">
        <v>22.3</v>
      </c>
    </row>
    <row r="118" spans="1:18" s="10" customFormat="1" ht="22.15" customHeight="1" x14ac:dyDescent="0.25">
      <c r="A118" s="128" t="s">
        <v>192</v>
      </c>
      <c r="B118" s="136" t="s">
        <v>193</v>
      </c>
      <c r="C118" s="130" t="s">
        <v>194</v>
      </c>
      <c r="D118" s="137">
        <v>78431</v>
      </c>
      <c r="E118" s="138"/>
      <c r="F118" s="137">
        <f>F119+F126</f>
        <v>78643</v>
      </c>
      <c r="G118" s="4">
        <f t="shared" si="17"/>
        <v>100.2703012839311</v>
      </c>
      <c r="H118" s="137">
        <f>H119+H126</f>
        <v>80348</v>
      </c>
      <c r="I118" s="137">
        <f>I119+I126</f>
        <v>79430</v>
      </c>
      <c r="J118" s="180">
        <f t="shared" si="18"/>
        <v>1705</v>
      </c>
      <c r="K118" s="180">
        <v>79570</v>
      </c>
      <c r="L118" s="18">
        <f t="shared" si="15"/>
        <v>98.857470005476173</v>
      </c>
      <c r="M118" s="230">
        <f t="shared" si="11"/>
        <v>99.031712052571322</v>
      </c>
      <c r="N118" s="215"/>
      <c r="O118" s="137">
        <f>O119+O126</f>
        <v>79570</v>
      </c>
    </row>
    <row r="119" spans="1:18" s="121" customFormat="1" ht="22.15" customHeight="1" x14ac:dyDescent="0.25">
      <c r="A119" s="11" t="s">
        <v>3</v>
      </c>
      <c r="B119" s="115" t="s">
        <v>22</v>
      </c>
      <c r="C119" s="23" t="s">
        <v>194</v>
      </c>
      <c r="D119" s="139">
        <v>23522</v>
      </c>
      <c r="E119" s="134"/>
      <c r="F119" s="139">
        <f>F120+F121+F123+F125</f>
        <v>23704</v>
      </c>
      <c r="G119" s="4">
        <f t="shared" si="17"/>
        <v>100.77374372927473</v>
      </c>
      <c r="H119" s="139">
        <f>H120+H121+H123+H125</f>
        <v>25362</v>
      </c>
      <c r="I119" s="139">
        <f>I120+I121+I123+I125</f>
        <v>24519</v>
      </c>
      <c r="J119" s="180">
        <f t="shared" si="18"/>
        <v>1658</v>
      </c>
      <c r="K119" s="180">
        <v>24647</v>
      </c>
      <c r="L119" s="18">
        <f t="shared" si="15"/>
        <v>96.676129642772651</v>
      </c>
      <c r="M119" s="230">
        <f t="shared" si="11"/>
        <v>97.180821701758532</v>
      </c>
      <c r="N119" s="215"/>
      <c r="O119" s="139">
        <f>O120+O121+O123+O125</f>
        <v>24647</v>
      </c>
      <c r="R119" s="201"/>
    </row>
    <row r="120" spans="1:18" ht="22.15" customHeight="1" x14ac:dyDescent="0.25">
      <c r="A120" s="9">
        <v>1</v>
      </c>
      <c r="B120" s="2" t="s">
        <v>195</v>
      </c>
      <c r="C120" s="3" t="s">
        <v>194</v>
      </c>
      <c r="D120" s="140">
        <v>6</v>
      </c>
      <c r="E120" s="140">
        <v>6</v>
      </c>
      <c r="F120" s="140">
        <v>8</v>
      </c>
      <c r="G120" s="140">
        <f t="shared" si="17"/>
        <v>133.33333333333331</v>
      </c>
      <c r="H120" s="187">
        <v>11</v>
      </c>
      <c r="I120" s="187">
        <v>9</v>
      </c>
      <c r="J120" s="180">
        <f t="shared" si="18"/>
        <v>3</v>
      </c>
      <c r="K120" s="180">
        <v>9</v>
      </c>
      <c r="L120" s="18">
        <f t="shared" si="15"/>
        <v>81.818181818181827</v>
      </c>
      <c r="M120" s="230">
        <f t="shared" si="11"/>
        <v>81.818181818181827</v>
      </c>
      <c r="N120" s="215"/>
      <c r="O120" s="187">
        <v>9</v>
      </c>
      <c r="R120" s="202"/>
    </row>
    <row r="121" spans="1:18" ht="22.15" customHeight="1" x14ac:dyDescent="0.25">
      <c r="A121" s="9">
        <v>2</v>
      </c>
      <c r="B121" s="2" t="s">
        <v>196</v>
      </c>
      <c r="C121" s="3" t="s">
        <v>194</v>
      </c>
      <c r="D121" s="140">
        <v>6156</v>
      </c>
      <c r="E121" s="140">
        <v>6156</v>
      </c>
      <c r="F121" s="140">
        <v>6266</v>
      </c>
      <c r="G121" s="140">
        <f t="shared" si="17"/>
        <v>101.78687459389212</v>
      </c>
      <c r="H121" s="187">
        <v>6803</v>
      </c>
      <c r="I121" s="187">
        <v>6572</v>
      </c>
      <c r="J121" s="180">
        <f t="shared" si="18"/>
        <v>537</v>
      </c>
      <c r="K121" s="180">
        <v>6593</v>
      </c>
      <c r="L121" s="18">
        <f t="shared" si="15"/>
        <v>96.604439217992066</v>
      </c>
      <c r="M121" s="230">
        <f t="shared" si="11"/>
        <v>96.913126561810969</v>
      </c>
      <c r="N121" s="215"/>
      <c r="O121" s="187">
        <v>6593</v>
      </c>
    </row>
    <row r="122" spans="1:18" ht="22.15" customHeight="1" x14ac:dyDescent="0.25">
      <c r="A122" s="9"/>
      <c r="B122" s="141" t="s">
        <v>210</v>
      </c>
      <c r="C122" s="142" t="s">
        <v>36</v>
      </c>
      <c r="D122" s="6"/>
      <c r="E122" s="143">
        <v>55</v>
      </c>
      <c r="F122" s="119">
        <v>56</v>
      </c>
      <c r="G122" s="119">
        <f>F122/F122*100</f>
        <v>100</v>
      </c>
      <c r="H122" s="17">
        <v>57</v>
      </c>
      <c r="I122" s="17">
        <v>57</v>
      </c>
      <c r="J122" s="180">
        <f t="shared" si="18"/>
        <v>1</v>
      </c>
      <c r="K122" s="180">
        <v>57</v>
      </c>
      <c r="L122" s="18">
        <f t="shared" si="15"/>
        <v>100</v>
      </c>
      <c r="M122" s="230">
        <f t="shared" si="11"/>
        <v>100</v>
      </c>
      <c r="N122" s="215"/>
      <c r="O122" s="17">
        <v>57</v>
      </c>
    </row>
    <row r="123" spans="1:18" ht="22.15" customHeight="1" x14ac:dyDescent="0.25">
      <c r="A123" s="9">
        <v>3</v>
      </c>
      <c r="B123" s="2" t="s">
        <v>197</v>
      </c>
      <c r="C123" s="3" t="s">
        <v>194</v>
      </c>
      <c r="D123" s="140">
        <v>16247</v>
      </c>
      <c r="E123" s="140">
        <v>16247</v>
      </c>
      <c r="F123" s="140">
        <v>16317</v>
      </c>
      <c r="G123" s="140">
        <f>F123/F123*100</f>
        <v>100</v>
      </c>
      <c r="H123" s="188">
        <v>17423</v>
      </c>
      <c r="I123" s="188">
        <v>16814</v>
      </c>
      <c r="J123" s="180">
        <f t="shared" si="18"/>
        <v>1106</v>
      </c>
      <c r="K123" s="180">
        <v>16921</v>
      </c>
      <c r="L123" s="18">
        <f t="shared" si="15"/>
        <v>96.50462032944958</v>
      </c>
      <c r="M123" s="230">
        <f t="shared" si="11"/>
        <v>97.11875107616369</v>
      </c>
      <c r="N123" s="215"/>
      <c r="O123" s="188">
        <v>16921</v>
      </c>
    </row>
    <row r="124" spans="1:18" ht="22.15" customHeight="1" x14ac:dyDescent="0.25">
      <c r="A124" s="9"/>
      <c r="B124" s="141" t="s">
        <v>209</v>
      </c>
      <c r="C124" s="144" t="s">
        <v>211</v>
      </c>
      <c r="D124" s="5"/>
      <c r="E124" s="143">
        <v>2587.1782713793004</v>
      </c>
      <c r="F124" s="119">
        <v>2690</v>
      </c>
      <c r="G124" s="119">
        <f>F124/F124*100</f>
        <v>100</v>
      </c>
      <c r="H124" s="17">
        <v>2986</v>
      </c>
      <c r="I124" s="17">
        <v>2986</v>
      </c>
      <c r="J124" s="180">
        <f t="shared" si="18"/>
        <v>296</v>
      </c>
      <c r="K124" s="180">
        <v>2986</v>
      </c>
      <c r="L124" s="18">
        <f t="shared" si="15"/>
        <v>100</v>
      </c>
      <c r="M124" s="230">
        <f t="shared" si="11"/>
        <v>100</v>
      </c>
      <c r="N124" s="215"/>
      <c r="O124" s="17">
        <v>2986</v>
      </c>
    </row>
    <row r="125" spans="1:18" ht="22.15" customHeight="1" x14ac:dyDescent="0.25">
      <c r="A125" s="9">
        <v>4</v>
      </c>
      <c r="B125" s="2" t="s">
        <v>198</v>
      </c>
      <c r="C125" s="3" t="s">
        <v>194</v>
      </c>
      <c r="D125" s="140">
        <v>1113</v>
      </c>
      <c r="E125" s="140"/>
      <c r="F125" s="140">
        <v>1113</v>
      </c>
      <c r="G125" s="140">
        <f>F125/F125*100</f>
        <v>100</v>
      </c>
      <c r="H125" s="188">
        <v>1125</v>
      </c>
      <c r="I125" s="188">
        <v>1124</v>
      </c>
      <c r="J125" s="180">
        <f t="shared" si="18"/>
        <v>12</v>
      </c>
      <c r="K125" s="180">
        <v>1124</v>
      </c>
      <c r="L125" s="18">
        <f t="shared" si="15"/>
        <v>99.911111111111111</v>
      </c>
      <c r="M125" s="230">
        <f t="shared" si="11"/>
        <v>99.911111111111111</v>
      </c>
      <c r="N125" s="215"/>
      <c r="O125" s="188">
        <v>1124</v>
      </c>
    </row>
    <row r="126" spans="1:18" s="121" customFormat="1" ht="22.15" customHeight="1" x14ac:dyDescent="0.25">
      <c r="A126" s="11" t="s">
        <v>27</v>
      </c>
      <c r="B126" s="115" t="s">
        <v>24</v>
      </c>
      <c r="C126" s="23" t="s">
        <v>194</v>
      </c>
      <c r="D126" s="134">
        <v>54909</v>
      </c>
      <c r="E126" s="134"/>
      <c r="F126" s="139">
        <v>54939</v>
      </c>
      <c r="G126" s="4">
        <f>F126/F126*100</f>
        <v>100</v>
      </c>
      <c r="H126" s="145">
        <v>54986</v>
      </c>
      <c r="I126" s="145">
        <v>54911</v>
      </c>
      <c r="J126" s="180">
        <f t="shared" si="18"/>
        <v>47</v>
      </c>
      <c r="K126" s="180">
        <v>54923</v>
      </c>
      <c r="L126" s="18">
        <f t="shared" si="15"/>
        <v>99.863601644054853</v>
      </c>
      <c r="M126" s="230">
        <f t="shared" si="11"/>
        <v>99.885425381006073</v>
      </c>
      <c r="N126" s="215"/>
      <c r="O126" s="145">
        <v>54923</v>
      </c>
    </row>
    <row r="127" spans="1:18" s="10" customFormat="1" ht="22.15" customHeight="1" x14ac:dyDescent="0.25">
      <c r="A127" s="11" t="s">
        <v>199</v>
      </c>
      <c r="B127" s="115" t="s">
        <v>200</v>
      </c>
      <c r="C127" s="23"/>
      <c r="D127" s="4"/>
      <c r="E127" s="4"/>
      <c r="F127" s="4"/>
      <c r="G127" s="4"/>
      <c r="H127" s="15"/>
      <c r="I127" s="15"/>
      <c r="J127" s="15"/>
      <c r="K127" s="15"/>
      <c r="L127" s="18"/>
      <c r="M127" s="230"/>
      <c r="N127" s="215"/>
      <c r="O127" s="15"/>
    </row>
    <row r="128" spans="1:18" s="10" customFormat="1" ht="22.15" customHeight="1" x14ac:dyDescent="0.25">
      <c r="A128" s="11" t="s">
        <v>42</v>
      </c>
      <c r="B128" s="115" t="s">
        <v>201</v>
      </c>
      <c r="C128" s="23" t="s">
        <v>26</v>
      </c>
      <c r="D128" s="13">
        <v>129.02600000000001</v>
      </c>
      <c r="E128" s="13"/>
      <c r="F128" s="13">
        <v>129.02600000000001</v>
      </c>
      <c r="G128" s="4">
        <f>F128/F128*100</f>
        <v>100</v>
      </c>
      <c r="H128" s="20">
        <v>129.24146000000002</v>
      </c>
      <c r="I128" s="20">
        <f>I130+I137</f>
        <v>85.33</v>
      </c>
      <c r="J128" s="180">
        <f t="shared" ref="J128:J130" si="19">H128-F128</f>
        <v>0.21546000000000731</v>
      </c>
      <c r="K128" s="180">
        <v>96</v>
      </c>
      <c r="L128" s="18">
        <f t="shared" ref="L128:L137" si="20">I128/H128*100</f>
        <v>66.023704777089321</v>
      </c>
      <c r="M128" s="230">
        <f t="shared" si="11"/>
        <v>74.279569419905954</v>
      </c>
      <c r="N128" s="215"/>
      <c r="O128" s="20">
        <f>O130+O137</f>
        <v>96</v>
      </c>
    </row>
    <row r="129" spans="1:15" ht="22.15" customHeight="1" x14ac:dyDescent="0.25">
      <c r="A129" s="11">
        <v>1</v>
      </c>
      <c r="B129" s="115" t="s">
        <v>202</v>
      </c>
      <c r="C129" s="23" t="s">
        <v>123</v>
      </c>
      <c r="D129" s="4">
        <v>31.15</v>
      </c>
      <c r="E129" s="4"/>
      <c r="F129" s="4">
        <v>31.15</v>
      </c>
      <c r="G129" s="4">
        <f t="shared" ref="G129:G140" si="21">F129/F129*100</f>
        <v>100</v>
      </c>
      <c r="H129" s="15">
        <v>31.5</v>
      </c>
      <c r="I129" s="15">
        <v>31.5</v>
      </c>
      <c r="J129" s="180">
        <f t="shared" si="19"/>
        <v>0.35000000000000142</v>
      </c>
      <c r="K129" s="180">
        <v>31.5</v>
      </c>
      <c r="L129" s="18">
        <f t="shared" si="20"/>
        <v>100</v>
      </c>
      <c r="M129" s="230">
        <f t="shared" si="11"/>
        <v>100</v>
      </c>
      <c r="N129" s="215"/>
      <c r="O129" s="15">
        <v>31.5</v>
      </c>
    </row>
    <row r="130" spans="1:15" s="122" customFormat="1" ht="22.15" customHeight="1" x14ac:dyDescent="0.25">
      <c r="A130" s="9" t="s">
        <v>126</v>
      </c>
      <c r="B130" s="2" t="s">
        <v>203</v>
      </c>
      <c r="C130" s="3" t="s">
        <v>26</v>
      </c>
      <c r="D130" s="146">
        <v>121.92600000000002</v>
      </c>
      <c r="E130" s="146"/>
      <c r="F130" s="146">
        <v>121.92600000000002</v>
      </c>
      <c r="G130" s="4">
        <f t="shared" si="21"/>
        <v>100</v>
      </c>
      <c r="H130" s="15">
        <v>122.14</v>
      </c>
      <c r="I130" s="15">
        <v>80.23</v>
      </c>
      <c r="J130" s="180">
        <f t="shared" si="19"/>
        <v>0.21399999999998442</v>
      </c>
      <c r="K130" s="180">
        <v>90.3</v>
      </c>
      <c r="L130" s="18">
        <f t="shared" si="20"/>
        <v>65.686916653021115</v>
      </c>
      <c r="M130" s="230">
        <f t="shared" si="11"/>
        <v>73.931553954478474</v>
      </c>
      <c r="N130" s="215"/>
      <c r="O130" s="15">
        <v>90.3</v>
      </c>
    </row>
    <row r="131" spans="1:15" s="10" customFormat="1" ht="22.15" hidden="1" customHeight="1" x14ac:dyDescent="0.25">
      <c r="A131" s="11">
        <v>1</v>
      </c>
      <c r="B131" s="115" t="s">
        <v>204</v>
      </c>
      <c r="C131" s="23" t="s">
        <v>123</v>
      </c>
      <c r="D131" s="13">
        <v>23.59</v>
      </c>
      <c r="E131" s="13"/>
      <c r="F131" s="13">
        <v>23.59</v>
      </c>
      <c r="G131" s="4">
        <f t="shared" si="21"/>
        <v>100</v>
      </c>
      <c r="H131" s="13">
        <v>23.59</v>
      </c>
      <c r="I131" s="13">
        <v>23.59</v>
      </c>
      <c r="J131" s="13">
        <v>23.59</v>
      </c>
      <c r="K131" s="13">
        <v>23.59</v>
      </c>
      <c r="L131" s="18">
        <f t="shared" si="20"/>
        <v>100</v>
      </c>
      <c r="M131" s="230">
        <f t="shared" si="11"/>
        <v>100</v>
      </c>
      <c r="N131" s="215"/>
      <c r="O131" s="13">
        <v>23.59</v>
      </c>
    </row>
    <row r="132" spans="1:15" ht="22.15" hidden="1" customHeight="1" x14ac:dyDescent="0.25">
      <c r="A132" s="9" t="s">
        <v>126</v>
      </c>
      <c r="B132" s="2" t="s">
        <v>128</v>
      </c>
      <c r="C132" s="3" t="s">
        <v>129</v>
      </c>
      <c r="D132" s="4">
        <v>50.5</v>
      </c>
      <c r="E132" s="4"/>
      <c r="F132" s="4">
        <v>50.5</v>
      </c>
      <c r="G132" s="4">
        <f t="shared" si="21"/>
        <v>100</v>
      </c>
      <c r="H132" s="4">
        <v>50.5</v>
      </c>
      <c r="I132" s="4">
        <v>50.5</v>
      </c>
      <c r="J132" s="4">
        <v>50.5</v>
      </c>
      <c r="K132" s="4">
        <v>50.5</v>
      </c>
      <c r="L132" s="18">
        <f t="shared" si="20"/>
        <v>100</v>
      </c>
      <c r="M132" s="230">
        <f t="shared" si="11"/>
        <v>100</v>
      </c>
      <c r="N132" s="215"/>
      <c r="O132" s="4">
        <v>50.5</v>
      </c>
    </row>
    <row r="133" spans="1:15" ht="22.15" hidden="1" customHeight="1" x14ac:dyDescent="0.25">
      <c r="A133" s="9" t="s">
        <v>126</v>
      </c>
      <c r="B133" s="2" t="s">
        <v>130</v>
      </c>
      <c r="C133" s="3" t="s">
        <v>26</v>
      </c>
      <c r="D133" s="4">
        <f>D131*D132/10</f>
        <v>119.12950000000001</v>
      </c>
      <c r="E133" s="4"/>
      <c r="F133" s="4">
        <f>F131*F132/10</f>
        <v>119.12950000000001</v>
      </c>
      <c r="G133" s="4">
        <f t="shared" si="21"/>
        <v>100</v>
      </c>
      <c r="H133" s="4">
        <f>H131*H132/10</f>
        <v>119.12950000000001</v>
      </c>
      <c r="I133" s="4">
        <f>I131*I132/10</f>
        <v>119.12950000000001</v>
      </c>
      <c r="J133" s="4">
        <f>J131*J132/10</f>
        <v>119.12950000000001</v>
      </c>
      <c r="K133" s="4">
        <v>119.12950000000001</v>
      </c>
      <c r="L133" s="18">
        <f t="shared" si="20"/>
        <v>100</v>
      </c>
      <c r="M133" s="230">
        <f t="shared" si="11"/>
        <v>100</v>
      </c>
      <c r="N133" s="215"/>
      <c r="O133" s="4">
        <f>O131*O132/10</f>
        <v>119.12950000000001</v>
      </c>
    </row>
    <row r="134" spans="1:15" s="10" customFormat="1" ht="22.15" hidden="1" customHeight="1" x14ac:dyDescent="0.25">
      <c r="A134" s="11">
        <v>2</v>
      </c>
      <c r="B134" s="115" t="s">
        <v>205</v>
      </c>
      <c r="C134" s="23" t="s">
        <v>123</v>
      </c>
      <c r="D134" s="13">
        <v>7.56</v>
      </c>
      <c r="E134" s="13"/>
      <c r="F134" s="13">
        <v>7.56</v>
      </c>
      <c r="G134" s="4">
        <f t="shared" si="21"/>
        <v>100</v>
      </c>
      <c r="H134" s="13">
        <v>7.56</v>
      </c>
      <c r="I134" s="13">
        <v>7.56</v>
      </c>
      <c r="J134" s="13">
        <v>7.56</v>
      </c>
      <c r="K134" s="13">
        <v>7.56</v>
      </c>
      <c r="L134" s="18">
        <f t="shared" si="20"/>
        <v>100</v>
      </c>
      <c r="M134" s="230">
        <f t="shared" si="11"/>
        <v>100</v>
      </c>
      <c r="N134" s="215"/>
      <c r="O134" s="13">
        <v>7.56</v>
      </c>
    </row>
    <row r="135" spans="1:15" ht="22.15" hidden="1" customHeight="1" x14ac:dyDescent="0.25">
      <c r="A135" s="9" t="s">
        <v>126</v>
      </c>
      <c r="B135" s="2" t="s">
        <v>128</v>
      </c>
      <c r="C135" s="3" t="s">
        <v>129</v>
      </c>
      <c r="D135" s="4">
        <v>5.5</v>
      </c>
      <c r="E135" s="4"/>
      <c r="F135" s="4">
        <v>5.5</v>
      </c>
      <c r="G135" s="4">
        <f t="shared" si="21"/>
        <v>100</v>
      </c>
      <c r="H135" s="4">
        <v>5.5</v>
      </c>
      <c r="I135" s="4">
        <v>5.5</v>
      </c>
      <c r="J135" s="4">
        <v>5.5</v>
      </c>
      <c r="K135" s="4">
        <v>5.5</v>
      </c>
      <c r="L135" s="18">
        <f t="shared" si="20"/>
        <v>100</v>
      </c>
      <c r="M135" s="230">
        <f t="shared" si="11"/>
        <v>100</v>
      </c>
      <c r="N135" s="215"/>
      <c r="O135" s="4">
        <v>5.5</v>
      </c>
    </row>
    <row r="136" spans="1:15" ht="22.15" hidden="1" customHeight="1" x14ac:dyDescent="0.25">
      <c r="A136" s="9" t="s">
        <v>126</v>
      </c>
      <c r="B136" s="2" t="s">
        <v>130</v>
      </c>
      <c r="C136" s="3" t="s">
        <v>26</v>
      </c>
      <c r="D136" s="4">
        <f>D134*D135/10</f>
        <v>4.1579999999999995</v>
      </c>
      <c r="E136" s="4"/>
      <c r="F136" s="4">
        <f>F134*F135/10</f>
        <v>4.1579999999999995</v>
      </c>
      <c r="G136" s="4">
        <f t="shared" si="21"/>
        <v>100</v>
      </c>
      <c r="H136" s="4">
        <f>H134*H135/10</f>
        <v>4.1579999999999995</v>
      </c>
      <c r="I136" s="4">
        <f>I134*I135/10</f>
        <v>4.1579999999999995</v>
      </c>
      <c r="J136" s="4">
        <f>J134*J135/10</f>
        <v>4.1579999999999995</v>
      </c>
      <c r="K136" s="4">
        <v>4.1579999999999995</v>
      </c>
      <c r="L136" s="18">
        <f t="shared" si="20"/>
        <v>100</v>
      </c>
      <c r="M136" s="230">
        <f t="shared" ref="M136:M142" si="22">K136/H136*100</f>
        <v>100</v>
      </c>
      <c r="N136" s="215"/>
      <c r="O136" s="4">
        <f>O134*O135/10</f>
        <v>4.1579999999999995</v>
      </c>
    </row>
    <row r="137" spans="1:15" s="121" customFormat="1" ht="22.15" customHeight="1" x14ac:dyDescent="0.25">
      <c r="A137" s="11">
        <v>2</v>
      </c>
      <c r="B137" s="115" t="s">
        <v>206</v>
      </c>
      <c r="C137" s="23" t="s">
        <v>26</v>
      </c>
      <c r="D137" s="13">
        <v>7.1</v>
      </c>
      <c r="E137" s="13"/>
      <c r="F137" s="13">
        <v>7.1</v>
      </c>
      <c r="G137" s="4">
        <f>F137/F137*100</f>
        <v>100</v>
      </c>
      <c r="H137" s="14">
        <v>7.1</v>
      </c>
      <c r="I137" s="14">
        <v>5.0999999999999996</v>
      </c>
      <c r="J137" s="180">
        <f t="shared" ref="J137" si="23">H137-F137</f>
        <v>0</v>
      </c>
      <c r="K137" s="180">
        <v>5.7</v>
      </c>
      <c r="L137" s="18">
        <f t="shared" si="20"/>
        <v>71.830985915492946</v>
      </c>
      <c r="M137" s="230">
        <f t="shared" si="22"/>
        <v>80.281690140845072</v>
      </c>
      <c r="N137" s="215"/>
      <c r="O137" s="14">
        <v>5.7</v>
      </c>
    </row>
    <row r="138" spans="1:15" s="147" customFormat="1" ht="18" customHeight="1" x14ac:dyDescent="0.25">
      <c r="A138" s="11" t="s">
        <v>219</v>
      </c>
      <c r="B138" s="115" t="s">
        <v>220</v>
      </c>
      <c r="C138" s="3"/>
      <c r="D138" s="4"/>
      <c r="E138" s="4"/>
      <c r="F138" s="4"/>
      <c r="G138" s="4"/>
      <c r="H138" s="15"/>
      <c r="I138" s="15"/>
      <c r="J138" s="15"/>
      <c r="K138" s="15"/>
      <c r="L138" s="18"/>
      <c r="M138" s="230"/>
      <c r="N138" s="215"/>
      <c r="O138" s="15"/>
    </row>
    <row r="139" spans="1:15" s="148" customFormat="1" ht="18" customHeight="1" x14ac:dyDescent="0.25">
      <c r="A139" s="9"/>
      <c r="B139" s="2" t="s">
        <v>217</v>
      </c>
      <c r="C139" s="3" t="s">
        <v>14</v>
      </c>
      <c r="D139" s="4"/>
      <c r="E139" s="4">
        <v>484.85</v>
      </c>
      <c r="F139" s="4">
        <f>E139</f>
        <v>484.85</v>
      </c>
      <c r="G139" s="4">
        <f t="shared" si="21"/>
        <v>100</v>
      </c>
      <c r="H139" s="4">
        <v>484.85</v>
      </c>
      <c r="I139" s="4">
        <v>484.85</v>
      </c>
      <c r="J139" s="180">
        <f t="shared" ref="J139:J141" si="24">H139-F139</f>
        <v>0</v>
      </c>
      <c r="K139" s="180">
        <v>484.85</v>
      </c>
      <c r="L139" s="18">
        <f>I139/H139*100</f>
        <v>100</v>
      </c>
      <c r="M139" s="230">
        <f t="shared" si="22"/>
        <v>100</v>
      </c>
      <c r="N139" s="215"/>
      <c r="O139" s="4">
        <v>484.85</v>
      </c>
    </row>
    <row r="140" spans="1:15" s="147" customFormat="1" ht="48" customHeight="1" x14ac:dyDescent="0.25">
      <c r="A140" s="9"/>
      <c r="B140" s="2" t="s">
        <v>218</v>
      </c>
      <c r="C140" s="3" t="s">
        <v>14</v>
      </c>
      <c r="D140" s="4"/>
      <c r="E140" s="4">
        <v>484.85</v>
      </c>
      <c r="F140" s="4">
        <f>E140</f>
        <v>484.85</v>
      </c>
      <c r="G140" s="4">
        <f t="shared" si="21"/>
        <v>100</v>
      </c>
      <c r="H140" s="4">
        <v>484.85</v>
      </c>
      <c r="I140" s="4">
        <v>484.85</v>
      </c>
      <c r="J140" s="180">
        <f t="shared" si="24"/>
        <v>0</v>
      </c>
      <c r="K140" s="180">
        <v>484.85</v>
      </c>
      <c r="L140" s="18">
        <f>I140/H140*100</f>
        <v>100</v>
      </c>
      <c r="M140" s="230">
        <f t="shared" si="22"/>
        <v>100</v>
      </c>
      <c r="N140" s="215"/>
      <c r="O140" s="4">
        <v>484.85</v>
      </c>
    </row>
    <row r="141" spans="1:15" s="8" customFormat="1" ht="18" customHeight="1" x14ac:dyDescent="0.25">
      <c r="A141" s="155"/>
      <c r="B141" s="156" t="s">
        <v>231</v>
      </c>
      <c r="C141" s="3" t="s">
        <v>14</v>
      </c>
      <c r="D141" s="153"/>
      <c r="E141" s="154">
        <v>24</v>
      </c>
      <c r="F141" s="154">
        <v>24</v>
      </c>
      <c r="G141" s="154"/>
      <c r="H141" s="154">
        <v>24</v>
      </c>
      <c r="I141" s="154">
        <v>24</v>
      </c>
      <c r="J141" s="180">
        <f t="shared" si="24"/>
        <v>0</v>
      </c>
      <c r="K141" s="180">
        <v>24</v>
      </c>
      <c r="L141" s="18">
        <f>I141/H141*100</f>
        <v>100</v>
      </c>
      <c r="M141" s="230">
        <f t="shared" si="22"/>
        <v>100</v>
      </c>
      <c r="N141" s="215"/>
      <c r="O141" s="154">
        <v>24</v>
      </c>
    </row>
    <row r="142" spans="1:15" s="8" customFormat="1" ht="18" customHeight="1" x14ac:dyDescent="0.25">
      <c r="A142" s="155"/>
      <c r="B142" s="156" t="s">
        <v>230</v>
      </c>
      <c r="C142" s="3" t="s">
        <v>14</v>
      </c>
      <c r="D142" s="153"/>
      <c r="E142" s="154">
        <f>E140-E141</f>
        <v>460.85</v>
      </c>
      <c r="F142" s="154">
        <f t="shared" ref="F142" si="25">F140-F141</f>
        <v>460.85</v>
      </c>
      <c r="G142" s="154">
        <f t="shared" ref="G142" si="26">G140-G141</f>
        <v>100</v>
      </c>
      <c r="H142" s="154">
        <f t="shared" ref="H142:J142" si="27">H140-H141</f>
        <v>460.85</v>
      </c>
      <c r="I142" s="154">
        <f t="shared" si="27"/>
        <v>460.85</v>
      </c>
      <c r="J142" s="154">
        <f t="shared" si="27"/>
        <v>0</v>
      </c>
      <c r="K142" s="154">
        <v>460.85</v>
      </c>
      <c r="L142" s="18">
        <f>I142/H142*100</f>
        <v>100</v>
      </c>
      <c r="M142" s="230">
        <f t="shared" si="22"/>
        <v>100</v>
      </c>
      <c r="N142" s="215"/>
      <c r="O142" s="154">
        <f t="shared" ref="O142" si="28">O140-O141</f>
        <v>460.85</v>
      </c>
    </row>
  </sheetData>
  <autoFilter ref="A5:H140"/>
  <mergeCells count="13">
    <mergeCell ref="O4:O5"/>
    <mergeCell ref="K3:K4"/>
    <mergeCell ref="A1:M1"/>
    <mergeCell ref="A2:M2"/>
    <mergeCell ref="H3:H4"/>
    <mergeCell ref="D3:E3"/>
    <mergeCell ref="G3:G4"/>
    <mergeCell ref="A3:A4"/>
    <mergeCell ref="B3:B4"/>
    <mergeCell ref="C3:C4"/>
    <mergeCell ref="F3:F4"/>
    <mergeCell ref="I3:I4"/>
    <mergeCell ref="L3:M4"/>
  </mergeCells>
  <printOptions horizontalCentered="1"/>
  <pageMargins left="0.47244094488188998" right="7.8740157480315001E-2" top="0.35433070866141703" bottom="0.59055118110236204" header="0.31496062992126" footer="0.31496062992126"/>
  <pageSetup paperSize="9" scale="77" fitToHeight="0" orientation="portrait" r:id="rId1"/>
  <headerFooter alignWithMargins="0"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workbookViewId="0">
      <selection activeCell="C7" sqref="C7"/>
    </sheetView>
  </sheetViews>
  <sheetFormatPr defaultRowHeight="15" x14ac:dyDescent="0.25"/>
  <cols>
    <col min="1" max="1" width="6.42578125" customWidth="1"/>
    <col min="2" max="2" width="31.28515625" customWidth="1"/>
    <col min="3" max="3" width="10.42578125" customWidth="1"/>
    <col min="4" max="6" width="0" hidden="1" customWidth="1"/>
    <col min="7" max="7" width="0.42578125" hidden="1" customWidth="1"/>
    <col min="8" max="8" width="15.140625" customWidth="1"/>
    <col min="9" max="9" width="12" hidden="1" customWidth="1"/>
    <col min="10" max="10" width="12" customWidth="1"/>
    <col min="11" max="11" width="11.28515625" customWidth="1"/>
    <col min="12" max="12" width="0.28515625" customWidth="1"/>
  </cols>
  <sheetData>
    <row r="1" spans="1:14" ht="42" customHeight="1" x14ac:dyDescent="0.25">
      <c r="A1" s="305" t="s">
        <v>265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</row>
    <row r="2" spans="1:14" x14ac:dyDescent="0.25">
      <c r="A2" s="304" t="s">
        <v>251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</row>
    <row r="3" spans="1:14" ht="9.75" customHeight="1" x14ac:dyDescent="0.25">
      <c r="A3" s="197"/>
    </row>
    <row r="4" spans="1:14" ht="54.75" customHeight="1" x14ac:dyDescent="0.25">
      <c r="A4" s="198" t="s">
        <v>0</v>
      </c>
      <c r="B4" s="198" t="s">
        <v>1</v>
      </c>
      <c r="C4" s="198" t="s">
        <v>234</v>
      </c>
      <c r="D4" s="198" t="s">
        <v>2</v>
      </c>
      <c r="E4" s="198"/>
      <c r="F4" s="198" t="s">
        <v>114</v>
      </c>
      <c r="G4" s="198" t="s">
        <v>115</v>
      </c>
      <c r="H4" s="198" t="s">
        <v>208</v>
      </c>
      <c r="I4" s="198" t="s">
        <v>247</v>
      </c>
      <c r="J4" s="198" t="s">
        <v>260</v>
      </c>
      <c r="K4" s="306" t="s">
        <v>233</v>
      </c>
      <c r="L4" s="307"/>
    </row>
    <row r="5" spans="1:14" x14ac:dyDescent="0.25">
      <c r="A5" s="236">
        <v>1</v>
      </c>
      <c r="B5" s="237" t="s">
        <v>29</v>
      </c>
      <c r="C5" s="238"/>
      <c r="D5" s="238"/>
      <c r="E5" s="238"/>
      <c r="F5" s="238"/>
      <c r="G5" s="238"/>
      <c r="H5" s="239">
        <v>1</v>
      </c>
      <c r="I5" s="239">
        <v>2</v>
      </c>
      <c r="J5" s="239">
        <v>3</v>
      </c>
      <c r="K5" s="239" t="s">
        <v>252</v>
      </c>
      <c r="L5" s="240" t="s">
        <v>253</v>
      </c>
    </row>
    <row r="6" spans="1:14" ht="15.75" x14ac:dyDescent="0.25">
      <c r="A6" s="239" t="s">
        <v>9</v>
      </c>
      <c r="B6" s="241" t="s">
        <v>30</v>
      </c>
      <c r="C6" s="242" t="s">
        <v>31</v>
      </c>
      <c r="D6" s="243">
        <v>18151</v>
      </c>
      <c r="E6" s="243"/>
      <c r="F6" s="243">
        <v>18389</v>
      </c>
      <c r="G6" s="243">
        <v>101.31122252217509</v>
      </c>
      <c r="H6" s="263">
        <v>18.388999999999999</v>
      </c>
      <c r="I6" s="244">
        <f>H6</f>
        <v>18.388999999999999</v>
      </c>
      <c r="J6" s="225">
        <v>18389</v>
      </c>
      <c r="K6" s="243">
        <v>100</v>
      </c>
      <c r="L6" s="219">
        <f>K6</f>
        <v>100</v>
      </c>
      <c r="N6" s="276">
        <v>18389</v>
      </c>
    </row>
    <row r="7" spans="1:14" ht="30" x14ac:dyDescent="0.25">
      <c r="A7" s="239" t="s">
        <v>9</v>
      </c>
      <c r="B7" s="241" t="s">
        <v>32</v>
      </c>
      <c r="C7" s="245" t="s">
        <v>31</v>
      </c>
      <c r="D7" s="239">
        <v>274</v>
      </c>
      <c r="E7" s="239"/>
      <c r="F7" s="239">
        <v>238</v>
      </c>
      <c r="G7" s="239">
        <v>86.861313868613138</v>
      </c>
      <c r="H7" s="264">
        <v>214</v>
      </c>
      <c r="I7" s="247">
        <v>173</v>
      </c>
      <c r="J7" s="262">
        <v>195</v>
      </c>
      <c r="K7" s="248">
        <f>I7/H7*100</f>
        <v>80.841121495327101</v>
      </c>
      <c r="L7" s="224">
        <f>J7/H7*100</f>
        <v>91.121495327102807</v>
      </c>
      <c r="N7" s="276">
        <v>195</v>
      </c>
    </row>
    <row r="8" spans="1:14" ht="15.75" x14ac:dyDescent="0.25">
      <c r="A8" s="239" t="s">
        <v>9</v>
      </c>
      <c r="B8" s="241" t="s">
        <v>33</v>
      </c>
      <c r="C8" s="245" t="s">
        <v>31</v>
      </c>
      <c r="D8" s="239">
        <v>18370</v>
      </c>
      <c r="E8" s="239"/>
      <c r="F8" s="239">
        <v>18389</v>
      </c>
      <c r="G8" s="239">
        <v>100.10342950462712</v>
      </c>
      <c r="H8" s="264">
        <v>18.603000000000002</v>
      </c>
      <c r="I8" s="247">
        <v>18.562000000000001</v>
      </c>
      <c r="J8" s="281">
        <v>18584</v>
      </c>
      <c r="K8" s="248">
        <f t="shared" ref="K8:K41" si="0">I8/H8*100</f>
        <v>99.779605439982802</v>
      </c>
      <c r="L8" s="224">
        <f t="shared" ref="L8:L56" si="1">J8/H8*100</f>
        <v>99897.865935601774</v>
      </c>
      <c r="N8" s="276">
        <v>18584</v>
      </c>
    </row>
    <row r="9" spans="1:14" ht="15.75" x14ac:dyDescent="0.25">
      <c r="A9" s="239" t="s">
        <v>9</v>
      </c>
      <c r="B9" s="241" t="s">
        <v>34</v>
      </c>
      <c r="C9" s="245" t="s">
        <v>31</v>
      </c>
      <c r="D9" s="239">
        <v>18260</v>
      </c>
      <c r="E9" s="239"/>
      <c r="F9" s="239">
        <v>18270</v>
      </c>
      <c r="G9" s="239">
        <v>100.05476451259582</v>
      </c>
      <c r="H9" s="264">
        <v>18.495999999999999</v>
      </c>
      <c r="I9" s="247">
        <f>(I6+I8)/2</f>
        <v>18.4755</v>
      </c>
      <c r="J9" s="262">
        <f t="shared" ref="J9" si="2">I9</f>
        <v>18.4755</v>
      </c>
      <c r="K9" s="248">
        <f t="shared" si="0"/>
        <v>99.889165224913498</v>
      </c>
      <c r="L9" s="224">
        <f t="shared" si="1"/>
        <v>99.889165224913498</v>
      </c>
      <c r="N9" s="276">
        <v>18486.5</v>
      </c>
    </row>
    <row r="10" spans="1:14" ht="15.75" x14ac:dyDescent="0.25">
      <c r="A10" s="239" t="s">
        <v>9</v>
      </c>
      <c r="B10" s="241" t="s">
        <v>35</v>
      </c>
      <c r="C10" s="245" t="s">
        <v>36</v>
      </c>
      <c r="D10" s="239">
        <v>1.50955870199989</v>
      </c>
      <c r="E10" s="239"/>
      <c r="F10" s="239">
        <v>1.2942519984773506</v>
      </c>
      <c r="G10" s="239">
        <v>85.737109577964915</v>
      </c>
      <c r="H10" s="264">
        <v>1.31</v>
      </c>
      <c r="I10" s="249">
        <v>0.73</v>
      </c>
      <c r="J10" s="262">
        <v>0.8</v>
      </c>
      <c r="K10" s="248">
        <f t="shared" si="0"/>
        <v>55.725190839694648</v>
      </c>
      <c r="L10" s="224">
        <f t="shared" si="1"/>
        <v>61.068702290076338</v>
      </c>
      <c r="N10" s="277">
        <v>0.8</v>
      </c>
    </row>
    <row r="11" spans="1:14" ht="15.75" x14ac:dyDescent="0.25">
      <c r="A11" s="236">
        <v>2</v>
      </c>
      <c r="B11" s="237" t="s">
        <v>41</v>
      </c>
      <c r="C11" s="245"/>
      <c r="D11" s="239"/>
      <c r="E11" s="239"/>
      <c r="F11" s="239"/>
      <c r="G11" s="239"/>
      <c r="H11" s="246"/>
      <c r="I11" s="239"/>
      <c r="J11" s="239"/>
      <c r="K11" s="248"/>
      <c r="L11" s="224"/>
      <c r="N11" s="278"/>
    </row>
    <row r="12" spans="1:14" ht="15.75" x14ac:dyDescent="0.25">
      <c r="A12" s="239" t="s">
        <v>42</v>
      </c>
      <c r="B12" s="241" t="s">
        <v>43</v>
      </c>
      <c r="C12" s="245" t="s">
        <v>44</v>
      </c>
      <c r="D12" s="239" t="s">
        <v>104</v>
      </c>
      <c r="E12" s="239">
        <v>5351</v>
      </c>
      <c r="F12" s="239">
        <v>5124</v>
      </c>
      <c r="G12" s="239">
        <v>95.757802279947668</v>
      </c>
      <c r="H12" s="250">
        <v>5124</v>
      </c>
      <c r="I12" s="236">
        <v>5128</v>
      </c>
      <c r="J12" s="223">
        <f>J13+J16+J20</f>
        <v>5240</v>
      </c>
      <c r="K12" s="251">
        <f t="shared" si="0"/>
        <v>100.07806401249024</v>
      </c>
      <c r="L12" s="222">
        <f t="shared" si="1"/>
        <v>102.26385636221703</v>
      </c>
      <c r="N12" s="279">
        <f>N13+N16+N20</f>
        <v>5240</v>
      </c>
    </row>
    <row r="13" spans="1:14" ht="15.75" x14ac:dyDescent="0.25">
      <c r="A13" s="239" t="s">
        <v>9</v>
      </c>
      <c r="B13" s="241" t="s">
        <v>45</v>
      </c>
      <c r="C13" s="245" t="s">
        <v>44</v>
      </c>
      <c r="D13" s="239" t="s">
        <v>105</v>
      </c>
      <c r="E13" s="239">
        <v>1374</v>
      </c>
      <c r="F13" s="239">
        <v>1372</v>
      </c>
      <c r="G13" s="239">
        <v>99.85443959243085</v>
      </c>
      <c r="H13" s="252">
        <v>1400</v>
      </c>
      <c r="I13" s="239">
        <v>1380</v>
      </c>
      <c r="J13" s="220">
        <v>1473</v>
      </c>
      <c r="K13" s="248">
        <f t="shared" si="0"/>
        <v>98.571428571428584</v>
      </c>
      <c r="L13" s="224">
        <f t="shared" si="1"/>
        <v>105.21428571428571</v>
      </c>
      <c r="N13" s="279">
        <f>N14+N15</f>
        <v>1473</v>
      </c>
    </row>
    <row r="14" spans="1:14" ht="15.75" x14ac:dyDescent="0.25">
      <c r="A14" s="239" t="s">
        <v>15</v>
      </c>
      <c r="B14" s="241" t="s">
        <v>46</v>
      </c>
      <c r="C14" s="245" t="s">
        <v>44</v>
      </c>
      <c r="D14" s="239">
        <v>175</v>
      </c>
      <c r="E14" s="239"/>
      <c r="F14" s="239">
        <v>197</v>
      </c>
      <c r="G14" s="239">
        <v>112.57142857142857</v>
      </c>
      <c r="H14" s="252">
        <v>208</v>
      </c>
      <c r="I14" s="239">
        <v>204</v>
      </c>
      <c r="J14" s="221">
        <v>243</v>
      </c>
      <c r="K14" s="248">
        <f t="shared" si="0"/>
        <v>98.076923076923066</v>
      </c>
      <c r="L14" s="224">
        <f t="shared" si="1"/>
        <v>116.82692307692308</v>
      </c>
      <c r="N14" s="280">
        <f>118+125</f>
        <v>243</v>
      </c>
    </row>
    <row r="15" spans="1:14" ht="15.75" x14ac:dyDescent="0.25">
      <c r="A15" s="239" t="s">
        <v>15</v>
      </c>
      <c r="B15" s="241" t="s">
        <v>47</v>
      </c>
      <c r="C15" s="245" t="s">
        <v>44</v>
      </c>
      <c r="D15" s="239" t="s">
        <v>103</v>
      </c>
      <c r="E15" s="239"/>
      <c r="F15" s="239">
        <v>1175</v>
      </c>
      <c r="G15" s="239">
        <v>97.998331943286075</v>
      </c>
      <c r="H15" s="252">
        <v>1192</v>
      </c>
      <c r="I15" s="239">
        <v>1176</v>
      </c>
      <c r="J15" s="221">
        <v>1230</v>
      </c>
      <c r="K15" s="248">
        <f t="shared" si="0"/>
        <v>98.65771812080537</v>
      </c>
      <c r="L15" s="224">
        <f t="shared" si="1"/>
        <v>103.18791946308725</v>
      </c>
      <c r="N15" s="280">
        <f>640+590</f>
        <v>1230</v>
      </c>
    </row>
    <row r="16" spans="1:14" ht="15.75" x14ac:dyDescent="0.25">
      <c r="A16" s="239" t="s">
        <v>9</v>
      </c>
      <c r="B16" s="241" t="s">
        <v>48</v>
      </c>
      <c r="C16" s="245" t="s">
        <v>44</v>
      </c>
      <c r="D16" s="239" t="s">
        <v>106</v>
      </c>
      <c r="E16" s="239">
        <v>3912</v>
      </c>
      <c r="F16" s="239">
        <v>3687</v>
      </c>
      <c r="G16" s="239">
        <v>94.248466257668724</v>
      </c>
      <c r="H16" s="252">
        <v>3659</v>
      </c>
      <c r="I16" s="239">
        <v>3683</v>
      </c>
      <c r="J16" s="221">
        <v>3702</v>
      </c>
      <c r="K16" s="248">
        <f t="shared" si="0"/>
        <v>100.6559169171905</v>
      </c>
      <c r="L16" s="224">
        <f t="shared" si="1"/>
        <v>101.17518447663296</v>
      </c>
      <c r="N16" s="279">
        <f>N17+N18</f>
        <v>3702</v>
      </c>
    </row>
    <row r="17" spans="1:14" ht="15.75" x14ac:dyDescent="0.25">
      <c r="A17" s="239" t="s">
        <v>15</v>
      </c>
      <c r="B17" s="241" t="s">
        <v>49</v>
      </c>
      <c r="C17" s="245" t="s">
        <v>44</v>
      </c>
      <c r="D17" s="239" t="s">
        <v>107</v>
      </c>
      <c r="E17" s="239">
        <v>2189</v>
      </c>
      <c r="F17" s="239">
        <v>2173</v>
      </c>
      <c r="G17" s="239">
        <v>99.269072635906809</v>
      </c>
      <c r="H17" s="252">
        <v>2189</v>
      </c>
      <c r="I17" s="239">
        <v>2169</v>
      </c>
      <c r="J17" s="221">
        <v>2120</v>
      </c>
      <c r="K17" s="248">
        <f t="shared" si="0"/>
        <v>99.086340794883512</v>
      </c>
      <c r="L17" s="224">
        <f t="shared" si="1"/>
        <v>96.847875742348094</v>
      </c>
      <c r="N17" s="280">
        <f>1007+1113</f>
        <v>2120</v>
      </c>
    </row>
    <row r="18" spans="1:14" ht="15.75" x14ac:dyDescent="0.25">
      <c r="A18" s="239" t="s">
        <v>15</v>
      </c>
      <c r="B18" s="241" t="s">
        <v>50</v>
      </c>
      <c r="C18" s="245" t="s">
        <v>44</v>
      </c>
      <c r="D18" s="239" t="s">
        <v>108</v>
      </c>
      <c r="E18" s="239">
        <v>1723</v>
      </c>
      <c r="F18" s="239">
        <v>1514</v>
      </c>
      <c r="G18" s="239">
        <v>87.869994196169472</v>
      </c>
      <c r="H18" s="252">
        <v>1470</v>
      </c>
      <c r="I18" s="239">
        <v>1514</v>
      </c>
      <c r="J18" s="221">
        <v>1582</v>
      </c>
      <c r="K18" s="248">
        <f t="shared" si="0"/>
        <v>102.99319727891157</v>
      </c>
      <c r="L18" s="224">
        <f t="shared" si="1"/>
        <v>107.61904761904762</v>
      </c>
      <c r="N18" s="280">
        <f>826+756</f>
        <v>1582</v>
      </c>
    </row>
    <row r="19" spans="1:14" ht="15.75" x14ac:dyDescent="0.25">
      <c r="A19" s="239" t="s">
        <v>15</v>
      </c>
      <c r="B19" s="241" t="s">
        <v>51</v>
      </c>
      <c r="C19" s="245" t="s">
        <v>44</v>
      </c>
      <c r="D19" s="239" t="s">
        <v>9</v>
      </c>
      <c r="E19" s="239"/>
      <c r="F19" s="239"/>
      <c r="G19" s="239"/>
      <c r="H19" s="246"/>
      <c r="I19" s="239"/>
      <c r="J19" s="239"/>
      <c r="K19" s="248"/>
      <c r="L19" s="224"/>
      <c r="N19" s="278"/>
    </row>
    <row r="20" spans="1:14" ht="15.75" x14ac:dyDescent="0.25">
      <c r="A20" s="239" t="s">
        <v>9</v>
      </c>
      <c r="B20" s="241" t="s">
        <v>52</v>
      </c>
      <c r="C20" s="245" t="s">
        <v>44</v>
      </c>
      <c r="D20" s="239">
        <v>65</v>
      </c>
      <c r="E20" s="239">
        <v>65</v>
      </c>
      <c r="F20" s="239">
        <v>65</v>
      </c>
      <c r="G20" s="239">
        <v>100</v>
      </c>
      <c r="H20" s="252">
        <v>65</v>
      </c>
      <c r="I20" s="239">
        <v>65</v>
      </c>
      <c r="J20" s="239">
        <v>65</v>
      </c>
      <c r="K20" s="248">
        <f t="shared" si="0"/>
        <v>100</v>
      </c>
      <c r="L20" s="224">
        <f t="shared" si="1"/>
        <v>100</v>
      </c>
      <c r="N20" s="278">
        <v>65</v>
      </c>
    </row>
    <row r="21" spans="1:14" ht="28.5" x14ac:dyDescent="0.25">
      <c r="A21" s="239" t="s">
        <v>42</v>
      </c>
      <c r="B21" s="237" t="s">
        <v>53</v>
      </c>
      <c r="C21" s="245" t="s">
        <v>36</v>
      </c>
      <c r="D21" s="239"/>
      <c r="E21" s="239"/>
      <c r="F21" s="239"/>
      <c r="G21" s="239"/>
      <c r="H21" s="239"/>
      <c r="I21" s="239"/>
      <c r="J21" s="239"/>
      <c r="K21" s="248"/>
      <c r="L21" s="224"/>
      <c r="N21" s="278"/>
    </row>
    <row r="22" spans="1:14" ht="30" x14ac:dyDescent="0.25">
      <c r="A22" s="239" t="s">
        <v>9</v>
      </c>
      <c r="B22" s="241" t="s">
        <v>110</v>
      </c>
      <c r="C22" s="245" t="s">
        <v>36</v>
      </c>
      <c r="D22" s="239">
        <v>98</v>
      </c>
      <c r="E22" s="239"/>
      <c r="F22" s="239">
        <v>100</v>
      </c>
      <c r="G22" s="239">
        <v>102.04081632653062</v>
      </c>
      <c r="H22" s="253">
        <v>100</v>
      </c>
      <c r="I22" s="254">
        <v>100</v>
      </c>
      <c r="J22" s="255">
        <f>I22</f>
        <v>100</v>
      </c>
      <c r="K22" s="248">
        <f t="shared" si="0"/>
        <v>100</v>
      </c>
      <c r="L22" s="256">
        <f t="shared" si="1"/>
        <v>100</v>
      </c>
      <c r="N22" s="278">
        <v>100</v>
      </c>
    </row>
    <row r="23" spans="1:14" ht="15.75" x14ac:dyDescent="0.25">
      <c r="A23" s="239" t="s">
        <v>9</v>
      </c>
      <c r="B23" s="241" t="s">
        <v>54</v>
      </c>
      <c r="C23" s="245" t="s">
        <v>36</v>
      </c>
      <c r="D23" s="239">
        <v>100</v>
      </c>
      <c r="E23" s="239"/>
      <c r="F23" s="239">
        <v>100</v>
      </c>
      <c r="G23" s="239">
        <v>100</v>
      </c>
      <c r="H23" s="239">
        <v>100</v>
      </c>
      <c r="I23" s="257">
        <v>100</v>
      </c>
      <c r="J23" s="258">
        <f t="shared" ref="J23:J35" si="3">I23</f>
        <v>100</v>
      </c>
      <c r="K23" s="248">
        <f t="shared" si="0"/>
        <v>100</v>
      </c>
      <c r="L23" s="224">
        <f t="shared" si="1"/>
        <v>100</v>
      </c>
      <c r="N23" s="278">
        <v>100</v>
      </c>
    </row>
    <row r="24" spans="1:14" ht="15.75" x14ac:dyDescent="0.25">
      <c r="A24" s="239" t="s">
        <v>9</v>
      </c>
      <c r="B24" s="241" t="s">
        <v>55</v>
      </c>
      <c r="C24" s="245" t="s">
        <v>36</v>
      </c>
      <c r="D24" s="239">
        <v>100</v>
      </c>
      <c r="E24" s="239"/>
      <c r="F24" s="239">
        <v>100</v>
      </c>
      <c r="G24" s="239">
        <v>100</v>
      </c>
      <c r="H24" s="239">
        <v>100</v>
      </c>
      <c r="I24" s="257">
        <v>100</v>
      </c>
      <c r="J24" s="258">
        <f t="shared" si="3"/>
        <v>100</v>
      </c>
      <c r="K24" s="248">
        <f t="shared" si="0"/>
        <v>100</v>
      </c>
      <c r="L24" s="224">
        <f t="shared" si="1"/>
        <v>100</v>
      </c>
      <c r="N24" s="278">
        <v>100</v>
      </c>
    </row>
    <row r="25" spans="1:14" ht="15.75" x14ac:dyDescent="0.25">
      <c r="A25" s="239" t="s">
        <v>9</v>
      </c>
      <c r="B25" s="241" t="s">
        <v>56</v>
      </c>
      <c r="C25" s="245" t="s">
        <v>36</v>
      </c>
      <c r="D25" s="239">
        <v>98</v>
      </c>
      <c r="E25" s="239"/>
      <c r="F25" s="239">
        <v>98</v>
      </c>
      <c r="G25" s="239">
        <v>100</v>
      </c>
      <c r="H25" s="239">
        <v>99</v>
      </c>
      <c r="I25" s="257">
        <v>99</v>
      </c>
      <c r="J25" s="258">
        <f t="shared" si="3"/>
        <v>99</v>
      </c>
      <c r="K25" s="248">
        <f t="shared" si="0"/>
        <v>100</v>
      </c>
      <c r="L25" s="224">
        <f t="shared" si="1"/>
        <v>100</v>
      </c>
      <c r="N25" s="278">
        <v>99</v>
      </c>
    </row>
    <row r="26" spans="1:14" ht="30" x14ac:dyDescent="0.25">
      <c r="A26" s="239" t="s">
        <v>9</v>
      </c>
      <c r="B26" s="241" t="s">
        <v>57</v>
      </c>
      <c r="C26" s="245" t="s">
        <v>36</v>
      </c>
      <c r="D26" s="239">
        <v>100</v>
      </c>
      <c r="E26" s="239"/>
      <c r="F26" s="239">
        <v>100</v>
      </c>
      <c r="G26" s="239">
        <v>100</v>
      </c>
      <c r="H26" s="239">
        <v>100</v>
      </c>
      <c r="I26" s="257">
        <v>100</v>
      </c>
      <c r="J26" s="258">
        <f t="shared" si="3"/>
        <v>100</v>
      </c>
      <c r="K26" s="248">
        <f t="shared" si="0"/>
        <v>100</v>
      </c>
      <c r="L26" s="224">
        <f t="shared" si="1"/>
        <v>100</v>
      </c>
      <c r="N26" s="278">
        <v>100</v>
      </c>
    </row>
    <row r="27" spans="1:14" ht="15.75" x14ac:dyDescent="0.25">
      <c r="A27" s="239" t="s">
        <v>9</v>
      </c>
      <c r="B27" s="241" t="s">
        <v>58</v>
      </c>
      <c r="C27" s="245" t="s">
        <v>36</v>
      </c>
      <c r="D27" s="239">
        <v>98</v>
      </c>
      <c r="E27" s="239"/>
      <c r="F27" s="239">
        <v>98</v>
      </c>
      <c r="G27" s="239">
        <v>100</v>
      </c>
      <c r="H27" s="239">
        <v>98.7</v>
      </c>
      <c r="I27" s="257">
        <v>98.5</v>
      </c>
      <c r="J27" s="258">
        <f t="shared" si="3"/>
        <v>98.5</v>
      </c>
      <c r="K27" s="248">
        <f t="shared" si="0"/>
        <v>99.79736575481256</v>
      </c>
      <c r="L27" s="224">
        <f t="shared" si="1"/>
        <v>99.79736575481256</v>
      </c>
      <c r="N27" s="278">
        <v>98.5</v>
      </c>
    </row>
    <row r="28" spans="1:14" ht="15.75" x14ac:dyDescent="0.25">
      <c r="A28" s="239" t="s">
        <v>9</v>
      </c>
      <c r="B28" s="241" t="s">
        <v>59</v>
      </c>
      <c r="C28" s="245" t="s">
        <v>36</v>
      </c>
      <c r="D28" s="239">
        <v>90</v>
      </c>
      <c r="E28" s="239"/>
      <c r="F28" s="239">
        <v>96.7</v>
      </c>
      <c r="G28" s="239">
        <v>107.44444444444446</v>
      </c>
      <c r="H28" s="239">
        <v>97.3</v>
      </c>
      <c r="I28" s="257">
        <v>97</v>
      </c>
      <c r="J28" s="258">
        <f t="shared" si="3"/>
        <v>97</v>
      </c>
      <c r="K28" s="248">
        <f t="shared" si="0"/>
        <v>99.691675231243579</v>
      </c>
      <c r="L28" s="224">
        <f t="shared" si="1"/>
        <v>99.691675231243579</v>
      </c>
      <c r="N28" s="278">
        <v>97</v>
      </c>
    </row>
    <row r="29" spans="1:14" hidden="1" x14ac:dyDescent="0.25">
      <c r="A29" s="239" t="s">
        <v>9</v>
      </c>
      <c r="B29" s="241" t="s">
        <v>60</v>
      </c>
      <c r="C29" s="245" t="s">
        <v>36</v>
      </c>
      <c r="D29" s="239">
        <v>100</v>
      </c>
      <c r="E29" s="239"/>
      <c r="F29" s="239">
        <v>100</v>
      </c>
      <c r="G29" s="239">
        <v>100</v>
      </c>
      <c r="H29" s="239"/>
      <c r="I29" s="257"/>
      <c r="J29" s="258">
        <f t="shared" si="3"/>
        <v>0</v>
      </c>
      <c r="K29" s="248" t="e">
        <f t="shared" si="0"/>
        <v>#DIV/0!</v>
      </c>
      <c r="L29" s="224" t="e">
        <f t="shared" si="1"/>
        <v>#DIV/0!</v>
      </c>
    </row>
    <row r="30" spans="1:14" hidden="1" x14ac:dyDescent="0.25">
      <c r="A30" s="239" t="s">
        <v>9</v>
      </c>
      <c r="B30" s="241" t="s">
        <v>61</v>
      </c>
      <c r="C30" s="245" t="s">
        <v>36</v>
      </c>
      <c r="D30" s="239">
        <v>100</v>
      </c>
      <c r="E30" s="239"/>
      <c r="F30" s="239">
        <v>100</v>
      </c>
      <c r="G30" s="239">
        <v>100</v>
      </c>
      <c r="H30" s="239"/>
      <c r="I30" s="257"/>
      <c r="J30" s="258">
        <f t="shared" si="3"/>
        <v>0</v>
      </c>
      <c r="K30" s="248" t="e">
        <f t="shared" si="0"/>
        <v>#DIV/0!</v>
      </c>
      <c r="L30" s="224" t="e">
        <f t="shared" si="1"/>
        <v>#DIV/0!</v>
      </c>
    </row>
    <row r="31" spans="1:14" hidden="1" x14ac:dyDescent="0.25">
      <c r="A31" s="239" t="s">
        <v>9</v>
      </c>
      <c r="B31" s="241" t="s">
        <v>56</v>
      </c>
      <c r="C31" s="245" t="s">
        <v>36</v>
      </c>
      <c r="D31" s="239">
        <v>98</v>
      </c>
      <c r="E31" s="239"/>
      <c r="F31" s="239">
        <v>98</v>
      </c>
      <c r="G31" s="239">
        <v>100</v>
      </c>
      <c r="H31" s="239"/>
      <c r="I31" s="257"/>
      <c r="J31" s="258">
        <f t="shared" si="3"/>
        <v>0</v>
      </c>
      <c r="K31" s="248" t="e">
        <f t="shared" si="0"/>
        <v>#DIV/0!</v>
      </c>
      <c r="L31" s="224" t="e">
        <f t="shared" si="1"/>
        <v>#DIV/0!</v>
      </c>
    </row>
    <row r="32" spans="1:14" hidden="1" x14ac:dyDescent="0.25">
      <c r="A32" s="239" t="s">
        <v>9</v>
      </c>
      <c r="B32" s="241" t="s">
        <v>62</v>
      </c>
      <c r="C32" s="245" t="s">
        <v>36</v>
      </c>
      <c r="D32" s="239">
        <v>96.7</v>
      </c>
      <c r="E32" s="239"/>
      <c r="F32" s="239">
        <v>96.7</v>
      </c>
      <c r="G32" s="239">
        <v>100</v>
      </c>
      <c r="H32" s="239"/>
      <c r="I32" s="259"/>
      <c r="J32" s="258">
        <f t="shared" si="3"/>
        <v>0</v>
      </c>
      <c r="K32" s="248" t="e">
        <f t="shared" si="0"/>
        <v>#DIV/0!</v>
      </c>
      <c r="L32" s="224" t="e">
        <f t="shared" si="1"/>
        <v>#DIV/0!</v>
      </c>
    </row>
    <row r="33" spans="1:14" x14ac:dyDescent="0.25">
      <c r="A33" s="239" t="s">
        <v>9</v>
      </c>
      <c r="B33" s="241" t="s">
        <v>63</v>
      </c>
      <c r="C33" s="245" t="s">
        <v>36</v>
      </c>
      <c r="D33" s="239">
        <v>93.7</v>
      </c>
      <c r="E33" s="239"/>
      <c r="F33" s="239">
        <v>95</v>
      </c>
      <c r="G33" s="239">
        <v>101.38740661686232</v>
      </c>
      <c r="H33" s="239">
        <v>95</v>
      </c>
      <c r="I33" s="259">
        <v>95</v>
      </c>
      <c r="J33" s="258">
        <f t="shared" si="3"/>
        <v>95</v>
      </c>
      <c r="K33" s="248">
        <f t="shared" si="0"/>
        <v>100</v>
      </c>
      <c r="L33" s="224">
        <f t="shared" si="1"/>
        <v>100</v>
      </c>
    </row>
    <row r="34" spans="1:14" ht="30" x14ac:dyDescent="0.25">
      <c r="A34" s="239" t="s">
        <v>9</v>
      </c>
      <c r="B34" s="241" t="s">
        <v>64</v>
      </c>
      <c r="C34" s="245" t="s">
        <v>36</v>
      </c>
      <c r="D34" s="239">
        <v>100</v>
      </c>
      <c r="E34" s="239"/>
      <c r="F34" s="239">
        <v>100</v>
      </c>
      <c r="G34" s="239">
        <v>100</v>
      </c>
      <c r="H34" s="239">
        <v>100</v>
      </c>
      <c r="I34" s="257">
        <v>100</v>
      </c>
      <c r="J34" s="258">
        <f t="shared" si="3"/>
        <v>100</v>
      </c>
      <c r="K34" s="248">
        <f t="shared" si="0"/>
        <v>100</v>
      </c>
      <c r="L34" s="224">
        <f t="shared" si="1"/>
        <v>100</v>
      </c>
    </row>
    <row r="35" spans="1:14" x14ac:dyDescent="0.25">
      <c r="A35" s="239" t="s">
        <v>9</v>
      </c>
      <c r="B35" s="241" t="s">
        <v>65</v>
      </c>
      <c r="C35" s="245" t="s">
        <v>66</v>
      </c>
      <c r="D35" s="239">
        <v>8</v>
      </c>
      <c r="E35" s="239"/>
      <c r="F35" s="239">
        <v>7</v>
      </c>
      <c r="G35" s="239">
        <v>87.5</v>
      </c>
      <c r="H35" s="239">
        <v>7</v>
      </c>
      <c r="I35" s="257">
        <v>7</v>
      </c>
      <c r="J35" s="258">
        <f t="shared" si="3"/>
        <v>7</v>
      </c>
      <c r="K35" s="248">
        <f t="shared" si="0"/>
        <v>100</v>
      </c>
      <c r="L35" s="224">
        <f t="shared" si="1"/>
        <v>100</v>
      </c>
    </row>
    <row r="36" spans="1:14" x14ac:dyDescent="0.25">
      <c r="A36" s="236">
        <v>3</v>
      </c>
      <c r="B36" s="237" t="s">
        <v>111</v>
      </c>
      <c r="C36" s="245"/>
      <c r="D36" s="239"/>
      <c r="E36" s="239"/>
      <c r="F36" s="239"/>
      <c r="G36" s="239"/>
      <c r="H36" s="239"/>
      <c r="I36" s="239"/>
      <c r="J36" s="239"/>
      <c r="K36" s="248"/>
      <c r="L36" s="224"/>
    </row>
    <row r="37" spans="1:14" ht="15.75" x14ac:dyDescent="0.25">
      <c r="A37" s="239" t="s">
        <v>9</v>
      </c>
      <c r="B37" s="241" t="s">
        <v>67</v>
      </c>
      <c r="C37" s="245" t="s">
        <v>68</v>
      </c>
      <c r="D37" s="239">
        <v>115</v>
      </c>
      <c r="E37" s="239"/>
      <c r="F37" s="239">
        <v>115</v>
      </c>
      <c r="G37" s="239"/>
      <c r="H37" s="260">
        <v>115</v>
      </c>
      <c r="I37" s="226">
        <f>'[1]PL 1'!$I$31</f>
        <v>115</v>
      </c>
      <c r="J37" s="226">
        <f>I37</f>
        <v>115</v>
      </c>
      <c r="K37" s="248">
        <f t="shared" si="0"/>
        <v>100</v>
      </c>
      <c r="L37" s="224">
        <f t="shared" si="1"/>
        <v>100</v>
      </c>
      <c r="N37" s="273">
        <v>115</v>
      </c>
    </row>
    <row r="38" spans="1:14" ht="15.75" x14ac:dyDescent="0.25">
      <c r="A38" s="239" t="s">
        <v>15</v>
      </c>
      <c r="B38" s="241" t="s">
        <v>69</v>
      </c>
      <c r="C38" s="245" t="s">
        <v>68</v>
      </c>
      <c r="D38" s="239">
        <v>100</v>
      </c>
      <c r="E38" s="239"/>
      <c r="F38" s="239">
        <v>100</v>
      </c>
      <c r="G38" s="239">
        <v>100</v>
      </c>
      <c r="H38" s="260">
        <v>100</v>
      </c>
      <c r="I38" s="226">
        <v>100</v>
      </c>
      <c r="J38" s="226">
        <f t="shared" ref="J38:J56" si="4">I38</f>
        <v>100</v>
      </c>
      <c r="K38" s="248">
        <f t="shared" si="0"/>
        <v>100</v>
      </c>
      <c r="L38" s="224">
        <f t="shared" si="1"/>
        <v>100</v>
      </c>
      <c r="N38" s="273">
        <v>100</v>
      </c>
    </row>
    <row r="39" spans="1:14" ht="15.75" x14ac:dyDescent="0.25">
      <c r="A39" s="239"/>
      <c r="B39" s="241" t="s">
        <v>70</v>
      </c>
      <c r="C39" s="245" t="s">
        <v>68</v>
      </c>
      <c r="D39" s="239" t="s">
        <v>9</v>
      </c>
      <c r="E39" s="239"/>
      <c r="F39" s="239" t="s">
        <v>9</v>
      </c>
      <c r="G39" s="239"/>
      <c r="H39" s="260"/>
      <c r="I39" s="226"/>
      <c r="J39" s="226">
        <f t="shared" si="4"/>
        <v>0</v>
      </c>
      <c r="K39" s="248"/>
      <c r="L39" s="224"/>
      <c r="N39" s="273"/>
    </row>
    <row r="40" spans="1:14" ht="15.75" x14ac:dyDescent="0.25">
      <c r="A40" s="239" t="s">
        <v>15</v>
      </c>
      <c r="B40" s="241" t="s">
        <v>71</v>
      </c>
      <c r="C40" s="245" t="s">
        <v>68</v>
      </c>
      <c r="D40" s="239">
        <v>15</v>
      </c>
      <c r="E40" s="239"/>
      <c r="F40" s="239">
        <v>15</v>
      </c>
      <c r="G40" s="239">
        <v>100</v>
      </c>
      <c r="H40" s="260">
        <v>15</v>
      </c>
      <c r="I40" s="226">
        <v>100</v>
      </c>
      <c r="J40" s="226">
        <f t="shared" si="4"/>
        <v>100</v>
      </c>
      <c r="K40" s="248">
        <f t="shared" si="0"/>
        <v>666.66666666666674</v>
      </c>
      <c r="L40" s="224">
        <f t="shared" si="1"/>
        <v>666.66666666666674</v>
      </c>
      <c r="N40" s="273">
        <v>15</v>
      </c>
    </row>
    <row r="41" spans="1:14" ht="15.75" x14ac:dyDescent="0.25">
      <c r="A41" s="239" t="s">
        <v>9</v>
      </c>
      <c r="B41" s="241" t="s">
        <v>72</v>
      </c>
      <c r="C41" s="245" t="s">
        <v>36</v>
      </c>
      <c r="D41" s="239">
        <v>100</v>
      </c>
      <c r="E41" s="239"/>
      <c r="F41" s="239">
        <v>100</v>
      </c>
      <c r="G41" s="239">
        <v>100</v>
      </c>
      <c r="H41" s="260">
        <v>100</v>
      </c>
      <c r="I41" s="226">
        <v>100</v>
      </c>
      <c r="J41" s="226">
        <f t="shared" si="4"/>
        <v>100</v>
      </c>
      <c r="K41" s="248">
        <f t="shared" si="0"/>
        <v>100</v>
      </c>
      <c r="L41" s="224">
        <f t="shared" si="1"/>
        <v>100</v>
      </c>
      <c r="N41" s="273">
        <v>100</v>
      </c>
    </row>
    <row r="42" spans="1:14" ht="30" x14ac:dyDescent="0.25">
      <c r="A42" s="239" t="s">
        <v>9</v>
      </c>
      <c r="B42" s="241" t="s">
        <v>73</v>
      </c>
      <c r="C42" s="245" t="s">
        <v>74</v>
      </c>
      <c r="D42" s="239">
        <v>56.538700740656978</v>
      </c>
      <c r="E42" s="239"/>
      <c r="F42" s="239">
        <v>62.944718117131906</v>
      </c>
      <c r="G42" s="239">
        <v>111.33032293377121</v>
      </c>
      <c r="H42" s="261">
        <v>62.18</v>
      </c>
      <c r="I42" s="226">
        <v>62.17</v>
      </c>
      <c r="J42" s="226">
        <f t="shared" si="4"/>
        <v>62.17</v>
      </c>
      <c r="K42" s="261">
        <f>I42/H42*100</f>
        <v>99.983917658411073</v>
      </c>
      <c r="L42" s="224">
        <f>J42/H42*100</f>
        <v>99.983917658411073</v>
      </c>
      <c r="N42" s="273" t="s">
        <v>261</v>
      </c>
    </row>
    <row r="43" spans="1:14" ht="30" x14ac:dyDescent="0.25">
      <c r="A43" s="239" t="s">
        <v>9</v>
      </c>
      <c r="B43" s="241" t="s">
        <v>75</v>
      </c>
      <c r="C43" s="245" t="s">
        <v>76</v>
      </c>
      <c r="D43" s="239">
        <v>7.9154181036919775</v>
      </c>
      <c r="E43" s="239"/>
      <c r="F43" s="239">
        <v>7.6628352490421454</v>
      </c>
      <c r="G43" s="239">
        <v>96.80897646414887</v>
      </c>
      <c r="H43" s="261">
        <v>8.65</v>
      </c>
      <c r="I43" s="226">
        <v>7.57</v>
      </c>
      <c r="J43" s="226">
        <f t="shared" si="4"/>
        <v>7.57</v>
      </c>
      <c r="K43" s="261">
        <f t="shared" ref="K43:K56" si="5">I43/H43*100</f>
        <v>87.51445086705202</v>
      </c>
      <c r="L43" s="224">
        <f>J43/H43*100</f>
        <v>87.51445086705202</v>
      </c>
      <c r="N43" s="273" t="s">
        <v>262</v>
      </c>
    </row>
    <row r="44" spans="1:14" ht="30" x14ac:dyDescent="0.25">
      <c r="A44" s="239" t="s">
        <v>9</v>
      </c>
      <c r="B44" s="241" t="s">
        <v>77</v>
      </c>
      <c r="C44" s="245" t="s">
        <v>36</v>
      </c>
      <c r="D44" s="239">
        <v>17.5</v>
      </c>
      <c r="E44" s="239"/>
      <c r="F44" s="239">
        <v>16.2</v>
      </c>
      <c r="G44" s="239">
        <v>92.571428571428569</v>
      </c>
      <c r="H44" s="261">
        <v>14.96</v>
      </c>
      <c r="I44" s="226">
        <v>14.93</v>
      </c>
      <c r="J44" s="226">
        <f t="shared" si="4"/>
        <v>14.93</v>
      </c>
      <c r="K44" s="261">
        <f t="shared" si="5"/>
        <v>99.799465240641709</v>
      </c>
      <c r="L44" s="224">
        <f t="shared" si="1"/>
        <v>99.799465240641709</v>
      </c>
      <c r="N44" s="273" t="s">
        <v>263</v>
      </c>
    </row>
    <row r="45" spans="1:14" ht="30" x14ac:dyDescent="0.25">
      <c r="A45" s="239" t="s">
        <v>9</v>
      </c>
      <c r="B45" s="241" t="s">
        <v>78</v>
      </c>
      <c r="C45" s="245" t="s">
        <v>36</v>
      </c>
      <c r="D45" s="239">
        <v>16.100000000000001</v>
      </c>
      <c r="E45" s="239"/>
      <c r="F45" s="239">
        <v>15.9</v>
      </c>
      <c r="G45" s="239">
        <v>98.757763975155271</v>
      </c>
      <c r="H45" s="261">
        <v>14.72</v>
      </c>
      <c r="I45" s="226">
        <v>14.72</v>
      </c>
      <c r="J45" s="226">
        <f t="shared" si="4"/>
        <v>14.72</v>
      </c>
      <c r="K45" s="261">
        <f t="shared" si="5"/>
        <v>100</v>
      </c>
      <c r="L45" s="224">
        <f t="shared" si="1"/>
        <v>100</v>
      </c>
      <c r="N45" s="273" t="s">
        <v>264</v>
      </c>
    </row>
    <row r="46" spans="1:14" ht="30" x14ac:dyDescent="0.25">
      <c r="A46" s="239" t="s">
        <v>9</v>
      </c>
      <c r="B46" s="241" t="s">
        <v>79</v>
      </c>
      <c r="C46" s="245" t="s">
        <v>36</v>
      </c>
      <c r="D46" s="239" t="s">
        <v>80</v>
      </c>
      <c r="E46" s="239"/>
      <c r="F46" s="239">
        <v>97</v>
      </c>
      <c r="G46" s="239">
        <v>100</v>
      </c>
      <c r="H46" s="261">
        <v>97.5</v>
      </c>
      <c r="I46" s="226">
        <v>62.9</v>
      </c>
      <c r="J46" s="226">
        <f t="shared" si="4"/>
        <v>62.9</v>
      </c>
      <c r="K46" s="261">
        <f t="shared" si="5"/>
        <v>64.512820512820511</v>
      </c>
      <c r="L46" s="224">
        <f t="shared" si="1"/>
        <v>64.512820512820511</v>
      </c>
      <c r="N46" s="274">
        <v>71.7</v>
      </c>
    </row>
    <row r="47" spans="1:14" ht="15.75" x14ac:dyDescent="0.25">
      <c r="A47" s="239" t="s">
        <v>9</v>
      </c>
      <c r="B47" s="241" t="s">
        <v>81</v>
      </c>
      <c r="C47" s="245" t="s">
        <v>36</v>
      </c>
      <c r="D47" s="239">
        <v>97.8</v>
      </c>
      <c r="E47" s="239"/>
      <c r="F47" s="239">
        <v>97.84</v>
      </c>
      <c r="G47" s="239">
        <v>100.04089979550103</v>
      </c>
      <c r="H47" s="261">
        <v>98.09</v>
      </c>
      <c r="I47" s="227">
        <v>100</v>
      </c>
      <c r="J47" s="226">
        <f t="shared" si="4"/>
        <v>100</v>
      </c>
      <c r="K47" s="261">
        <f t="shared" si="5"/>
        <v>101.94719135487817</v>
      </c>
      <c r="L47" s="224">
        <f t="shared" si="1"/>
        <v>101.94719135487817</v>
      </c>
      <c r="N47" s="275">
        <v>98.09</v>
      </c>
    </row>
    <row r="48" spans="1:14" ht="15.75" x14ac:dyDescent="0.25">
      <c r="A48" s="239" t="s">
        <v>9</v>
      </c>
      <c r="B48" s="241" t="s">
        <v>82</v>
      </c>
      <c r="C48" s="245" t="s">
        <v>36</v>
      </c>
      <c r="D48" s="239">
        <v>20.14</v>
      </c>
      <c r="E48" s="239"/>
      <c r="F48" s="239">
        <v>16.760000000000002</v>
      </c>
      <c r="G48" s="239">
        <v>83.217477656405165</v>
      </c>
      <c r="H48" s="261">
        <v>20.14</v>
      </c>
      <c r="I48" s="227">
        <v>20.14</v>
      </c>
      <c r="J48" s="226">
        <f t="shared" si="4"/>
        <v>20.14</v>
      </c>
      <c r="K48" s="261">
        <f t="shared" si="5"/>
        <v>100</v>
      </c>
      <c r="L48" s="224">
        <f t="shared" si="1"/>
        <v>100</v>
      </c>
      <c r="N48" s="275">
        <v>20.14</v>
      </c>
    </row>
    <row r="49" spans="1:14" ht="30" x14ac:dyDescent="0.25">
      <c r="A49" s="239" t="s">
        <v>9</v>
      </c>
      <c r="B49" s="241" t="s">
        <v>83</v>
      </c>
      <c r="C49" s="245" t="s">
        <v>36</v>
      </c>
      <c r="D49" s="239">
        <v>9.7100000000000009</v>
      </c>
      <c r="E49" s="239"/>
      <c r="F49" s="239">
        <v>7.26</v>
      </c>
      <c r="G49" s="239">
        <v>74.768280123583935</v>
      </c>
      <c r="H49" s="261">
        <v>9.7100000000000009</v>
      </c>
      <c r="I49" s="227">
        <v>9.7100000000000009</v>
      </c>
      <c r="J49" s="226">
        <f t="shared" si="4"/>
        <v>9.7100000000000009</v>
      </c>
      <c r="K49" s="261">
        <f t="shared" si="5"/>
        <v>100</v>
      </c>
      <c r="L49" s="224">
        <f t="shared" si="1"/>
        <v>100</v>
      </c>
      <c r="N49" s="275">
        <v>9.7100000000000009</v>
      </c>
    </row>
    <row r="50" spans="1:14" ht="15.75" x14ac:dyDescent="0.25">
      <c r="A50" s="239" t="s">
        <v>9</v>
      </c>
      <c r="B50" s="241" t="s">
        <v>84</v>
      </c>
      <c r="C50" s="245" t="s">
        <v>36</v>
      </c>
      <c r="D50" s="239">
        <v>8.15</v>
      </c>
      <c r="E50" s="239"/>
      <c r="F50" s="239">
        <v>6.34</v>
      </c>
      <c r="G50" s="239">
        <v>77.791411042944787</v>
      </c>
      <c r="H50" s="261">
        <v>8.25</v>
      </c>
      <c r="I50" s="227">
        <v>6.8</v>
      </c>
      <c r="J50" s="226">
        <f t="shared" si="4"/>
        <v>6.8</v>
      </c>
      <c r="K50" s="261">
        <f t="shared" si="5"/>
        <v>82.424242424242422</v>
      </c>
      <c r="L50" s="224">
        <f t="shared" si="1"/>
        <v>82.424242424242422</v>
      </c>
      <c r="N50" s="275">
        <v>6.8</v>
      </c>
    </row>
    <row r="51" spans="1:14" ht="30" x14ac:dyDescent="0.25">
      <c r="A51" s="239" t="s">
        <v>9</v>
      </c>
      <c r="B51" s="241" t="s">
        <v>85</v>
      </c>
      <c r="C51" s="245" t="s">
        <v>36</v>
      </c>
      <c r="D51" s="239">
        <v>99</v>
      </c>
      <c r="E51" s="239"/>
      <c r="F51" s="239">
        <v>99</v>
      </c>
      <c r="G51" s="239">
        <v>100</v>
      </c>
      <c r="H51" s="261">
        <v>99</v>
      </c>
      <c r="I51" s="227">
        <v>99</v>
      </c>
      <c r="J51" s="226">
        <f t="shared" si="4"/>
        <v>99</v>
      </c>
      <c r="K51" s="261">
        <f t="shared" si="5"/>
        <v>100</v>
      </c>
      <c r="L51" s="224">
        <f t="shared" si="1"/>
        <v>100</v>
      </c>
      <c r="N51" s="275">
        <v>99</v>
      </c>
    </row>
    <row r="52" spans="1:14" ht="30" x14ac:dyDescent="0.25">
      <c r="A52" s="239" t="s">
        <v>9</v>
      </c>
      <c r="B52" s="241" t="s">
        <v>86</v>
      </c>
      <c r="C52" s="245" t="s">
        <v>36</v>
      </c>
      <c r="D52" s="239">
        <v>98</v>
      </c>
      <c r="E52" s="239"/>
      <c r="F52" s="239">
        <v>98</v>
      </c>
      <c r="G52" s="239">
        <v>100</v>
      </c>
      <c r="H52" s="261">
        <v>98.1</v>
      </c>
      <c r="I52" s="261"/>
      <c r="J52" s="226"/>
      <c r="K52" s="261"/>
      <c r="L52" s="224">
        <f t="shared" si="1"/>
        <v>0</v>
      </c>
      <c r="N52" s="275"/>
    </row>
    <row r="53" spans="1:14" ht="30" x14ac:dyDescent="0.25">
      <c r="A53" s="239" t="s">
        <v>9</v>
      </c>
      <c r="B53" s="241" t="s">
        <v>87</v>
      </c>
      <c r="C53" s="245" t="s">
        <v>36</v>
      </c>
      <c r="D53" s="239">
        <v>100</v>
      </c>
      <c r="E53" s="239"/>
      <c r="F53" s="239">
        <v>100</v>
      </c>
      <c r="G53" s="239">
        <v>100</v>
      </c>
      <c r="H53" s="261">
        <v>100</v>
      </c>
      <c r="I53" s="261"/>
      <c r="J53" s="226"/>
      <c r="K53" s="261"/>
      <c r="L53" s="224">
        <f t="shared" si="1"/>
        <v>0</v>
      </c>
      <c r="N53" s="275"/>
    </row>
    <row r="54" spans="1:14" ht="15.75" x14ac:dyDescent="0.25">
      <c r="A54" s="239" t="s">
        <v>9</v>
      </c>
      <c r="B54" s="241" t="s">
        <v>237</v>
      </c>
      <c r="C54" s="245" t="s">
        <v>36</v>
      </c>
      <c r="D54" s="239"/>
      <c r="E54" s="239"/>
      <c r="F54" s="239">
        <v>70.23</v>
      </c>
      <c r="G54" s="239"/>
      <c r="H54" s="261">
        <v>73.03</v>
      </c>
      <c r="I54" s="261"/>
      <c r="J54" s="226">
        <f t="shared" si="4"/>
        <v>0</v>
      </c>
      <c r="K54" s="261">
        <f t="shared" si="5"/>
        <v>0</v>
      </c>
      <c r="L54" s="224">
        <f t="shared" si="1"/>
        <v>0</v>
      </c>
      <c r="N54" s="275"/>
    </row>
    <row r="55" spans="1:14" ht="15.75" x14ac:dyDescent="0.25">
      <c r="A55" s="239">
        <v>5</v>
      </c>
      <c r="B55" s="241" t="s">
        <v>88</v>
      </c>
      <c r="C55" s="245" t="s">
        <v>36</v>
      </c>
      <c r="D55" s="239">
        <v>100</v>
      </c>
      <c r="E55" s="239"/>
      <c r="F55" s="239">
        <v>100</v>
      </c>
      <c r="G55" s="239">
        <v>100</v>
      </c>
      <c r="H55" s="261">
        <v>100</v>
      </c>
      <c r="I55" s="261">
        <v>100</v>
      </c>
      <c r="J55" s="226">
        <f t="shared" si="4"/>
        <v>100</v>
      </c>
      <c r="K55" s="261">
        <f t="shared" si="5"/>
        <v>100</v>
      </c>
      <c r="L55" s="224">
        <f t="shared" si="1"/>
        <v>100</v>
      </c>
      <c r="N55" s="275">
        <v>100</v>
      </c>
    </row>
    <row r="56" spans="1:14" ht="25.5" customHeight="1" x14ac:dyDescent="0.25">
      <c r="A56" s="239">
        <v>6</v>
      </c>
      <c r="B56" s="241" t="s">
        <v>89</v>
      </c>
      <c r="C56" s="245" t="s">
        <v>36</v>
      </c>
      <c r="D56" s="239">
        <v>100</v>
      </c>
      <c r="E56" s="239"/>
      <c r="F56" s="239">
        <v>100</v>
      </c>
      <c r="G56" s="239">
        <v>100</v>
      </c>
      <c r="H56" s="261">
        <v>100</v>
      </c>
      <c r="I56" s="261">
        <v>100</v>
      </c>
      <c r="J56" s="226">
        <f t="shared" si="4"/>
        <v>100</v>
      </c>
      <c r="K56" s="261">
        <f t="shared" si="5"/>
        <v>100</v>
      </c>
      <c r="L56" s="224">
        <f t="shared" si="1"/>
        <v>100</v>
      </c>
      <c r="N56" s="275">
        <v>100</v>
      </c>
    </row>
  </sheetData>
  <mergeCells count="3">
    <mergeCell ref="A2:K2"/>
    <mergeCell ref="A1:K1"/>
    <mergeCell ref="K4:L4"/>
  </mergeCells>
  <pageMargins left="0.62" right="0.3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PL 1</vt:lpstr>
      <vt:lpstr>PL 2</vt:lpstr>
      <vt:lpstr>PL 3</vt:lpstr>
      <vt:lpstr>'PL 1'!Print_Area</vt:lpstr>
      <vt:lpstr>'PL 2'!Print_Area</vt:lpstr>
      <vt:lpstr>'PL 1'!Print_Titles</vt:lpstr>
      <vt:lpstr>'PL 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2026-10-08T08:02:35Z</cp:lastPrinted>
  <dcterms:created xsi:type="dcterms:W3CDTF">2025-08-27T05:54:41Z</dcterms:created>
  <dcterms:modified xsi:type="dcterms:W3CDTF">2026-10-08T08:02:41Z</dcterms:modified>
</cp:coreProperties>
</file>