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D:\Phòng Kinh tế Kon Braih 2025\Tham mưu nội dung trình kỳ họp chuyên đề lần thứ 2 hội đồng khoá I\Hồ sơ trình họp hội đồng sửa ngày 7-10-2025\3. ĐC CTMT DTTS\Trình HĐND\"/>
    </mc:Choice>
  </mc:AlternateContent>
  <xr:revisionPtr revIDLastSave="0" documentId="13_ncr:1_{7E11380B-9BDF-4E75-BED5-059AF5035EB7}" xr6:coauthVersionLast="47" xr6:coauthVersionMax="47" xr10:uidLastSave="{00000000-0000-0000-0000-000000000000}"/>
  <bookViews>
    <workbookView xWindow="-120" yWindow="-120" windowWidth="29040" windowHeight="15720" firstSheet="3" activeTab="3" xr2:uid="{00000000-000D-0000-FFFF-FFFF00000000}"/>
  </bookViews>
  <sheets>
    <sheet name="THUYET MINH" sheetId="27" state="hidden" r:id="rId1"/>
    <sheet name="Sheet1" sheetId="28" state="hidden" r:id="rId2"/>
    <sheet name="PHỤ LỤC 4" sheetId="14" state="hidden" r:id="rId3"/>
    <sheet name="83 -PL ĐBDTTS" sheetId="21" r:id="rId4"/>
    <sheet name="Phụ lục điều chỉnh vốn" sheetId="30" r:id="rId5"/>
    <sheet name="Sheet2" sheetId="29" state="hidden" r:id="rId6"/>
  </sheets>
  <externalReferences>
    <externalReference r:id="rId7"/>
  </externalReferences>
  <definedNames>
    <definedName name="\" hidden="1">#REF!</definedName>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s">#REF!</definedName>
    <definedName name="\T">#REF!</definedName>
    <definedName name="\tt">#REF!</definedName>
    <definedName name="\u">#REF!</definedName>
    <definedName name="\z">#REF!</definedName>
    <definedName name="_">#N/A</definedName>
    <definedName name="_?">#REF!</definedName>
    <definedName name="_??????">#REF!</definedName>
    <definedName name="___________________________________________________________________a1" hidden="1">{"'Sheet1'!$L$16"}</definedName>
    <definedName name="___________________________________________________________________PA3" hidden="1">{"'Sheet1'!$L$16"}</definedName>
    <definedName name="_________________________________________________________________a1" hidden="1">{"'Sheet1'!$L$16"}</definedName>
    <definedName name="_________________________________________________________________PA3" hidden="1">{"'Sheet1'!$L$16"}</definedName>
    <definedName name="_______________________________________________________________a1" hidden="1">{"'Sheet1'!$L$16"}</definedName>
    <definedName name="_______________________________________________________________DT12" hidden="1">{"'Sheet1'!$L$16"}</definedName>
    <definedName name="_______________________________________________________________PA3" hidden="1">{"'Sheet1'!$L$16"}</definedName>
    <definedName name="_____________________________________________________________a1" hidden="1">{"'Sheet1'!$L$16"}</definedName>
    <definedName name="_____________________________________________________________DT12" hidden="1">{"'Sheet1'!$L$16"}</definedName>
    <definedName name="_____________________________________________________________PA3" hidden="1">{"'Sheet1'!$L$16"}</definedName>
    <definedName name="____________________________________________________________DT12" hidden="1">{"'Sheet1'!$L$16"}</definedName>
    <definedName name="___________________________________________________________a1" hidden="1">{"'Sheet1'!$L$16"}</definedName>
    <definedName name="___________________________________________________________DT12" hidden="1">{"'Sheet1'!$L$16"}</definedName>
    <definedName name="___________________________________________________________PA3" hidden="1">{"'Sheet1'!$L$16"}</definedName>
    <definedName name="_________________________________________________________a1" hidden="1">{"'Sheet1'!$L$16"}</definedName>
    <definedName name="_________________________________________________________DT12" hidden="1">{"'Sheet1'!$L$16"}</definedName>
    <definedName name="_________________________________________________________PA3" hidden="1">{"'Sheet1'!$L$16"}</definedName>
    <definedName name="________________________________________________________a1" hidden="1">{"'Sheet1'!$L$16"}</definedName>
    <definedName name="________________________________________________________DT12" hidden="1">{"'Sheet1'!$L$16"}</definedName>
    <definedName name="________________________________________________________PA3" hidden="1">{"'Sheet1'!$L$16"}</definedName>
    <definedName name="_______________________________________________________DT12" hidden="1">{"'Sheet1'!$L$16"}</definedName>
    <definedName name="______________________________________________________a1" hidden="1">{"'Sheet1'!$L$16"}</definedName>
    <definedName name="______________________________________________________PA3" hidden="1">{"'Sheet1'!$L$16"}</definedName>
    <definedName name="_____________________________________________________DT12" hidden="1">{"'Sheet1'!$L$16"}</definedName>
    <definedName name="____________________________________________________a1" hidden="1">{"'Sheet1'!$L$16"}</definedName>
    <definedName name="____________________________________________________PA3" hidden="1">{"'Sheet1'!$L$16"}</definedName>
    <definedName name="___________________________________________________a1" hidden="1">{"'Sheet1'!$L$16"}</definedName>
    <definedName name="___________________________________________________DT12" hidden="1">{"'Sheet1'!$L$16"}</definedName>
    <definedName name="___________________________________________________PA3" hidden="1">{"'Sheet1'!$L$16"}</definedName>
    <definedName name="__________________________________________________a1" hidden="1">{"'Sheet1'!$L$16"}</definedName>
    <definedName name="__________________________________________________DT12" hidden="1">{"'Sheet1'!$L$16"}</definedName>
    <definedName name="__________________________________________________PA3" hidden="1">{"'Sheet1'!$L$16"}</definedName>
    <definedName name="_________________________________________________a1" hidden="1">{"'Sheet1'!$L$16"}</definedName>
    <definedName name="_________________________________________________DT12" hidden="1">{"'Sheet1'!$L$16"}</definedName>
    <definedName name="_________________________________________________PA3" hidden="1">{"'Sheet1'!$L$16"}</definedName>
    <definedName name="________________________________________________a1" hidden="1">{"'Sheet1'!$L$16"}</definedName>
    <definedName name="________________________________________________DT12" hidden="1">{"'Sheet1'!$L$16"}</definedName>
    <definedName name="________________________________________________PA3" hidden="1">{"'Sheet1'!$L$16"}</definedName>
    <definedName name="_______________________________________________a1" hidden="1">{"'Sheet1'!$L$16"}</definedName>
    <definedName name="_______________________________________________DT12" hidden="1">{"'Sheet1'!$L$16"}</definedName>
    <definedName name="_______________________________________________PA3" hidden="1">{"'Sheet1'!$L$16"}</definedName>
    <definedName name="______________________________________________a1" hidden="1">{"'Sheet1'!$L$16"}</definedName>
    <definedName name="______________________________________________CON1">#REF!</definedName>
    <definedName name="______________________________________________CON2">#REF!</definedName>
    <definedName name="______________________________________________DT12" hidden="1">{"'Sheet1'!$L$16"}</definedName>
    <definedName name="______________________________________________NET2">#REF!</definedName>
    <definedName name="______________________________________________PA3" hidden="1">{"'Sheet1'!$L$16"}</definedName>
    <definedName name="_____________________________________________a1">{"'Sheet1'!$L$16"}</definedName>
    <definedName name="_____________________________________________boi1">#REF!</definedName>
    <definedName name="_____________________________________________boi2">#REF!</definedName>
    <definedName name="_____________________________________________CON1">#REF!</definedName>
    <definedName name="_____________________________________________CON2">#REF!</definedName>
    <definedName name="_____________________________________________ddn400">#REF!</definedName>
    <definedName name="_____________________________________________ddn600">#REF!</definedName>
    <definedName name="_____________________________________________DT12" hidden="1">{"'Sheet1'!$L$16"}</definedName>
    <definedName name="_____________________________________________hsm2">1.1289</definedName>
    <definedName name="_____________________________________________hso2">#REF!</definedName>
    <definedName name="_____________________________________________kha1">#REF!</definedName>
    <definedName name="_____________________________________________MAC12">#REF!</definedName>
    <definedName name="_____________________________________________MAC46">#REF!</definedName>
    <definedName name="_____________________________________________NCL100">#REF!</definedName>
    <definedName name="_____________________________________________NCL200">#REF!</definedName>
    <definedName name="_____________________________________________NCL250">#REF!</definedName>
    <definedName name="_____________________________________________NET2">#REF!</definedName>
    <definedName name="_____________________________________________nin190">#REF!</definedName>
    <definedName name="_____________________________________________PA3" hidden="1">{"'Sheet1'!$L$16"}</definedName>
    <definedName name="_____________________________________________sc1">#REF!</definedName>
    <definedName name="_____________________________________________SC2">#REF!</definedName>
    <definedName name="_____________________________________________sc3">#REF!</definedName>
    <definedName name="_____________________________________________SN3">#REF!</definedName>
    <definedName name="_____________________________________________TL1">#REF!</definedName>
    <definedName name="_____________________________________________TL2">#REF!</definedName>
    <definedName name="_____________________________________________TL3">#REF!</definedName>
    <definedName name="_____________________________________________TLA120">#REF!</definedName>
    <definedName name="_____________________________________________TLA35">#REF!</definedName>
    <definedName name="_____________________________________________TLA50">#REF!</definedName>
    <definedName name="_____________________________________________TLA70">#REF!</definedName>
    <definedName name="_____________________________________________TLA95">#REF!</definedName>
    <definedName name="_____________________________________________tz593">#REF!</definedName>
    <definedName name="_____________________________________________VL100">#REF!</definedName>
    <definedName name="_____________________________________________VL250">#REF!</definedName>
    <definedName name="____________________________________________a1">{"'Sheet1'!$L$16"}</definedName>
    <definedName name="____________________________________________boi1">#REF!</definedName>
    <definedName name="____________________________________________boi2">#REF!</definedName>
    <definedName name="____________________________________________CON1">#REF!</definedName>
    <definedName name="____________________________________________CON2">#REF!</definedName>
    <definedName name="____________________________________________ddn400">#REF!</definedName>
    <definedName name="____________________________________________ddn600">#REF!</definedName>
    <definedName name="____________________________________________DT12" hidden="1">{"'Sheet1'!$L$16"}</definedName>
    <definedName name="____________________________________________hsm2">1.1289</definedName>
    <definedName name="____________________________________________hso2">#REF!</definedName>
    <definedName name="____________________________________________kha1">#REF!</definedName>
    <definedName name="____________________________________________MAC12">#REF!</definedName>
    <definedName name="____________________________________________MAC46">#REF!</definedName>
    <definedName name="____________________________________________NCL100">#REF!</definedName>
    <definedName name="____________________________________________NCL200">#REF!</definedName>
    <definedName name="____________________________________________NCL250">#REF!</definedName>
    <definedName name="____________________________________________NET2">#REF!</definedName>
    <definedName name="____________________________________________nin190">#REF!</definedName>
    <definedName name="____________________________________________PA3" hidden="1">{"'Sheet1'!$L$16"}</definedName>
    <definedName name="____________________________________________sc1">#REF!</definedName>
    <definedName name="____________________________________________SC2">#REF!</definedName>
    <definedName name="____________________________________________sc3">#REF!</definedName>
    <definedName name="____________________________________________SN3">#REF!</definedName>
    <definedName name="____________________________________________TL1">#REF!</definedName>
    <definedName name="____________________________________________TL2">#REF!</definedName>
    <definedName name="____________________________________________TL3">#REF!</definedName>
    <definedName name="____________________________________________TLA120">#REF!</definedName>
    <definedName name="____________________________________________TLA35">#REF!</definedName>
    <definedName name="____________________________________________TLA50">#REF!</definedName>
    <definedName name="____________________________________________TLA70">#REF!</definedName>
    <definedName name="____________________________________________TLA95">#REF!</definedName>
    <definedName name="____________________________________________tz593">#REF!</definedName>
    <definedName name="____________________________________________VL100">#REF!</definedName>
    <definedName name="____________________________________________VL250">#REF!</definedName>
    <definedName name="___________________________________________a1">{"'Sheet1'!$L$16"}</definedName>
    <definedName name="___________________________________________boi1">#REF!</definedName>
    <definedName name="___________________________________________boi2">#REF!</definedName>
    <definedName name="___________________________________________CON1">#REF!</definedName>
    <definedName name="___________________________________________CON2">#REF!</definedName>
    <definedName name="___________________________________________ddn400">#REF!</definedName>
    <definedName name="___________________________________________ddn600">#REF!</definedName>
    <definedName name="___________________________________________DT12" hidden="1">{"'Sheet1'!$L$16"}</definedName>
    <definedName name="___________________________________________hsm2">1.1289</definedName>
    <definedName name="___________________________________________hso2">#REF!</definedName>
    <definedName name="___________________________________________kha1">#REF!</definedName>
    <definedName name="___________________________________________MAC12">#REF!</definedName>
    <definedName name="___________________________________________MAC46">#REF!</definedName>
    <definedName name="___________________________________________NCL100">#REF!</definedName>
    <definedName name="___________________________________________NCL200">#REF!</definedName>
    <definedName name="___________________________________________NCL250">#REF!</definedName>
    <definedName name="___________________________________________NET2">#REF!</definedName>
    <definedName name="___________________________________________nin190">#REF!</definedName>
    <definedName name="___________________________________________PA3" hidden="1">{"'Sheet1'!$L$16"}</definedName>
    <definedName name="___________________________________________sc1">#REF!</definedName>
    <definedName name="___________________________________________SC2">#REF!</definedName>
    <definedName name="___________________________________________sc3">#REF!</definedName>
    <definedName name="___________________________________________SN3">#REF!</definedName>
    <definedName name="___________________________________________TL1">#REF!</definedName>
    <definedName name="___________________________________________TL2">#REF!</definedName>
    <definedName name="___________________________________________TL3">#REF!</definedName>
    <definedName name="___________________________________________TLA120">#REF!</definedName>
    <definedName name="___________________________________________TLA35">#REF!</definedName>
    <definedName name="___________________________________________TLA50">#REF!</definedName>
    <definedName name="___________________________________________TLA70">#REF!</definedName>
    <definedName name="___________________________________________TLA95">#REF!</definedName>
    <definedName name="___________________________________________tz593">#REF!</definedName>
    <definedName name="___________________________________________VL100">#REF!</definedName>
    <definedName name="___________________________________________VL250">#REF!</definedName>
    <definedName name="__________________________________________a1" hidden="1">{"'Sheet1'!$L$16"}</definedName>
    <definedName name="__________________________________________boi1">#REF!</definedName>
    <definedName name="__________________________________________boi2">#REF!</definedName>
    <definedName name="__________________________________________CON1">#REF!</definedName>
    <definedName name="__________________________________________CON2">#REF!</definedName>
    <definedName name="__________________________________________ddn400">#REF!</definedName>
    <definedName name="__________________________________________ddn600">#REF!</definedName>
    <definedName name="__________________________________________DT12" hidden="1">{"'Sheet1'!$L$16"}</definedName>
    <definedName name="__________________________________________hsm2">1.1289</definedName>
    <definedName name="__________________________________________hso2">#REF!</definedName>
    <definedName name="__________________________________________kha1">#REF!</definedName>
    <definedName name="__________________________________________MAC12">#REF!</definedName>
    <definedName name="__________________________________________MAC46">#REF!</definedName>
    <definedName name="__________________________________________NCL100">#REF!</definedName>
    <definedName name="__________________________________________NCL200">#REF!</definedName>
    <definedName name="__________________________________________NCL250">#REF!</definedName>
    <definedName name="__________________________________________NET2">#REF!</definedName>
    <definedName name="__________________________________________nin190">#REF!</definedName>
    <definedName name="__________________________________________PA3" hidden="1">{"'Sheet1'!$L$16"}</definedName>
    <definedName name="__________________________________________sc1">#REF!</definedName>
    <definedName name="__________________________________________SC2">#REF!</definedName>
    <definedName name="__________________________________________sc3">#REF!</definedName>
    <definedName name="__________________________________________SN3">#REF!</definedName>
    <definedName name="__________________________________________TL1">#REF!</definedName>
    <definedName name="__________________________________________TL2">#REF!</definedName>
    <definedName name="__________________________________________TL3">#REF!</definedName>
    <definedName name="__________________________________________TLA120">#REF!</definedName>
    <definedName name="__________________________________________TLA35">#REF!</definedName>
    <definedName name="__________________________________________TLA50">#REF!</definedName>
    <definedName name="__________________________________________TLA70">#REF!</definedName>
    <definedName name="__________________________________________TLA95">#REF!</definedName>
    <definedName name="__________________________________________tz593">#REF!</definedName>
    <definedName name="__________________________________________VL100">#REF!</definedName>
    <definedName name="__________________________________________VL250">#REF!</definedName>
    <definedName name="_________________________________________a1" hidden="1">{"'Sheet1'!$L$16"}</definedName>
    <definedName name="_________________________________________boi1">#REF!</definedName>
    <definedName name="_________________________________________boi2">#REF!</definedName>
    <definedName name="_________________________________________CON1">#REF!</definedName>
    <definedName name="_________________________________________CON2">#REF!</definedName>
    <definedName name="_________________________________________ddn400">#REF!</definedName>
    <definedName name="_________________________________________ddn600">#REF!</definedName>
    <definedName name="_________________________________________DT12" hidden="1">{"'Sheet1'!$L$16"}</definedName>
    <definedName name="_________________________________________hsm2">1.1289</definedName>
    <definedName name="_________________________________________hso2">#REF!</definedName>
    <definedName name="_________________________________________kha1">#REF!</definedName>
    <definedName name="_________________________________________MAC12">#REF!</definedName>
    <definedName name="_________________________________________MAC46">#REF!</definedName>
    <definedName name="_________________________________________NCL100">#REF!</definedName>
    <definedName name="_________________________________________NCL200">#REF!</definedName>
    <definedName name="_________________________________________NCL250">#REF!</definedName>
    <definedName name="_________________________________________NET2">#REF!</definedName>
    <definedName name="_________________________________________nin190">#REF!</definedName>
    <definedName name="_________________________________________PA3" hidden="1">{"'Sheet1'!$L$16"}</definedName>
    <definedName name="_________________________________________sc1">#REF!</definedName>
    <definedName name="_________________________________________SC2">#REF!</definedName>
    <definedName name="_________________________________________sc3">#REF!</definedName>
    <definedName name="_________________________________________SN3">#REF!</definedName>
    <definedName name="_________________________________________TL1">#REF!</definedName>
    <definedName name="_________________________________________TL2">#REF!</definedName>
    <definedName name="_________________________________________TL3">#REF!</definedName>
    <definedName name="_________________________________________TLA120">#REF!</definedName>
    <definedName name="_________________________________________TLA35">#REF!</definedName>
    <definedName name="_________________________________________TLA50">#REF!</definedName>
    <definedName name="_________________________________________TLA70">#REF!</definedName>
    <definedName name="_________________________________________TLA95">#REF!</definedName>
    <definedName name="_________________________________________tz593">#REF!</definedName>
    <definedName name="_________________________________________VL100">#REF!</definedName>
    <definedName name="_________________________________________VL250">#REF!</definedName>
    <definedName name="________________________________________a1" hidden="1">{"'Sheet1'!$L$16"}</definedName>
    <definedName name="________________________________________boi1">#REF!</definedName>
    <definedName name="________________________________________boi2">#REF!</definedName>
    <definedName name="________________________________________CON1">#REF!</definedName>
    <definedName name="________________________________________CON2">#REF!</definedName>
    <definedName name="________________________________________ddn400">#REF!</definedName>
    <definedName name="________________________________________ddn600">#REF!</definedName>
    <definedName name="________________________________________DT12" hidden="1">{"'Sheet1'!$L$16"}</definedName>
    <definedName name="________________________________________hsm2">1.1289</definedName>
    <definedName name="________________________________________hso2">#REF!</definedName>
    <definedName name="________________________________________kha1">#REF!</definedName>
    <definedName name="________________________________________MAC12">#REF!</definedName>
    <definedName name="________________________________________MAC46">#REF!</definedName>
    <definedName name="________________________________________NCL100">#REF!</definedName>
    <definedName name="________________________________________NCL200">#REF!</definedName>
    <definedName name="________________________________________NCL250">#REF!</definedName>
    <definedName name="________________________________________NET2">#REF!</definedName>
    <definedName name="________________________________________nin190">#REF!</definedName>
    <definedName name="________________________________________PA3" hidden="1">{"'Sheet1'!$L$16"}</definedName>
    <definedName name="________________________________________sc1">#REF!</definedName>
    <definedName name="________________________________________SC2">#REF!</definedName>
    <definedName name="________________________________________sc3">#REF!</definedName>
    <definedName name="________________________________________SN3">#REF!</definedName>
    <definedName name="________________________________________TL1">#REF!</definedName>
    <definedName name="________________________________________TL2">#REF!</definedName>
    <definedName name="________________________________________TL3">#REF!</definedName>
    <definedName name="________________________________________TLA120">#REF!</definedName>
    <definedName name="________________________________________TLA35">#REF!</definedName>
    <definedName name="________________________________________TLA50">#REF!</definedName>
    <definedName name="________________________________________TLA70">#REF!</definedName>
    <definedName name="________________________________________TLA95">#REF!</definedName>
    <definedName name="________________________________________tz593">#REF!</definedName>
    <definedName name="________________________________________VL100">#REF!</definedName>
    <definedName name="________________________________________VL250">#REF!</definedName>
    <definedName name="_______________________________________a1" hidden="1">{"'Sheet1'!$L$16"}</definedName>
    <definedName name="_______________________________________boi1">#REF!</definedName>
    <definedName name="_______________________________________boi2">#REF!</definedName>
    <definedName name="_______________________________________CON1">#REF!</definedName>
    <definedName name="_______________________________________CON2">#REF!</definedName>
    <definedName name="_______________________________________ddn400">#REF!</definedName>
    <definedName name="_______________________________________ddn600">#REF!</definedName>
    <definedName name="_______________________________________DT12" hidden="1">{"'Sheet1'!$L$16"}</definedName>
    <definedName name="_______________________________________hsm2">1.1289</definedName>
    <definedName name="_______________________________________hso2">#REF!</definedName>
    <definedName name="_______________________________________kha1">#REF!</definedName>
    <definedName name="_______________________________________MAC12">#REF!</definedName>
    <definedName name="_______________________________________MAC46">#REF!</definedName>
    <definedName name="_______________________________________NCL100">#REF!</definedName>
    <definedName name="_______________________________________NCL200">#REF!</definedName>
    <definedName name="_______________________________________NCL250">#REF!</definedName>
    <definedName name="_______________________________________NET2">#REF!</definedName>
    <definedName name="_______________________________________nin190">#REF!</definedName>
    <definedName name="_______________________________________PA3" hidden="1">{"'Sheet1'!$L$16"}</definedName>
    <definedName name="_______________________________________sc1">#REF!</definedName>
    <definedName name="_______________________________________SC2">#REF!</definedName>
    <definedName name="_______________________________________sc3">#REF!</definedName>
    <definedName name="_______________________________________SN3">#REF!</definedName>
    <definedName name="_______________________________________TL1">#REF!</definedName>
    <definedName name="_______________________________________TL2">#REF!</definedName>
    <definedName name="_______________________________________TL3">#REF!</definedName>
    <definedName name="_______________________________________TLA120">#REF!</definedName>
    <definedName name="_______________________________________TLA35">#REF!</definedName>
    <definedName name="_______________________________________TLA50">#REF!</definedName>
    <definedName name="_______________________________________TLA70">#REF!</definedName>
    <definedName name="_______________________________________TLA95">#REF!</definedName>
    <definedName name="_______________________________________tz593">#REF!</definedName>
    <definedName name="_______________________________________VL100">#REF!</definedName>
    <definedName name="_______________________________________VL250">#REF!</definedName>
    <definedName name="______________________________________a1" hidden="1">{"'Sheet1'!$L$16"}</definedName>
    <definedName name="______________________________________boi1">#REF!</definedName>
    <definedName name="______________________________________boi2">#REF!</definedName>
    <definedName name="______________________________________CON1">#REF!</definedName>
    <definedName name="______________________________________CON2">#REF!</definedName>
    <definedName name="______________________________________ddn400">#REF!</definedName>
    <definedName name="______________________________________ddn600">#REF!</definedName>
    <definedName name="______________________________________DT12" hidden="1">{"'Sheet1'!$L$16"}</definedName>
    <definedName name="______________________________________hsm2">1.1289</definedName>
    <definedName name="______________________________________hso2">#REF!</definedName>
    <definedName name="______________________________________kha1">#REF!</definedName>
    <definedName name="______________________________________MAC12">#REF!</definedName>
    <definedName name="______________________________________MAC46">#REF!</definedName>
    <definedName name="______________________________________NCL100">#REF!</definedName>
    <definedName name="______________________________________NCL200">#REF!</definedName>
    <definedName name="______________________________________NCL250">#REF!</definedName>
    <definedName name="______________________________________NET2">#REF!</definedName>
    <definedName name="______________________________________nin190">#REF!</definedName>
    <definedName name="______________________________________PA3" hidden="1">{"'Sheet1'!$L$16"}</definedName>
    <definedName name="______________________________________sc1">#REF!</definedName>
    <definedName name="______________________________________SC2">#REF!</definedName>
    <definedName name="______________________________________sc3">#REF!</definedName>
    <definedName name="______________________________________SN3">#REF!</definedName>
    <definedName name="______________________________________TL1">#REF!</definedName>
    <definedName name="______________________________________TL2">#REF!</definedName>
    <definedName name="______________________________________TL3">#REF!</definedName>
    <definedName name="______________________________________TLA120">#REF!</definedName>
    <definedName name="______________________________________TLA35">#REF!</definedName>
    <definedName name="______________________________________TLA50">#REF!</definedName>
    <definedName name="______________________________________TLA70">#REF!</definedName>
    <definedName name="______________________________________TLA95">#REF!</definedName>
    <definedName name="______________________________________tz593">#REF!</definedName>
    <definedName name="______________________________________VL100">#REF!</definedName>
    <definedName name="______________________________________VL250">#REF!</definedName>
    <definedName name="_____________________________________a1" hidden="1">{"'Sheet1'!$L$16"}</definedName>
    <definedName name="_____________________________________boi1">#REF!</definedName>
    <definedName name="_____________________________________boi2">#REF!</definedName>
    <definedName name="_____________________________________CON1">#REF!</definedName>
    <definedName name="_____________________________________CON2">#REF!</definedName>
    <definedName name="_____________________________________ddn400">#REF!</definedName>
    <definedName name="_____________________________________ddn600">#REF!</definedName>
    <definedName name="_____________________________________DT12" hidden="1">{"'Sheet1'!$L$16"}</definedName>
    <definedName name="_____________________________________hsm2">1.1289</definedName>
    <definedName name="_____________________________________hso2">#REF!</definedName>
    <definedName name="_____________________________________kha1">#REF!</definedName>
    <definedName name="_____________________________________MAC12">#REF!</definedName>
    <definedName name="_____________________________________MAC46">#REF!</definedName>
    <definedName name="_____________________________________NCL100">#REF!</definedName>
    <definedName name="_____________________________________NCL200">#REF!</definedName>
    <definedName name="_____________________________________NCL250">#REF!</definedName>
    <definedName name="_____________________________________NET2">#REF!</definedName>
    <definedName name="_____________________________________nin190">#REF!</definedName>
    <definedName name="_____________________________________PA3" hidden="1">{"'Sheet1'!$L$16"}</definedName>
    <definedName name="_____________________________________sc1">#REF!</definedName>
    <definedName name="_____________________________________SC2">#REF!</definedName>
    <definedName name="_____________________________________sc3">#REF!</definedName>
    <definedName name="_____________________________________SN3">#REF!</definedName>
    <definedName name="_____________________________________TL1">#REF!</definedName>
    <definedName name="_____________________________________TL2">#REF!</definedName>
    <definedName name="_____________________________________TL3">#REF!</definedName>
    <definedName name="_____________________________________TLA120">#REF!</definedName>
    <definedName name="_____________________________________TLA35">#REF!</definedName>
    <definedName name="_____________________________________TLA50">#REF!</definedName>
    <definedName name="_____________________________________TLA70">#REF!</definedName>
    <definedName name="_____________________________________TLA95">#REF!</definedName>
    <definedName name="_____________________________________tz593">#REF!</definedName>
    <definedName name="_____________________________________VL100">#REF!</definedName>
    <definedName name="_____________________________________VL250">#REF!</definedName>
    <definedName name="____________________________________a1" hidden="1">{"'Sheet1'!$L$16"}</definedName>
    <definedName name="____________________________________boi1">#REF!</definedName>
    <definedName name="____________________________________boi2">#REF!</definedName>
    <definedName name="____________________________________CON1">#REF!</definedName>
    <definedName name="____________________________________CON2">#REF!</definedName>
    <definedName name="____________________________________ddn400">#REF!</definedName>
    <definedName name="____________________________________ddn600">#REF!</definedName>
    <definedName name="____________________________________DT12" hidden="1">{"'Sheet1'!$L$16"}</definedName>
    <definedName name="____________________________________hsm2">1.1289</definedName>
    <definedName name="____________________________________hso2">#REF!</definedName>
    <definedName name="____________________________________kha1">#REF!</definedName>
    <definedName name="____________________________________MAC12">#REF!</definedName>
    <definedName name="____________________________________MAC46">#REF!</definedName>
    <definedName name="____________________________________NCL100">#REF!</definedName>
    <definedName name="____________________________________NCL200">#REF!</definedName>
    <definedName name="____________________________________NCL250">#REF!</definedName>
    <definedName name="____________________________________NET2">#REF!</definedName>
    <definedName name="____________________________________nin190">#REF!</definedName>
    <definedName name="____________________________________PA3" hidden="1">{"'Sheet1'!$L$16"}</definedName>
    <definedName name="____________________________________sc1">#REF!</definedName>
    <definedName name="____________________________________SC2">#REF!</definedName>
    <definedName name="____________________________________sc3">#REF!</definedName>
    <definedName name="____________________________________SN3">#REF!</definedName>
    <definedName name="____________________________________TL1">#REF!</definedName>
    <definedName name="____________________________________TL2">#REF!</definedName>
    <definedName name="____________________________________TL3">#REF!</definedName>
    <definedName name="____________________________________TLA120">#REF!</definedName>
    <definedName name="____________________________________TLA35">#REF!</definedName>
    <definedName name="____________________________________TLA50">#REF!</definedName>
    <definedName name="____________________________________TLA70">#REF!</definedName>
    <definedName name="____________________________________TLA95">#REF!</definedName>
    <definedName name="____________________________________tz593">#REF!</definedName>
    <definedName name="____________________________________VL100">#REF!</definedName>
    <definedName name="____________________________________VL250">#REF!</definedName>
    <definedName name="___________________________________a1" hidden="1">{"'Sheet1'!$L$16"}</definedName>
    <definedName name="___________________________________boi1">#REF!</definedName>
    <definedName name="___________________________________boi2">#REF!</definedName>
    <definedName name="___________________________________CON1">#REF!</definedName>
    <definedName name="___________________________________CON2">#REF!</definedName>
    <definedName name="___________________________________ddn400">#REF!</definedName>
    <definedName name="___________________________________ddn600">#REF!</definedName>
    <definedName name="___________________________________DT12" hidden="1">{"'Sheet1'!$L$16"}</definedName>
    <definedName name="___________________________________hsm2">1.1289</definedName>
    <definedName name="___________________________________hso2">#REF!</definedName>
    <definedName name="___________________________________kha1">#REF!</definedName>
    <definedName name="___________________________________MAC12">#REF!</definedName>
    <definedName name="___________________________________MAC46">#REF!</definedName>
    <definedName name="___________________________________NCL100">#REF!</definedName>
    <definedName name="___________________________________NCL200">#REF!</definedName>
    <definedName name="___________________________________NCL250">#REF!</definedName>
    <definedName name="___________________________________NET2">#REF!</definedName>
    <definedName name="___________________________________nin190">#REF!</definedName>
    <definedName name="___________________________________PA3" hidden="1">{"'Sheet1'!$L$16"}</definedName>
    <definedName name="___________________________________sc1">#REF!</definedName>
    <definedName name="___________________________________SC2">#REF!</definedName>
    <definedName name="___________________________________sc3">#REF!</definedName>
    <definedName name="___________________________________SN3">#REF!</definedName>
    <definedName name="___________________________________TL1">#REF!</definedName>
    <definedName name="___________________________________TL2">#REF!</definedName>
    <definedName name="___________________________________TL3">#REF!</definedName>
    <definedName name="___________________________________TLA120">#REF!</definedName>
    <definedName name="___________________________________TLA35">#REF!</definedName>
    <definedName name="___________________________________TLA50">#REF!</definedName>
    <definedName name="___________________________________TLA70">#REF!</definedName>
    <definedName name="___________________________________TLA95">#REF!</definedName>
    <definedName name="___________________________________tz593">#REF!</definedName>
    <definedName name="___________________________________VL100">#REF!</definedName>
    <definedName name="___________________________________VL250">#REF!</definedName>
    <definedName name="__________________________________a1" hidden="1">{"'Sheet1'!$L$16"}</definedName>
    <definedName name="__________________________________boi1">#REF!</definedName>
    <definedName name="__________________________________boi2">#REF!</definedName>
    <definedName name="__________________________________CON1">#REF!</definedName>
    <definedName name="__________________________________CON2">#REF!</definedName>
    <definedName name="__________________________________ddn400">#REF!</definedName>
    <definedName name="__________________________________ddn600">#REF!</definedName>
    <definedName name="__________________________________DT12" hidden="1">{"'Sheet1'!$L$16"}</definedName>
    <definedName name="__________________________________hsm2">1.1289</definedName>
    <definedName name="__________________________________hso2">#REF!</definedName>
    <definedName name="__________________________________kha1">#REF!</definedName>
    <definedName name="__________________________________MAC12">#REF!</definedName>
    <definedName name="__________________________________MAC46">#REF!</definedName>
    <definedName name="__________________________________NCL100">#REF!</definedName>
    <definedName name="__________________________________NCL200">#REF!</definedName>
    <definedName name="__________________________________NCL250">#REF!</definedName>
    <definedName name="__________________________________NET2">#REF!</definedName>
    <definedName name="__________________________________nin190">#REF!</definedName>
    <definedName name="__________________________________PA3" hidden="1">{"'Sheet1'!$L$16"}</definedName>
    <definedName name="__________________________________sc1">#REF!</definedName>
    <definedName name="__________________________________SC2">#REF!</definedName>
    <definedName name="__________________________________sc3">#REF!</definedName>
    <definedName name="__________________________________SN3">#REF!</definedName>
    <definedName name="__________________________________TL1">#REF!</definedName>
    <definedName name="__________________________________TL2">#REF!</definedName>
    <definedName name="__________________________________TL3">#REF!</definedName>
    <definedName name="__________________________________TLA120">#REF!</definedName>
    <definedName name="__________________________________TLA35">#REF!</definedName>
    <definedName name="__________________________________TLA50">#REF!</definedName>
    <definedName name="__________________________________TLA70">#REF!</definedName>
    <definedName name="__________________________________TLA95">#REF!</definedName>
    <definedName name="__________________________________tz593">#REF!</definedName>
    <definedName name="__________________________________VL100">#REF!</definedName>
    <definedName name="__________________________________VL250">#REF!</definedName>
    <definedName name="_________________________________a1" hidden="1">{"'Sheet1'!$L$16"}</definedName>
    <definedName name="_________________________________boi1">#REF!</definedName>
    <definedName name="_________________________________boi2">#REF!</definedName>
    <definedName name="_________________________________CON1">#REF!</definedName>
    <definedName name="_________________________________CON2">#REF!</definedName>
    <definedName name="_________________________________ddn400">#REF!</definedName>
    <definedName name="_________________________________ddn600">#REF!</definedName>
    <definedName name="_________________________________DT12" hidden="1">{"'Sheet1'!$L$16"}</definedName>
    <definedName name="_________________________________hsm2">1.1289</definedName>
    <definedName name="_________________________________hso2">#REF!</definedName>
    <definedName name="_________________________________kha1">#REF!</definedName>
    <definedName name="_________________________________MAC12">#REF!</definedName>
    <definedName name="_________________________________MAC46">#REF!</definedName>
    <definedName name="_________________________________NCL100">#REF!</definedName>
    <definedName name="_________________________________NCL200">#REF!</definedName>
    <definedName name="_________________________________NCL250">#REF!</definedName>
    <definedName name="_________________________________NET2">#REF!</definedName>
    <definedName name="_________________________________nin190">#REF!</definedName>
    <definedName name="_________________________________PA3" hidden="1">{"'Sheet1'!$L$16"}</definedName>
    <definedName name="_________________________________sc1">#REF!</definedName>
    <definedName name="_________________________________SC2">#REF!</definedName>
    <definedName name="_________________________________sc3">#REF!</definedName>
    <definedName name="_________________________________SN3">#REF!</definedName>
    <definedName name="_________________________________TL1">#REF!</definedName>
    <definedName name="_________________________________TL2">#REF!</definedName>
    <definedName name="_________________________________TL3">#REF!</definedName>
    <definedName name="_________________________________TLA120">#REF!</definedName>
    <definedName name="_________________________________TLA35">#REF!</definedName>
    <definedName name="_________________________________TLA50">#REF!</definedName>
    <definedName name="_________________________________TLA70">#REF!</definedName>
    <definedName name="_________________________________TLA95">#REF!</definedName>
    <definedName name="_________________________________tz593">#REF!</definedName>
    <definedName name="_________________________________VL100">#REF!</definedName>
    <definedName name="_________________________________VL250">#REF!</definedName>
    <definedName name="________________________________a1" hidden="1">{"'Sheet1'!$L$16"}</definedName>
    <definedName name="________________________________boi1">#REF!</definedName>
    <definedName name="________________________________boi2">#REF!</definedName>
    <definedName name="________________________________CON1">#REF!</definedName>
    <definedName name="________________________________CON2">#REF!</definedName>
    <definedName name="________________________________ddn400">#REF!</definedName>
    <definedName name="________________________________ddn600">#REF!</definedName>
    <definedName name="________________________________DT12" hidden="1">{"'Sheet1'!$L$16"}</definedName>
    <definedName name="________________________________hsm2">1.1289</definedName>
    <definedName name="________________________________hso2">#REF!</definedName>
    <definedName name="________________________________kha1">#REF!</definedName>
    <definedName name="________________________________MAC12">#REF!</definedName>
    <definedName name="________________________________MAC46">#REF!</definedName>
    <definedName name="________________________________NCL100">#REF!</definedName>
    <definedName name="________________________________NCL200">#REF!</definedName>
    <definedName name="________________________________NCL250">#REF!</definedName>
    <definedName name="________________________________NET2">#REF!</definedName>
    <definedName name="________________________________nin190">#REF!</definedName>
    <definedName name="________________________________PA3" hidden="1">{"'Sheet1'!$L$16"}</definedName>
    <definedName name="________________________________sc1">#REF!</definedName>
    <definedName name="________________________________SC2">#REF!</definedName>
    <definedName name="________________________________sc3">#REF!</definedName>
    <definedName name="________________________________SN3">#REF!</definedName>
    <definedName name="________________________________TL1">#REF!</definedName>
    <definedName name="________________________________TL2">#REF!</definedName>
    <definedName name="________________________________TL3">#REF!</definedName>
    <definedName name="________________________________TLA120">#REF!</definedName>
    <definedName name="________________________________TLA35">#REF!</definedName>
    <definedName name="________________________________TLA50">#REF!</definedName>
    <definedName name="________________________________TLA70">#REF!</definedName>
    <definedName name="________________________________TLA95">#REF!</definedName>
    <definedName name="________________________________tz593">#REF!</definedName>
    <definedName name="________________________________VL100">#REF!</definedName>
    <definedName name="________________________________VL250">#REF!</definedName>
    <definedName name="_______________________________a1" hidden="1">{"'Sheet1'!$L$16"}</definedName>
    <definedName name="_______________________________boi1">#REF!</definedName>
    <definedName name="_______________________________boi2">#REF!</definedName>
    <definedName name="_______________________________CON1">#REF!</definedName>
    <definedName name="_______________________________CON2">#REF!</definedName>
    <definedName name="_______________________________ddn400">#REF!</definedName>
    <definedName name="_______________________________ddn600">#REF!</definedName>
    <definedName name="_______________________________DT12" hidden="1">{"'Sheet1'!$L$16"}</definedName>
    <definedName name="_______________________________hsm2">1.1289</definedName>
    <definedName name="_______________________________hso2">#REF!</definedName>
    <definedName name="_______________________________kha1">#REF!</definedName>
    <definedName name="_______________________________MAC12">#REF!</definedName>
    <definedName name="_______________________________MAC46">#REF!</definedName>
    <definedName name="_______________________________NCL100">#REF!</definedName>
    <definedName name="_______________________________NCL200">#REF!</definedName>
    <definedName name="_______________________________NCL250">#REF!</definedName>
    <definedName name="_______________________________NET2">#REF!</definedName>
    <definedName name="_______________________________nin190">#REF!</definedName>
    <definedName name="_______________________________PA3" hidden="1">{"'Sheet1'!$L$16"}</definedName>
    <definedName name="_______________________________sc1">#REF!</definedName>
    <definedName name="_______________________________SC2">#REF!</definedName>
    <definedName name="_______________________________sc3">#REF!</definedName>
    <definedName name="_______________________________SN3">#REF!</definedName>
    <definedName name="_______________________________TL1">#REF!</definedName>
    <definedName name="_______________________________TL2">#REF!</definedName>
    <definedName name="_______________________________TL3">#REF!</definedName>
    <definedName name="_______________________________TLA120">#REF!</definedName>
    <definedName name="_______________________________TLA35">#REF!</definedName>
    <definedName name="_______________________________TLA50">#REF!</definedName>
    <definedName name="_______________________________TLA70">#REF!</definedName>
    <definedName name="_______________________________TLA95">#REF!</definedName>
    <definedName name="_______________________________tz593">#REF!</definedName>
    <definedName name="_______________________________VL100">#REF!</definedName>
    <definedName name="_______________________________VL200">#REF!</definedName>
    <definedName name="_______________________________VL250">#REF!</definedName>
    <definedName name="______________________________a1" hidden="1">{"'Sheet1'!$L$16"}</definedName>
    <definedName name="______________________________boi1">#REF!</definedName>
    <definedName name="______________________________boi2">#REF!</definedName>
    <definedName name="______________________________CON1">#REF!</definedName>
    <definedName name="______________________________CON2">#REF!</definedName>
    <definedName name="______________________________ddn400">#REF!</definedName>
    <definedName name="______________________________ddn600">#REF!</definedName>
    <definedName name="______________________________DT12" hidden="1">{"'Sheet1'!$L$16"}</definedName>
    <definedName name="______________________________hsm2">1.1289</definedName>
    <definedName name="______________________________hso2">#REF!</definedName>
    <definedName name="______________________________kha1">#REF!</definedName>
    <definedName name="______________________________MAC12">#REF!</definedName>
    <definedName name="______________________________MAC46">#REF!</definedName>
    <definedName name="______________________________NCL100">#REF!</definedName>
    <definedName name="______________________________NCL200">#REF!</definedName>
    <definedName name="______________________________NCL250">#REF!</definedName>
    <definedName name="______________________________NET2">#REF!</definedName>
    <definedName name="______________________________nin190">#REF!</definedName>
    <definedName name="______________________________PA3" hidden="1">{"'Sheet1'!$L$16"}</definedName>
    <definedName name="______________________________sc1">#REF!</definedName>
    <definedName name="______________________________SC2">#REF!</definedName>
    <definedName name="______________________________sc3">#REF!</definedName>
    <definedName name="______________________________SN3">#REF!</definedName>
    <definedName name="______________________________TL1">#REF!</definedName>
    <definedName name="______________________________TL2">#REF!</definedName>
    <definedName name="______________________________TL3">#REF!</definedName>
    <definedName name="______________________________TLA120">#REF!</definedName>
    <definedName name="______________________________TLA35">#REF!</definedName>
    <definedName name="______________________________TLA50">#REF!</definedName>
    <definedName name="______________________________TLA70">#REF!</definedName>
    <definedName name="______________________________TLA95">#REF!</definedName>
    <definedName name="______________________________tz593">#REF!</definedName>
    <definedName name="______________________________VL100">#REF!</definedName>
    <definedName name="______________________________VL200">#REF!</definedName>
    <definedName name="______________________________VL250">#REF!</definedName>
    <definedName name="_____________________________a1" hidden="1">{"'Sheet1'!$L$16"}</definedName>
    <definedName name="_____________________________boi1">#REF!</definedName>
    <definedName name="_____________________________boi2">#REF!</definedName>
    <definedName name="_____________________________CON1">#REF!</definedName>
    <definedName name="_____________________________CON2">#REF!</definedName>
    <definedName name="_____________________________ddn400">#REF!</definedName>
    <definedName name="_____________________________ddn600">#REF!</definedName>
    <definedName name="_____________________________DT12" hidden="1">{"'Sheet1'!$L$16"}</definedName>
    <definedName name="_____________________________hom2">#REF!</definedName>
    <definedName name="_____________________________hsm2">1.1289</definedName>
    <definedName name="_____________________________hso2">#REF!</definedName>
    <definedName name="_____________________________kha1">#REF!</definedName>
    <definedName name="_____________________________MAC12">#REF!</definedName>
    <definedName name="_____________________________MAC46">#REF!</definedName>
    <definedName name="_____________________________NCL100">#REF!</definedName>
    <definedName name="_____________________________NCL200">#REF!</definedName>
    <definedName name="_____________________________NCL250">#REF!</definedName>
    <definedName name="_____________________________NET2">#REF!</definedName>
    <definedName name="_____________________________nin190">#REF!</definedName>
    <definedName name="_____________________________PA3" hidden="1">{"'Sheet1'!$L$16"}</definedName>
    <definedName name="_____________________________sc1">#REF!</definedName>
    <definedName name="_____________________________SC2">#REF!</definedName>
    <definedName name="_____________________________sc3">#REF!</definedName>
    <definedName name="_____________________________SN3">#REF!</definedName>
    <definedName name="_____________________________sua20">#REF!</definedName>
    <definedName name="_____________________________sua30">#REF!</definedName>
    <definedName name="_____________________________TL1">#REF!</definedName>
    <definedName name="_____________________________TL2">#REF!</definedName>
    <definedName name="_____________________________TL3">#REF!</definedName>
    <definedName name="_____________________________TLA120">#REF!</definedName>
    <definedName name="_____________________________TLA35">#REF!</definedName>
    <definedName name="_____________________________TLA50">#REF!</definedName>
    <definedName name="_____________________________TLA70">#REF!</definedName>
    <definedName name="_____________________________TLA95">#REF!</definedName>
    <definedName name="_____________________________tz593">#REF!</definedName>
    <definedName name="_____________________________VL100">#REF!</definedName>
    <definedName name="_____________________________VL200">#REF!</definedName>
    <definedName name="_____________________________VL250">#REF!</definedName>
    <definedName name="____________________________a1" hidden="1">{"'Sheet1'!$L$16"}</definedName>
    <definedName name="____________________________boi1">#REF!</definedName>
    <definedName name="____________________________boi2">#REF!</definedName>
    <definedName name="____________________________CON1">#REF!</definedName>
    <definedName name="____________________________CON2">#REF!</definedName>
    <definedName name="____________________________ddn400">#REF!</definedName>
    <definedName name="____________________________ddn600">#REF!</definedName>
    <definedName name="____________________________DT12" hidden="1">{"'Sheet1'!$L$16"}</definedName>
    <definedName name="____________________________hom2">#REF!</definedName>
    <definedName name="____________________________hsm2">1.1289</definedName>
    <definedName name="____________________________hso2">#REF!</definedName>
    <definedName name="____________________________kha1">#REF!</definedName>
    <definedName name="____________________________MAC12">#REF!</definedName>
    <definedName name="____________________________MAC46">#REF!</definedName>
    <definedName name="____________________________NCL100">#REF!</definedName>
    <definedName name="____________________________NCL200">#REF!</definedName>
    <definedName name="____________________________NCL250">#REF!</definedName>
    <definedName name="____________________________NET2">#REF!</definedName>
    <definedName name="____________________________nin190">#REF!</definedName>
    <definedName name="____________________________PA3" hidden="1">{"'Sheet1'!$L$16"}</definedName>
    <definedName name="____________________________sc1">#REF!</definedName>
    <definedName name="____________________________SC2">#REF!</definedName>
    <definedName name="____________________________sc3">#REF!</definedName>
    <definedName name="____________________________SN3">#REF!</definedName>
    <definedName name="____________________________sua20">#REF!</definedName>
    <definedName name="____________________________sua30">#REF!</definedName>
    <definedName name="____________________________TL1">#REF!</definedName>
    <definedName name="____________________________TL2">#REF!</definedName>
    <definedName name="____________________________TL3">#REF!</definedName>
    <definedName name="____________________________TLA120">#REF!</definedName>
    <definedName name="____________________________TLA35">#REF!</definedName>
    <definedName name="____________________________TLA50">#REF!</definedName>
    <definedName name="____________________________TLA70">#REF!</definedName>
    <definedName name="____________________________TLA95">#REF!</definedName>
    <definedName name="____________________________tz593">#REF!</definedName>
    <definedName name="____________________________VL100">#REF!</definedName>
    <definedName name="____________________________VL200">#REF!</definedName>
    <definedName name="____________________________VL250">#REF!</definedName>
    <definedName name="___________________________a1" hidden="1">{"'Sheet1'!$L$16"}</definedName>
    <definedName name="___________________________boi1">#REF!</definedName>
    <definedName name="___________________________boi2">#REF!</definedName>
    <definedName name="___________________________CON1">#REF!</definedName>
    <definedName name="___________________________CON2">#REF!</definedName>
    <definedName name="___________________________ddn400">#REF!</definedName>
    <definedName name="___________________________ddn600">#REF!</definedName>
    <definedName name="___________________________DT12" hidden="1">{"'Sheet1'!$L$16"}</definedName>
    <definedName name="___________________________hom2">#REF!</definedName>
    <definedName name="___________________________hsm2">1.1289</definedName>
    <definedName name="___________________________hso2">#REF!</definedName>
    <definedName name="___________________________kha1">#REF!</definedName>
    <definedName name="___________________________MAC12">#REF!</definedName>
    <definedName name="___________________________MAC46">#REF!</definedName>
    <definedName name="___________________________NCL100">#REF!</definedName>
    <definedName name="___________________________NCL200">#REF!</definedName>
    <definedName name="___________________________NCL250">#REF!</definedName>
    <definedName name="___________________________NET2">#REF!</definedName>
    <definedName name="___________________________nin190">#REF!</definedName>
    <definedName name="___________________________PA3" hidden="1">{"'Sheet1'!$L$16"}</definedName>
    <definedName name="___________________________sc1">#REF!</definedName>
    <definedName name="___________________________SC2">#REF!</definedName>
    <definedName name="___________________________sc3">#REF!</definedName>
    <definedName name="___________________________SN3">#REF!</definedName>
    <definedName name="___________________________sua20">#REF!</definedName>
    <definedName name="___________________________sua30">#REF!</definedName>
    <definedName name="___________________________TL1">#REF!</definedName>
    <definedName name="___________________________TL2">#REF!</definedName>
    <definedName name="___________________________TL3">#REF!</definedName>
    <definedName name="___________________________TLA120">#REF!</definedName>
    <definedName name="___________________________TLA35">#REF!</definedName>
    <definedName name="___________________________TLA50">#REF!</definedName>
    <definedName name="___________________________TLA70">#REF!</definedName>
    <definedName name="___________________________TLA95">#REF!</definedName>
    <definedName name="___________________________tz593">#REF!</definedName>
    <definedName name="___________________________VL100">#REF!</definedName>
    <definedName name="___________________________VL250">#REF!</definedName>
    <definedName name="__________________________a1" hidden="1">{"'Sheet1'!$L$16"}</definedName>
    <definedName name="__________________________boi1">#REF!</definedName>
    <definedName name="__________________________boi2">#REF!</definedName>
    <definedName name="__________________________CON1">#REF!</definedName>
    <definedName name="__________________________CON2">#REF!</definedName>
    <definedName name="__________________________ddn400">#REF!</definedName>
    <definedName name="__________________________ddn600">#REF!</definedName>
    <definedName name="__________________________DT12" hidden="1">{"'Sheet1'!$L$16"}</definedName>
    <definedName name="__________________________hom2">#REF!</definedName>
    <definedName name="__________________________hsm2">1.1289</definedName>
    <definedName name="__________________________hso2">#REF!</definedName>
    <definedName name="__________________________kha1">#REF!</definedName>
    <definedName name="__________________________MAC12">#REF!</definedName>
    <definedName name="__________________________MAC46">#REF!</definedName>
    <definedName name="__________________________NCL100">#REF!</definedName>
    <definedName name="__________________________NCL200">#REF!</definedName>
    <definedName name="__________________________NCL250">#REF!</definedName>
    <definedName name="__________________________NET2">#REF!</definedName>
    <definedName name="__________________________nin190">#REF!</definedName>
    <definedName name="__________________________PA3" hidden="1">{"'Sheet1'!$L$16"}</definedName>
    <definedName name="__________________________sc1">#REF!</definedName>
    <definedName name="__________________________SC2">#REF!</definedName>
    <definedName name="__________________________sc3">#REF!</definedName>
    <definedName name="__________________________SN3">#REF!</definedName>
    <definedName name="__________________________sua20">#REF!</definedName>
    <definedName name="__________________________sua30">#REF!</definedName>
    <definedName name="__________________________TL1">#REF!</definedName>
    <definedName name="__________________________TL2">#REF!</definedName>
    <definedName name="__________________________TL3">#REF!</definedName>
    <definedName name="__________________________TLA120">#REF!</definedName>
    <definedName name="__________________________TLA35">#REF!</definedName>
    <definedName name="__________________________TLA50">#REF!</definedName>
    <definedName name="__________________________TLA70">#REF!</definedName>
    <definedName name="__________________________TLA95">#REF!</definedName>
    <definedName name="__________________________tz593">#REF!</definedName>
    <definedName name="__________________________VL100">#REF!</definedName>
    <definedName name="__________________________VL200">#REF!</definedName>
    <definedName name="__________________________VL250">#REF!</definedName>
    <definedName name="_________________________a1" hidden="1">{"'Sheet1'!$L$16"}</definedName>
    <definedName name="_________________________boi1">#REF!</definedName>
    <definedName name="_________________________boi2">#REF!</definedName>
    <definedName name="_________________________cao1">#REF!</definedName>
    <definedName name="_________________________cao2">#REF!</definedName>
    <definedName name="_________________________cao3">#REF!</definedName>
    <definedName name="_________________________cao4">#REF!</definedName>
    <definedName name="_________________________cao5">#REF!</definedName>
    <definedName name="_________________________cao6">#REF!</definedName>
    <definedName name="_________________________CON1">#REF!</definedName>
    <definedName name="_________________________CON2">#REF!</definedName>
    <definedName name="_________________________dai1">#REF!</definedName>
    <definedName name="_________________________dai2">#REF!</definedName>
    <definedName name="_________________________dai3">#REF!</definedName>
    <definedName name="_________________________dai4">#REF!</definedName>
    <definedName name="_________________________dai5">#REF!</definedName>
    <definedName name="_________________________dai6">#REF!</definedName>
    <definedName name="_________________________dan1">#REF!</definedName>
    <definedName name="_________________________dan2">#REF!</definedName>
    <definedName name="_________________________ddn400">#REF!</definedName>
    <definedName name="_________________________ddn600">#REF!</definedName>
    <definedName name="_________________________DT12" hidden="1">{"'Sheet1'!$L$16"}</definedName>
    <definedName name="_________________________hsm2">1.1289</definedName>
    <definedName name="_________________________hso2">#REF!</definedName>
    <definedName name="_________________________kha1">#REF!</definedName>
    <definedName name="_________________________MAC12">#REF!</definedName>
    <definedName name="_________________________MAC46">#REF!</definedName>
    <definedName name="_________________________NCL100">#REF!</definedName>
    <definedName name="_________________________NCL200">#REF!</definedName>
    <definedName name="_________________________NCL250">#REF!</definedName>
    <definedName name="_________________________NET2">#REF!</definedName>
    <definedName name="_________________________nin190">#REF!</definedName>
    <definedName name="_________________________PA3" hidden="1">{"'Sheet1'!$L$16"}</definedName>
    <definedName name="_________________________phi10">#REF!</definedName>
    <definedName name="_________________________phi12">#REF!</definedName>
    <definedName name="_________________________phi14">#REF!</definedName>
    <definedName name="_________________________phi16">#REF!</definedName>
    <definedName name="_________________________phi18">#REF!</definedName>
    <definedName name="_________________________phi20">#REF!</definedName>
    <definedName name="_________________________phi22">#REF!</definedName>
    <definedName name="_________________________phi25">#REF!</definedName>
    <definedName name="_________________________phi28">#REF!</definedName>
    <definedName name="_________________________phi6">#REF!</definedName>
    <definedName name="_________________________phi8">#REF!</definedName>
    <definedName name="_________________________Sat27">#REF!</definedName>
    <definedName name="_________________________Sat6">#REF!</definedName>
    <definedName name="_________________________sc1">#REF!</definedName>
    <definedName name="_________________________SC2">#REF!</definedName>
    <definedName name="_________________________sc3">#REF!</definedName>
    <definedName name="_________________________slg1">#REF!</definedName>
    <definedName name="_________________________slg2">#REF!</definedName>
    <definedName name="_________________________slg3">#REF!</definedName>
    <definedName name="_________________________slg4">#REF!</definedName>
    <definedName name="_________________________slg5">#REF!</definedName>
    <definedName name="_________________________slg6">#REF!</definedName>
    <definedName name="_________________________SN3">#REF!</definedName>
    <definedName name="_________________________sua20">#REF!</definedName>
    <definedName name="_________________________sua30">#REF!</definedName>
    <definedName name="_________________________TL1">#REF!</definedName>
    <definedName name="_________________________TL2">#REF!</definedName>
    <definedName name="_________________________TL3">#REF!</definedName>
    <definedName name="_________________________TLA120">#REF!</definedName>
    <definedName name="_________________________TLA35">#REF!</definedName>
    <definedName name="_________________________TLA50">#REF!</definedName>
    <definedName name="_________________________TLA70">#REF!</definedName>
    <definedName name="_________________________TLA95">#REF!</definedName>
    <definedName name="_________________________tz593">#REF!</definedName>
    <definedName name="_________________________VL100">#REF!</definedName>
    <definedName name="_________________________VL200">#REF!</definedName>
    <definedName name="_________________________VL250">#REF!</definedName>
    <definedName name="________________________a1" hidden="1">{"'Sheet1'!$L$16"}</definedName>
    <definedName name="________________________boi1">#REF!</definedName>
    <definedName name="________________________boi2">#REF!</definedName>
    <definedName name="________________________cao1">#REF!</definedName>
    <definedName name="________________________cao2">#REF!</definedName>
    <definedName name="________________________cao3">#REF!</definedName>
    <definedName name="________________________cao4">#REF!</definedName>
    <definedName name="________________________cao5">#REF!</definedName>
    <definedName name="________________________cao6">#REF!</definedName>
    <definedName name="________________________CON1">#REF!</definedName>
    <definedName name="________________________CON2">#REF!</definedName>
    <definedName name="________________________dai1">#REF!</definedName>
    <definedName name="________________________dai2">#REF!</definedName>
    <definedName name="________________________dai3">#REF!</definedName>
    <definedName name="________________________dai4">#REF!</definedName>
    <definedName name="________________________dai5">#REF!</definedName>
    <definedName name="________________________dai6">#REF!</definedName>
    <definedName name="________________________dan1">#REF!</definedName>
    <definedName name="________________________dan2">#REF!</definedName>
    <definedName name="________________________ddn400">#REF!</definedName>
    <definedName name="________________________ddn600">#REF!</definedName>
    <definedName name="________________________DT12" hidden="1">{"'Sheet1'!$L$16"}</definedName>
    <definedName name="________________________hom2">#REF!</definedName>
    <definedName name="________________________hsm2">1.1289</definedName>
    <definedName name="________________________hso2">#REF!</definedName>
    <definedName name="________________________kha1">#REF!</definedName>
    <definedName name="________________________Lan1">{"Thuxm2.xls","Sheet1"}</definedName>
    <definedName name="________________________MAC12">#REF!</definedName>
    <definedName name="________________________MAC46">#REF!</definedName>
    <definedName name="________________________NCL100">#REF!</definedName>
    <definedName name="________________________NCL200">#REF!</definedName>
    <definedName name="________________________NCL250">#REF!</definedName>
    <definedName name="________________________NET2">#REF!</definedName>
    <definedName name="________________________nin190">#REF!</definedName>
    <definedName name="________________________PA3" hidden="1">{"'Sheet1'!$L$16"}</definedName>
    <definedName name="________________________phi10">#REF!</definedName>
    <definedName name="________________________phi12">#REF!</definedName>
    <definedName name="________________________phi14">#REF!</definedName>
    <definedName name="________________________phi16">#REF!</definedName>
    <definedName name="________________________phi18">#REF!</definedName>
    <definedName name="________________________phi20">#REF!</definedName>
    <definedName name="________________________phi22">#REF!</definedName>
    <definedName name="________________________phi25">#REF!</definedName>
    <definedName name="________________________phi28">#REF!</definedName>
    <definedName name="________________________phi6">#REF!</definedName>
    <definedName name="________________________phi8">#REF!</definedName>
    <definedName name="________________________Sat27">#REF!</definedName>
    <definedName name="________________________Sat6">#REF!</definedName>
    <definedName name="________________________sc1">#REF!</definedName>
    <definedName name="________________________SC2">#REF!</definedName>
    <definedName name="________________________sc3">#REF!</definedName>
    <definedName name="________________________slg1">#REF!</definedName>
    <definedName name="________________________slg2">#REF!</definedName>
    <definedName name="________________________slg3">#REF!</definedName>
    <definedName name="________________________slg4">#REF!</definedName>
    <definedName name="________________________slg5">#REF!</definedName>
    <definedName name="________________________slg6">#REF!</definedName>
    <definedName name="________________________SN3">#REF!</definedName>
    <definedName name="________________________sua20">#REF!</definedName>
    <definedName name="________________________sua30">#REF!</definedName>
    <definedName name="________________________TL1">#REF!</definedName>
    <definedName name="________________________TL2">#REF!</definedName>
    <definedName name="________________________TL3">#REF!</definedName>
    <definedName name="________________________TLA120">#REF!</definedName>
    <definedName name="________________________TLA35">#REF!</definedName>
    <definedName name="________________________TLA50">#REF!</definedName>
    <definedName name="________________________TLA70">#REF!</definedName>
    <definedName name="________________________TLA95">#REF!</definedName>
    <definedName name="________________________tt3" hidden="1">{"'Sheet1'!$L$16"}</definedName>
    <definedName name="________________________tz593">#REF!</definedName>
    <definedName name="________________________VL100">#REF!</definedName>
    <definedName name="________________________VL200">#REF!</definedName>
    <definedName name="________________________VL250">#REF!</definedName>
    <definedName name="_______________________a1" hidden="1">{"'Sheet1'!$L$16"}</definedName>
    <definedName name="_______________________boi1">#REF!</definedName>
    <definedName name="_______________________boi2">#REF!</definedName>
    <definedName name="_______________________cao1">#REF!</definedName>
    <definedName name="_______________________cao2">#REF!</definedName>
    <definedName name="_______________________cao3">#REF!</definedName>
    <definedName name="_______________________cao4">#REF!</definedName>
    <definedName name="_______________________cao5">#REF!</definedName>
    <definedName name="_______________________cao6">#REF!</definedName>
    <definedName name="_______________________CON1">#REF!</definedName>
    <definedName name="_______________________CON2">#REF!</definedName>
    <definedName name="_______________________dai1">#REF!</definedName>
    <definedName name="_______________________dai2">#REF!</definedName>
    <definedName name="_______________________dai3">#REF!</definedName>
    <definedName name="_______________________dai4">#REF!</definedName>
    <definedName name="_______________________dai5">#REF!</definedName>
    <definedName name="_______________________dai6">#REF!</definedName>
    <definedName name="_______________________dan1">#REF!</definedName>
    <definedName name="_______________________dan2">#REF!</definedName>
    <definedName name="_______________________ddn400">#REF!</definedName>
    <definedName name="_______________________ddn600">#REF!</definedName>
    <definedName name="_______________________DT12" hidden="1">{"'Sheet1'!$L$16"}</definedName>
    <definedName name="_______________________h1" hidden="1">{"'Sheet1'!$L$16"}</definedName>
    <definedName name="_______________________h10" hidden="1">{#N/A,#N/A,FALSE,"Chi tiÆt"}</definedName>
    <definedName name="_______________________h2" hidden="1">{"'Sheet1'!$L$16"}</definedName>
    <definedName name="_______________________h3" hidden="1">{"'Sheet1'!$L$16"}</definedName>
    <definedName name="_______________________h5" hidden="1">{"'Sheet1'!$L$16"}</definedName>
    <definedName name="_______________________h6" hidden="1">{"'Sheet1'!$L$16"}</definedName>
    <definedName name="_______________________h7" hidden="1">{"'Sheet1'!$L$16"}</definedName>
    <definedName name="_______________________h8" hidden="1">{"'Sheet1'!$L$16"}</definedName>
    <definedName name="_______________________h9" hidden="1">{"'Sheet1'!$L$16"}</definedName>
    <definedName name="_______________________hom2">#REF!</definedName>
    <definedName name="_______________________hsm2">1.1289</definedName>
    <definedName name="_______________________hso2">#REF!</definedName>
    <definedName name="_______________________kha1">#REF!</definedName>
    <definedName name="_______________________MAC12">#REF!</definedName>
    <definedName name="_______________________MAC46">#REF!</definedName>
    <definedName name="_______________________NCL100">#REF!</definedName>
    <definedName name="_______________________NCL200">#REF!</definedName>
    <definedName name="_______________________NCL250">#REF!</definedName>
    <definedName name="_______________________NET2">#REF!</definedName>
    <definedName name="_______________________nin190">#REF!</definedName>
    <definedName name="_______________________PA3" hidden="1">{"'Sheet1'!$L$16"}</definedName>
    <definedName name="_______________________phi10">#REF!</definedName>
    <definedName name="_______________________phi12">#REF!</definedName>
    <definedName name="_______________________phi14">#REF!</definedName>
    <definedName name="_______________________phi16">#REF!</definedName>
    <definedName name="_______________________phi18">#REF!</definedName>
    <definedName name="_______________________phi20">#REF!</definedName>
    <definedName name="_______________________phi22">#REF!</definedName>
    <definedName name="_______________________phi25">#REF!</definedName>
    <definedName name="_______________________phi28">#REF!</definedName>
    <definedName name="_______________________phi6">#REF!</definedName>
    <definedName name="_______________________phi8">#REF!</definedName>
    <definedName name="_______________________Sat27">#REF!</definedName>
    <definedName name="_______________________Sat6">#REF!</definedName>
    <definedName name="_______________________sc1">#REF!</definedName>
    <definedName name="_______________________SC2">#REF!</definedName>
    <definedName name="_______________________sc3">#REF!</definedName>
    <definedName name="_______________________slg1">#REF!</definedName>
    <definedName name="_______________________slg2">#REF!</definedName>
    <definedName name="_______________________slg3">#REF!</definedName>
    <definedName name="_______________________slg4">#REF!</definedName>
    <definedName name="_______________________slg5">#REF!</definedName>
    <definedName name="_______________________slg6">#REF!</definedName>
    <definedName name="_______________________SN3">#REF!</definedName>
    <definedName name="_______________________sua20">#REF!</definedName>
    <definedName name="_______________________sua30">#REF!</definedName>
    <definedName name="_______________________TL1">#REF!</definedName>
    <definedName name="_______________________TL2">#REF!</definedName>
    <definedName name="_______________________TL3">#REF!</definedName>
    <definedName name="_______________________TLA120">#REF!</definedName>
    <definedName name="_______________________TLA35">#REF!</definedName>
    <definedName name="_______________________TLA50">#REF!</definedName>
    <definedName name="_______________________TLA70">#REF!</definedName>
    <definedName name="_______________________TLA95">#REF!</definedName>
    <definedName name="_______________________tz593">#REF!</definedName>
    <definedName name="_______________________VL100">#REF!</definedName>
    <definedName name="_______________________VL200">#REF!</definedName>
    <definedName name="_______________________VL250">#REF!</definedName>
    <definedName name="______________________a1" hidden="1">{"'Sheet1'!$L$16"}</definedName>
    <definedName name="______________________boi1">#REF!</definedName>
    <definedName name="______________________boi2">#REF!</definedName>
    <definedName name="______________________cao1">#REF!</definedName>
    <definedName name="______________________cao2">#REF!</definedName>
    <definedName name="______________________cao3">#REF!</definedName>
    <definedName name="______________________cao4">#REF!</definedName>
    <definedName name="______________________cao5">#REF!</definedName>
    <definedName name="______________________cao6">#REF!</definedName>
    <definedName name="______________________CON1">#REF!</definedName>
    <definedName name="______________________CON2">#REF!</definedName>
    <definedName name="______________________dai1">#REF!</definedName>
    <definedName name="______________________dai2">#REF!</definedName>
    <definedName name="______________________dai3">#REF!</definedName>
    <definedName name="______________________dai4">#REF!</definedName>
    <definedName name="______________________dai5">#REF!</definedName>
    <definedName name="______________________dai6">#REF!</definedName>
    <definedName name="______________________dan1">#REF!</definedName>
    <definedName name="______________________dan2">#REF!</definedName>
    <definedName name="______________________ddn400">#REF!</definedName>
    <definedName name="______________________ddn600">#REF!</definedName>
    <definedName name="______________________DT12" hidden="1">{"'Sheet1'!$L$16"}</definedName>
    <definedName name="______________________hom2">#REF!</definedName>
    <definedName name="______________________hsm2">1.1289</definedName>
    <definedName name="______________________hso2">#REF!</definedName>
    <definedName name="______________________kha1">#REF!</definedName>
    <definedName name="______________________Lan1">{"Thuxm2.xls","Sheet1"}</definedName>
    <definedName name="______________________MAC12">#REF!</definedName>
    <definedName name="______________________MAC46">#REF!</definedName>
    <definedName name="______________________NCL100">#REF!</definedName>
    <definedName name="______________________NCL200">#REF!</definedName>
    <definedName name="______________________NCL250">#REF!</definedName>
    <definedName name="______________________NET2">#REF!</definedName>
    <definedName name="______________________nin190">#REF!</definedName>
    <definedName name="______________________PA3" hidden="1">{"'Sheet1'!$L$16"}</definedName>
    <definedName name="______________________phi10">#REF!</definedName>
    <definedName name="______________________phi12">#REF!</definedName>
    <definedName name="______________________phi14">#REF!</definedName>
    <definedName name="______________________phi16">#REF!</definedName>
    <definedName name="______________________phi18">#REF!</definedName>
    <definedName name="______________________phi20">#REF!</definedName>
    <definedName name="______________________phi22">#REF!</definedName>
    <definedName name="______________________phi25">#REF!</definedName>
    <definedName name="______________________phi28">#REF!</definedName>
    <definedName name="______________________phi6">#REF!</definedName>
    <definedName name="______________________phi8">#REF!</definedName>
    <definedName name="______________________Sat27">#REF!</definedName>
    <definedName name="______________________Sat6">#REF!</definedName>
    <definedName name="______________________sc1">#REF!</definedName>
    <definedName name="______________________SC2">#REF!</definedName>
    <definedName name="______________________sc3">#REF!</definedName>
    <definedName name="______________________slg1">#REF!</definedName>
    <definedName name="______________________slg2">#REF!</definedName>
    <definedName name="______________________slg3">#REF!</definedName>
    <definedName name="______________________slg4">#REF!</definedName>
    <definedName name="______________________slg5">#REF!</definedName>
    <definedName name="______________________slg6">#REF!</definedName>
    <definedName name="______________________SN3">#REF!</definedName>
    <definedName name="______________________sua20">#REF!</definedName>
    <definedName name="______________________sua30">#REF!</definedName>
    <definedName name="______________________TL1">#REF!</definedName>
    <definedName name="______________________TL2">#REF!</definedName>
    <definedName name="______________________TL3">#REF!</definedName>
    <definedName name="______________________TLA120">#REF!</definedName>
    <definedName name="______________________TLA35">#REF!</definedName>
    <definedName name="______________________TLA50">#REF!</definedName>
    <definedName name="______________________TLA70">#REF!</definedName>
    <definedName name="______________________TLA95">#REF!</definedName>
    <definedName name="______________________tt3" hidden="1">{"'Sheet1'!$L$16"}</definedName>
    <definedName name="______________________tz593">#REF!</definedName>
    <definedName name="______________________VL100">#REF!</definedName>
    <definedName name="______________________VL200">#REF!</definedName>
    <definedName name="______________________VL250">#REF!</definedName>
    <definedName name="_____________________a1" hidden="1">{"'Sheet1'!$L$16"}</definedName>
    <definedName name="_____________________boi1">#REF!</definedName>
    <definedName name="_____________________boi2">#REF!</definedName>
    <definedName name="_____________________cao1">#REF!</definedName>
    <definedName name="_____________________cao2">#REF!</definedName>
    <definedName name="_____________________cao3">#REF!</definedName>
    <definedName name="_____________________cao4">#REF!</definedName>
    <definedName name="_____________________cao5">#REF!</definedName>
    <definedName name="_____________________cao6">#REF!</definedName>
    <definedName name="_____________________CON1">#REF!</definedName>
    <definedName name="_____________________CON2">#REF!</definedName>
    <definedName name="_____________________dai1">#REF!</definedName>
    <definedName name="_____________________dai2">#REF!</definedName>
    <definedName name="_____________________dai3">#REF!</definedName>
    <definedName name="_____________________dai4">#REF!</definedName>
    <definedName name="_____________________dai5">#REF!</definedName>
    <definedName name="_____________________dai6">#REF!</definedName>
    <definedName name="_____________________dan1">#REF!</definedName>
    <definedName name="_____________________dan2">#REF!</definedName>
    <definedName name="_____________________ddn400">#REF!</definedName>
    <definedName name="_____________________ddn600">#REF!</definedName>
    <definedName name="_____________________DT12" hidden="1">{"'Sheet1'!$L$16"}</definedName>
    <definedName name="_____________________h1" hidden="1">{"'Sheet1'!$L$16"}</definedName>
    <definedName name="_____________________h10" hidden="1">{#N/A,#N/A,FALSE,"Chi tiÆt"}</definedName>
    <definedName name="_____________________h2" hidden="1">{"'Sheet1'!$L$16"}</definedName>
    <definedName name="_____________________h3" hidden="1">{"'Sheet1'!$L$16"}</definedName>
    <definedName name="_____________________h5" hidden="1">{"'Sheet1'!$L$16"}</definedName>
    <definedName name="_____________________h6" hidden="1">{"'Sheet1'!$L$16"}</definedName>
    <definedName name="_____________________h7" hidden="1">{"'Sheet1'!$L$16"}</definedName>
    <definedName name="_____________________h8" hidden="1">{"'Sheet1'!$L$16"}</definedName>
    <definedName name="_____________________h9" hidden="1">{"'Sheet1'!$L$16"}</definedName>
    <definedName name="_____________________hom2">#REF!</definedName>
    <definedName name="_____________________hsm2">1.1289</definedName>
    <definedName name="_____________________hso2">#REF!</definedName>
    <definedName name="_____________________kha1">#REF!</definedName>
    <definedName name="_____________________MAC12">#REF!</definedName>
    <definedName name="_____________________MAC46">#REF!</definedName>
    <definedName name="_____________________NCL100">#REF!</definedName>
    <definedName name="_____________________NCL200">#REF!</definedName>
    <definedName name="_____________________NCL250">#REF!</definedName>
    <definedName name="_____________________NET2">#REF!</definedName>
    <definedName name="_____________________nin190">#REF!</definedName>
    <definedName name="_____________________NSO2" hidden="1">{"'Sheet1'!$L$16"}</definedName>
    <definedName name="_____________________PA3" hidden="1">{"'Sheet1'!$L$16"}</definedName>
    <definedName name="_____________________phi10">#REF!</definedName>
    <definedName name="_____________________phi12">#REF!</definedName>
    <definedName name="_____________________phi14">#REF!</definedName>
    <definedName name="_____________________phi16">#REF!</definedName>
    <definedName name="_____________________phi18">#REF!</definedName>
    <definedName name="_____________________phi20">#REF!</definedName>
    <definedName name="_____________________phi22">#REF!</definedName>
    <definedName name="_____________________phi25">#REF!</definedName>
    <definedName name="_____________________phi28">#REF!</definedName>
    <definedName name="_____________________phi6">#REF!</definedName>
    <definedName name="_____________________phi8">#REF!</definedName>
    <definedName name="_____________________Sat27">#REF!</definedName>
    <definedName name="_____________________Sat6">#REF!</definedName>
    <definedName name="_____________________sc1">#REF!</definedName>
    <definedName name="_____________________SC2">#REF!</definedName>
    <definedName name="_____________________sc3">#REF!</definedName>
    <definedName name="_____________________slg1">#REF!</definedName>
    <definedName name="_____________________slg2">#REF!</definedName>
    <definedName name="_____________________slg3">#REF!</definedName>
    <definedName name="_____________________slg4">#REF!</definedName>
    <definedName name="_____________________slg5">#REF!</definedName>
    <definedName name="_____________________slg6">#REF!</definedName>
    <definedName name="_____________________SN3">#REF!</definedName>
    <definedName name="_____________________sua20">#REF!</definedName>
    <definedName name="_____________________sua30">#REF!</definedName>
    <definedName name="_____________________TL1">#REF!</definedName>
    <definedName name="_____________________TL2">#REF!</definedName>
    <definedName name="_____________________TL3">#REF!</definedName>
    <definedName name="_____________________TLA120">#REF!</definedName>
    <definedName name="_____________________TLA35">#REF!</definedName>
    <definedName name="_____________________TLA50">#REF!</definedName>
    <definedName name="_____________________TLA70">#REF!</definedName>
    <definedName name="_____________________TLA95">#REF!</definedName>
    <definedName name="_____________________tt3" hidden="1">{"'Sheet1'!$L$16"}</definedName>
    <definedName name="_____________________tz593">#REF!</definedName>
    <definedName name="_____________________VL100">#REF!</definedName>
    <definedName name="_____________________VL200">#REF!</definedName>
    <definedName name="_____________________VL250">#REF!</definedName>
    <definedName name="____________________a1" hidden="1">{"'Sheet1'!$L$16"}</definedName>
    <definedName name="____________________boi1">#REF!</definedName>
    <definedName name="____________________boi2">#REF!</definedName>
    <definedName name="____________________cao1">#REF!</definedName>
    <definedName name="____________________cao2">#REF!</definedName>
    <definedName name="____________________cao3">#REF!</definedName>
    <definedName name="____________________cao4">#REF!</definedName>
    <definedName name="____________________cao5">#REF!</definedName>
    <definedName name="____________________cao6">#REF!</definedName>
    <definedName name="____________________CON1">#REF!</definedName>
    <definedName name="____________________CON2">#REF!</definedName>
    <definedName name="____________________dai1">#REF!</definedName>
    <definedName name="____________________dai2">#REF!</definedName>
    <definedName name="____________________dai3">#REF!</definedName>
    <definedName name="____________________dai4">#REF!</definedName>
    <definedName name="____________________dai5">#REF!</definedName>
    <definedName name="____________________dai6">#REF!</definedName>
    <definedName name="____________________dan1">#REF!</definedName>
    <definedName name="____________________dan2">#REF!</definedName>
    <definedName name="____________________ddn400">#REF!</definedName>
    <definedName name="____________________ddn600">#REF!</definedName>
    <definedName name="____________________DT12" hidden="1">{"'Sheet1'!$L$16"}</definedName>
    <definedName name="____________________h1" hidden="1">{"'Sheet1'!$L$16"}</definedName>
    <definedName name="____________________h10" hidden="1">{#N/A,#N/A,FALSE,"Chi tiÆt"}</definedName>
    <definedName name="____________________h2" hidden="1">{"'Sheet1'!$L$16"}</definedName>
    <definedName name="____________________h3" hidden="1">{"'Sheet1'!$L$16"}</definedName>
    <definedName name="____________________h5" hidden="1">{"'Sheet1'!$L$16"}</definedName>
    <definedName name="____________________h6" hidden="1">{"'Sheet1'!$L$16"}</definedName>
    <definedName name="____________________h7" hidden="1">{"'Sheet1'!$L$16"}</definedName>
    <definedName name="____________________h8" hidden="1">{"'Sheet1'!$L$16"}</definedName>
    <definedName name="____________________h9" hidden="1">{"'Sheet1'!$L$16"}</definedName>
    <definedName name="____________________hom2">#REF!</definedName>
    <definedName name="____________________hsm2">1.1289</definedName>
    <definedName name="____________________hso2">#REF!</definedName>
    <definedName name="____________________kha1">#REF!</definedName>
    <definedName name="____________________Lan1">{"Thuxm2.xls","Sheet1"}</definedName>
    <definedName name="____________________MAC12">#REF!</definedName>
    <definedName name="____________________MAC46">#REF!</definedName>
    <definedName name="____________________NCL100">#REF!</definedName>
    <definedName name="____________________NCL200">#REF!</definedName>
    <definedName name="____________________NCL250">#REF!</definedName>
    <definedName name="____________________NET2">#REF!</definedName>
    <definedName name="____________________nin190">#REF!</definedName>
    <definedName name="____________________PA3" hidden="1">{"'Sheet1'!$L$16"}</definedName>
    <definedName name="____________________phi10">#REF!</definedName>
    <definedName name="____________________phi12">#REF!</definedName>
    <definedName name="____________________phi14">#REF!</definedName>
    <definedName name="____________________phi16">#REF!</definedName>
    <definedName name="____________________phi18">#REF!</definedName>
    <definedName name="____________________phi20">#REF!</definedName>
    <definedName name="____________________phi22">#REF!</definedName>
    <definedName name="____________________phi25">#REF!</definedName>
    <definedName name="____________________phi28">#REF!</definedName>
    <definedName name="____________________phi6">#REF!</definedName>
    <definedName name="____________________phi8">#REF!</definedName>
    <definedName name="____________________Sat27">#REF!</definedName>
    <definedName name="____________________Sat6">#REF!</definedName>
    <definedName name="____________________sc1">#REF!</definedName>
    <definedName name="____________________SC2">#REF!</definedName>
    <definedName name="____________________sc3">#REF!</definedName>
    <definedName name="____________________slg1">#REF!</definedName>
    <definedName name="____________________slg2">#REF!</definedName>
    <definedName name="____________________slg3">#REF!</definedName>
    <definedName name="____________________slg4">#REF!</definedName>
    <definedName name="____________________slg5">#REF!</definedName>
    <definedName name="____________________slg6">#REF!</definedName>
    <definedName name="____________________SN3">#REF!</definedName>
    <definedName name="____________________sua20">#REF!</definedName>
    <definedName name="____________________sua30">#REF!</definedName>
    <definedName name="____________________TL1">#REF!</definedName>
    <definedName name="____________________TL2">#REF!</definedName>
    <definedName name="____________________TL3">#REF!</definedName>
    <definedName name="____________________TLA120">#REF!</definedName>
    <definedName name="____________________TLA35">#REF!</definedName>
    <definedName name="____________________TLA50">#REF!</definedName>
    <definedName name="____________________TLA70">#REF!</definedName>
    <definedName name="____________________TLA95">#REF!</definedName>
    <definedName name="____________________tt3" hidden="1">{"'Sheet1'!$L$16"}</definedName>
    <definedName name="____________________tz593">#REF!</definedName>
    <definedName name="____________________VL100">#REF!</definedName>
    <definedName name="____________________VL200">#REF!</definedName>
    <definedName name="____________________VL250">#REF!</definedName>
    <definedName name="___________________a1" hidden="1">{"'Sheet1'!$L$16"}</definedName>
    <definedName name="___________________atn10">#REF!</definedName>
    <definedName name="___________________atn2">#REF!</definedName>
    <definedName name="___________________atn3">#REF!</definedName>
    <definedName name="___________________atn4">#REF!</definedName>
    <definedName name="___________________atn5">#REF!</definedName>
    <definedName name="___________________atn6">#REF!</definedName>
    <definedName name="___________________atn7">#REF!</definedName>
    <definedName name="___________________atn8">#REF!</definedName>
    <definedName name="___________________atn9">#REF!</definedName>
    <definedName name="___________________boi1">#REF!</definedName>
    <definedName name="___________________boi2">#REF!</definedName>
    <definedName name="___________________cao1">#REF!</definedName>
    <definedName name="___________________cao2">#REF!</definedName>
    <definedName name="___________________cao3">#REF!</definedName>
    <definedName name="___________________cao4">#REF!</definedName>
    <definedName name="___________________cao5">#REF!</definedName>
    <definedName name="___________________cao6">#REF!</definedName>
    <definedName name="___________________chk1">#REF!</definedName>
    <definedName name="___________________CON1">#REF!</definedName>
    <definedName name="___________________CON2">#REF!</definedName>
    <definedName name="___________________dai1">#REF!</definedName>
    <definedName name="___________________dai2">#REF!</definedName>
    <definedName name="___________________dai3">#REF!</definedName>
    <definedName name="___________________dai4">#REF!</definedName>
    <definedName name="___________________dai5">#REF!</definedName>
    <definedName name="___________________dai6">#REF!</definedName>
    <definedName name="___________________dan1">#REF!</definedName>
    <definedName name="___________________dan2">#REF!</definedName>
    <definedName name="___________________ddn400">#REF!</definedName>
    <definedName name="___________________ddn600">#REF!</definedName>
    <definedName name="___________________deo1">#REF!</definedName>
    <definedName name="___________________deo10">#REF!</definedName>
    <definedName name="___________________deo2">#REF!</definedName>
    <definedName name="___________________deo3">#REF!</definedName>
    <definedName name="___________________deo4">#REF!</definedName>
    <definedName name="___________________deo5">#REF!</definedName>
    <definedName name="___________________deo6">#REF!</definedName>
    <definedName name="___________________deo7">#REF!</definedName>
    <definedName name="___________________deo8">#REF!</definedName>
    <definedName name="___________________deo9">#REF!</definedName>
    <definedName name="___________________DT12" hidden="1">{"'Sheet1'!$L$16"}</definedName>
    <definedName name="___________________h1" hidden="1">{"'Sheet1'!$L$16"}</definedName>
    <definedName name="___________________h10" hidden="1">{#N/A,#N/A,FALSE,"Chi tiÆt"}</definedName>
    <definedName name="___________________h2" hidden="1">{"'Sheet1'!$L$16"}</definedName>
    <definedName name="___________________h3" hidden="1">{"'Sheet1'!$L$16"}</definedName>
    <definedName name="___________________h5" hidden="1">{"'Sheet1'!$L$16"}</definedName>
    <definedName name="___________________h6" hidden="1">{"'Sheet1'!$L$16"}</definedName>
    <definedName name="___________________h7" hidden="1">{"'Sheet1'!$L$16"}</definedName>
    <definedName name="___________________h8" hidden="1">{"'Sheet1'!$L$16"}</definedName>
    <definedName name="___________________h9" hidden="1">{"'Sheet1'!$L$16"}</definedName>
    <definedName name="___________________hom2">#REF!</definedName>
    <definedName name="___________________hsm2">1.1289</definedName>
    <definedName name="___________________hso2">#REF!</definedName>
    <definedName name="___________________kha1">#REF!</definedName>
    <definedName name="___________________Lan1">{"Thuxm2.xls","Sheet1"}</definedName>
    <definedName name="___________________MAC12">#REF!</definedName>
    <definedName name="___________________MAC46">#REF!</definedName>
    <definedName name="___________________NCL100">#REF!</definedName>
    <definedName name="___________________NCL200">#REF!</definedName>
    <definedName name="___________________NCL250">#REF!</definedName>
    <definedName name="___________________NET2">#REF!</definedName>
    <definedName name="___________________nin190">#REF!</definedName>
    <definedName name="___________________NSO2" hidden="1">{"'Sheet1'!$L$16"}</definedName>
    <definedName name="___________________PA3" hidden="1">{"'Sheet1'!$L$16"}</definedName>
    <definedName name="___________________phi10">#REF!</definedName>
    <definedName name="___________________phi12">#REF!</definedName>
    <definedName name="___________________phi14">#REF!</definedName>
    <definedName name="___________________phi16">#REF!</definedName>
    <definedName name="___________________phi18">#REF!</definedName>
    <definedName name="___________________phi20">#REF!</definedName>
    <definedName name="___________________phi22">#REF!</definedName>
    <definedName name="___________________phi25">#REF!</definedName>
    <definedName name="___________________phi28">#REF!</definedName>
    <definedName name="___________________phi6">#REF!</definedName>
    <definedName name="___________________phi8">#REF!</definedName>
    <definedName name="___________________Sat27">#REF!</definedName>
    <definedName name="___________________Sat6">#REF!</definedName>
    <definedName name="___________________sc1">#REF!</definedName>
    <definedName name="___________________SC2">#REF!</definedName>
    <definedName name="___________________sc3">#REF!</definedName>
    <definedName name="___________________slg1">#REF!</definedName>
    <definedName name="___________________slg2">#REF!</definedName>
    <definedName name="___________________slg3">#REF!</definedName>
    <definedName name="___________________slg4">#REF!</definedName>
    <definedName name="___________________slg5">#REF!</definedName>
    <definedName name="___________________slg6">#REF!</definedName>
    <definedName name="___________________SN3">#REF!</definedName>
    <definedName name="___________________sua20">#REF!</definedName>
    <definedName name="___________________sua30">#REF!</definedName>
    <definedName name="___________________TH20">#REF!</definedName>
    <definedName name="___________________TL1">#REF!</definedName>
    <definedName name="___________________TL2">#REF!</definedName>
    <definedName name="___________________TL3">#REF!</definedName>
    <definedName name="___________________TLA120">#REF!</definedName>
    <definedName name="___________________TLA35">#REF!</definedName>
    <definedName name="___________________TLA50">#REF!</definedName>
    <definedName name="___________________TLA70">#REF!</definedName>
    <definedName name="___________________TLA95">#REF!</definedName>
    <definedName name="___________________tt3" hidden="1">{"'Sheet1'!$L$16"}</definedName>
    <definedName name="___________________tz593">#REF!</definedName>
    <definedName name="___________________VL100">#REF!</definedName>
    <definedName name="___________________VL200">#REF!</definedName>
    <definedName name="___________________VL250">#REF!</definedName>
    <definedName name="__________________a1" hidden="1">{"'Sheet1'!$L$16"}</definedName>
    <definedName name="__________________atn10">#REF!</definedName>
    <definedName name="__________________atn2">#REF!</definedName>
    <definedName name="__________________atn3">#REF!</definedName>
    <definedName name="__________________atn4">#REF!</definedName>
    <definedName name="__________________atn5">#REF!</definedName>
    <definedName name="__________________atn6">#REF!</definedName>
    <definedName name="__________________atn7">#REF!</definedName>
    <definedName name="__________________atn8">#REF!</definedName>
    <definedName name="__________________atn9">#REF!</definedName>
    <definedName name="__________________boi1">#REF!</definedName>
    <definedName name="__________________boi2">#REF!</definedName>
    <definedName name="__________________cao1">#REF!</definedName>
    <definedName name="__________________cao2">#REF!</definedName>
    <definedName name="__________________cao3">#REF!</definedName>
    <definedName name="__________________cao4">#REF!</definedName>
    <definedName name="__________________cao5">#REF!</definedName>
    <definedName name="__________________cao6">#REF!</definedName>
    <definedName name="__________________chk1">#REF!</definedName>
    <definedName name="__________________CON1">#REF!</definedName>
    <definedName name="__________________CON2">#REF!</definedName>
    <definedName name="__________________dai1">#REF!</definedName>
    <definedName name="__________________dai2">#REF!</definedName>
    <definedName name="__________________dai3">#REF!</definedName>
    <definedName name="__________________dai4">#REF!</definedName>
    <definedName name="__________________dai5">#REF!</definedName>
    <definedName name="__________________dai6">#REF!</definedName>
    <definedName name="__________________dan1">#REF!</definedName>
    <definedName name="__________________dan2">#REF!</definedName>
    <definedName name="__________________ddn400">#REF!</definedName>
    <definedName name="__________________ddn600">#REF!</definedName>
    <definedName name="__________________deo1">#REF!</definedName>
    <definedName name="__________________deo10">#REF!</definedName>
    <definedName name="__________________deo2">#REF!</definedName>
    <definedName name="__________________deo3">#REF!</definedName>
    <definedName name="__________________deo4">#REF!</definedName>
    <definedName name="__________________deo5">#REF!</definedName>
    <definedName name="__________________deo6">#REF!</definedName>
    <definedName name="__________________deo7">#REF!</definedName>
    <definedName name="__________________deo8">#REF!</definedName>
    <definedName name="__________________deo9">#REF!</definedName>
    <definedName name="__________________DT12" hidden="1">{"'Sheet1'!$L$16"}</definedName>
    <definedName name="__________________hom2">#REF!</definedName>
    <definedName name="__________________hsm2">1.1289</definedName>
    <definedName name="__________________hso2">#REF!</definedName>
    <definedName name="__________________kha1">#REF!</definedName>
    <definedName name="__________________Lan1">{"Thuxm2.xls","Sheet1"}</definedName>
    <definedName name="__________________MAC12">#REF!</definedName>
    <definedName name="__________________MAC46">#REF!</definedName>
    <definedName name="__________________NCL100">#REF!</definedName>
    <definedName name="__________________NCL200">#REF!</definedName>
    <definedName name="__________________NCL250">#REF!</definedName>
    <definedName name="__________________NET2">#REF!</definedName>
    <definedName name="__________________nin190">#REF!</definedName>
    <definedName name="__________________NSO2" hidden="1">{"'Sheet1'!$L$16"}</definedName>
    <definedName name="__________________PA3" hidden="1">{"'Sheet1'!$L$16"}</definedName>
    <definedName name="__________________phi10">#REF!</definedName>
    <definedName name="__________________phi12">#REF!</definedName>
    <definedName name="__________________phi14">#REF!</definedName>
    <definedName name="__________________phi16">#REF!</definedName>
    <definedName name="__________________phi18">#REF!</definedName>
    <definedName name="__________________phi20">#REF!</definedName>
    <definedName name="__________________phi22">#REF!</definedName>
    <definedName name="__________________phi25">#REF!</definedName>
    <definedName name="__________________phi28">#REF!</definedName>
    <definedName name="__________________phi6">#REF!</definedName>
    <definedName name="__________________phi8">#REF!</definedName>
    <definedName name="__________________Sat27">#REF!</definedName>
    <definedName name="__________________Sat6">#REF!</definedName>
    <definedName name="__________________sc1">#REF!</definedName>
    <definedName name="__________________SC2">#REF!</definedName>
    <definedName name="__________________sc3">#REF!</definedName>
    <definedName name="__________________slg1">#REF!</definedName>
    <definedName name="__________________slg2">#REF!</definedName>
    <definedName name="__________________slg3">#REF!</definedName>
    <definedName name="__________________slg4">#REF!</definedName>
    <definedName name="__________________slg5">#REF!</definedName>
    <definedName name="__________________slg6">#REF!</definedName>
    <definedName name="__________________SN3">#REF!</definedName>
    <definedName name="__________________sua20">#REF!</definedName>
    <definedName name="__________________sua30">#REF!</definedName>
    <definedName name="__________________TH20">#REF!</definedName>
    <definedName name="__________________TL1">#REF!</definedName>
    <definedName name="__________________TL2">#REF!</definedName>
    <definedName name="__________________TL3">#REF!</definedName>
    <definedName name="__________________TLA120">#REF!</definedName>
    <definedName name="__________________TLA35">#REF!</definedName>
    <definedName name="__________________TLA50">#REF!</definedName>
    <definedName name="__________________TLA70">#REF!</definedName>
    <definedName name="__________________TLA95">#REF!</definedName>
    <definedName name="__________________tt3" hidden="1">{"'Sheet1'!$L$16"}</definedName>
    <definedName name="__________________tz593">#REF!</definedName>
    <definedName name="__________________VL100">#REF!</definedName>
    <definedName name="__________________VL200">#REF!</definedName>
    <definedName name="__________________VL250">#REF!</definedName>
    <definedName name="_________________a1" hidden="1">{"'Sheet1'!$L$16"}</definedName>
    <definedName name="_________________boi1">#REF!</definedName>
    <definedName name="_________________boi2">#REF!</definedName>
    <definedName name="_________________cao1">#REF!</definedName>
    <definedName name="_________________cao2">#REF!</definedName>
    <definedName name="_________________cao3">#REF!</definedName>
    <definedName name="_________________cao4">#REF!</definedName>
    <definedName name="_________________cao5">#REF!</definedName>
    <definedName name="_________________cao6">#REF!</definedName>
    <definedName name="_________________CON1">#REF!</definedName>
    <definedName name="_________________CON2">#REF!</definedName>
    <definedName name="_________________cpd1">#REF!</definedName>
    <definedName name="_________________cpd2">#REF!</definedName>
    <definedName name="_________________dai1">#REF!</definedName>
    <definedName name="_________________dai2">#REF!</definedName>
    <definedName name="_________________dai3">#REF!</definedName>
    <definedName name="_________________dai4">#REF!</definedName>
    <definedName name="_________________dai5">#REF!</definedName>
    <definedName name="_________________dai6">#REF!</definedName>
    <definedName name="_________________dan1">#REF!</definedName>
    <definedName name="_________________dan2">#REF!</definedName>
    <definedName name="_________________ddn400">#REF!</definedName>
    <definedName name="_________________ddn600">#REF!</definedName>
    <definedName name="_________________DT12" hidden="1">{"'Sheet1'!$L$16"}</definedName>
    <definedName name="_________________h1" hidden="1">{"'Sheet1'!$L$16"}</definedName>
    <definedName name="_________________h10" hidden="1">{#N/A,#N/A,FALSE,"Chi tiÆt"}</definedName>
    <definedName name="_________________h2" hidden="1">{"'Sheet1'!$L$16"}</definedName>
    <definedName name="_________________h3" hidden="1">{"'Sheet1'!$L$16"}</definedName>
    <definedName name="_________________h5" hidden="1">{"'Sheet1'!$L$16"}</definedName>
    <definedName name="_________________h6" hidden="1">{"'Sheet1'!$L$16"}</definedName>
    <definedName name="_________________h7" hidden="1">{"'Sheet1'!$L$16"}</definedName>
    <definedName name="_________________h8" hidden="1">{"'Sheet1'!$L$16"}</definedName>
    <definedName name="_________________h9" hidden="1">{"'Sheet1'!$L$16"}</definedName>
    <definedName name="_________________hom2">#REF!</definedName>
    <definedName name="_________________hsm2">1.1289</definedName>
    <definedName name="_________________hso2">#REF!</definedName>
    <definedName name="_________________kha1">#REF!</definedName>
    <definedName name="_________________Lan1">{"Thuxm2.xls","Sheet1"}</definedName>
    <definedName name="_________________MAC12">#REF!</definedName>
    <definedName name="_________________MAC46">#REF!</definedName>
    <definedName name="_________________NCL100">#REF!</definedName>
    <definedName name="_________________NCL200">#REF!</definedName>
    <definedName name="_________________NCL250">#REF!</definedName>
    <definedName name="_________________NET2">#REF!</definedName>
    <definedName name="_________________nin190">#REF!</definedName>
    <definedName name="_________________NSO2" hidden="1">{"'Sheet1'!$L$16"}</definedName>
    <definedName name="_________________PA3" hidden="1">{"'Sheet1'!$L$16"}</definedName>
    <definedName name="_________________phi10">#REF!</definedName>
    <definedName name="_________________phi12">#REF!</definedName>
    <definedName name="_________________phi14">#REF!</definedName>
    <definedName name="_________________phi16">#REF!</definedName>
    <definedName name="_________________phi18">#REF!</definedName>
    <definedName name="_________________phi20">#REF!</definedName>
    <definedName name="_________________phi22">#REF!</definedName>
    <definedName name="_________________phi25">#REF!</definedName>
    <definedName name="_________________phi28">#REF!</definedName>
    <definedName name="_________________phi6">#REF!</definedName>
    <definedName name="_________________phi8">#REF!</definedName>
    <definedName name="_________________Sat27">#REF!</definedName>
    <definedName name="_________________Sat6">#REF!</definedName>
    <definedName name="_________________sc1">#REF!</definedName>
    <definedName name="_________________SC2">#REF!</definedName>
    <definedName name="_________________sc3">#REF!</definedName>
    <definedName name="_________________slg1">#REF!</definedName>
    <definedName name="_________________slg2">#REF!</definedName>
    <definedName name="_________________slg3">#REF!</definedName>
    <definedName name="_________________slg4">#REF!</definedName>
    <definedName name="_________________slg5">#REF!</definedName>
    <definedName name="_________________slg6">#REF!</definedName>
    <definedName name="_________________SN3">#REF!</definedName>
    <definedName name="_________________sua20">#REF!</definedName>
    <definedName name="_________________sua30">#REF!</definedName>
    <definedName name="_________________TL1">#REF!</definedName>
    <definedName name="_________________TL2">#REF!</definedName>
    <definedName name="_________________TL3">#REF!</definedName>
    <definedName name="_________________TLA120">#REF!</definedName>
    <definedName name="_________________TLA35">#REF!</definedName>
    <definedName name="_________________TLA50">#REF!</definedName>
    <definedName name="_________________TLA70">#REF!</definedName>
    <definedName name="_________________TLA95">#REF!</definedName>
    <definedName name="_________________tz593">#REF!</definedName>
    <definedName name="_________________VL100">#REF!</definedName>
    <definedName name="_________________VL200">#REF!</definedName>
    <definedName name="_________________VL250">#REF!</definedName>
    <definedName name="________________a1" hidden="1">{"'Sheet1'!$L$16"}</definedName>
    <definedName name="________________atn10">#REF!</definedName>
    <definedName name="________________atn2">#REF!</definedName>
    <definedName name="________________atn3">#REF!</definedName>
    <definedName name="________________atn4">#REF!</definedName>
    <definedName name="________________atn5">#REF!</definedName>
    <definedName name="________________atn6">#REF!</definedName>
    <definedName name="________________atn7">#REF!</definedName>
    <definedName name="________________atn8">#REF!</definedName>
    <definedName name="________________atn9">#REF!</definedName>
    <definedName name="________________boi1">#REF!</definedName>
    <definedName name="________________boi2">#REF!</definedName>
    <definedName name="________________cao1">#REF!</definedName>
    <definedName name="________________cao2">#REF!</definedName>
    <definedName name="________________cao3">#REF!</definedName>
    <definedName name="________________cao4">#REF!</definedName>
    <definedName name="________________cao5">#REF!</definedName>
    <definedName name="________________cao6">#REF!</definedName>
    <definedName name="________________chk1">#REF!</definedName>
    <definedName name="________________CON1">#REF!</definedName>
    <definedName name="________________CON2">#REF!</definedName>
    <definedName name="________________cpd1">#REF!</definedName>
    <definedName name="________________cpd2">#REF!</definedName>
    <definedName name="________________dai1">#REF!</definedName>
    <definedName name="________________dai2">#REF!</definedName>
    <definedName name="________________dai3">#REF!</definedName>
    <definedName name="________________dai4">#REF!</definedName>
    <definedName name="________________dai5">#REF!</definedName>
    <definedName name="________________dai6">#REF!</definedName>
    <definedName name="________________dan1">#REF!</definedName>
    <definedName name="________________dan2">#REF!</definedName>
    <definedName name="________________ddn400">#REF!</definedName>
    <definedName name="________________ddn600">#REF!</definedName>
    <definedName name="________________deo1">#REF!</definedName>
    <definedName name="________________deo10">#REF!</definedName>
    <definedName name="________________deo2">#REF!</definedName>
    <definedName name="________________deo3">#REF!</definedName>
    <definedName name="________________deo4">#REF!</definedName>
    <definedName name="________________deo5">#REF!</definedName>
    <definedName name="________________deo6">#REF!</definedName>
    <definedName name="________________deo7">#REF!</definedName>
    <definedName name="________________deo8">#REF!</definedName>
    <definedName name="________________deo9">#REF!</definedName>
    <definedName name="________________DT12" hidden="1">{"'Sheet1'!$L$16"}</definedName>
    <definedName name="________________h1" hidden="1">{"'Sheet1'!$L$16"}</definedName>
    <definedName name="________________h10" hidden="1">{#N/A,#N/A,FALSE,"Chi tiÆt"}</definedName>
    <definedName name="________________h2" hidden="1">{"'Sheet1'!$L$16"}</definedName>
    <definedName name="________________h3" hidden="1">{"'Sheet1'!$L$16"}</definedName>
    <definedName name="________________h5" hidden="1">{"'Sheet1'!$L$16"}</definedName>
    <definedName name="________________h6" hidden="1">{"'Sheet1'!$L$16"}</definedName>
    <definedName name="________________h7" hidden="1">{"'Sheet1'!$L$16"}</definedName>
    <definedName name="________________h8" hidden="1">{"'Sheet1'!$L$16"}</definedName>
    <definedName name="________________h9" hidden="1">{"'Sheet1'!$L$16"}</definedName>
    <definedName name="________________hom2">#REF!</definedName>
    <definedName name="________________hsm2">1.1289</definedName>
    <definedName name="________________hso2">#REF!</definedName>
    <definedName name="________________kha1">#REF!</definedName>
    <definedName name="________________Lan1">{"Thuxm2.xls","Sheet1"}</definedName>
    <definedName name="________________MAC12">#REF!</definedName>
    <definedName name="________________MAC46">#REF!</definedName>
    <definedName name="________________NCL100">#REF!</definedName>
    <definedName name="________________NCL200">#REF!</definedName>
    <definedName name="________________NCL250">#REF!</definedName>
    <definedName name="________________NET2">#REF!</definedName>
    <definedName name="________________nin190">#REF!</definedName>
    <definedName name="________________PA3" hidden="1">{"'Sheet1'!$L$16"}</definedName>
    <definedName name="________________phi10">#REF!</definedName>
    <definedName name="________________phi12">#REF!</definedName>
    <definedName name="________________phi14">#REF!</definedName>
    <definedName name="________________phi16">#REF!</definedName>
    <definedName name="________________phi18">#REF!</definedName>
    <definedName name="________________phi20">#REF!</definedName>
    <definedName name="________________phi22">#REF!</definedName>
    <definedName name="________________phi25">#REF!</definedName>
    <definedName name="________________phi28">#REF!</definedName>
    <definedName name="________________phi6">#REF!</definedName>
    <definedName name="________________phi8">#REF!</definedName>
    <definedName name="________________Sat27">#REF!</definedName>
    <definedName name="________________Sat6">#REF!</definedName>
    <definedName name="________________sc1">#REF!</definedName>
    <definedName name="________________SC2">#REF!</definedName>
    <definedName name="________________sc3">#REF!</definedName>
    <definedName name="________________slg1">#REF!</definedName>
    <definedName name="________________slg2">#REF!</definedName>
    <definedName name="________________slg3">#REF!</definedName>
    <definedName name="________________slg4">#REF!</definedName>
    <definedName name="________________slg5">#REF!</definedName>
    <definedName name="________________slg6">#REF!</definedName>
    <definedName name="________________SN3">#REF!</definedName>
    <definedName name="________________sua20">#REF!</definedName>
    <definedName name="________________sua30">#REF!</definedName>
    <definedName name="________________TH20">#REF!</definedName>
    <definedName name="________________TL1">#REF!</definedName>
    <definedName name="________________TL2">#REF!</definedName>
    <definedName name="________________TL3">#REF!</definedName>
    <definedName name="________________TLA120">#REF!</definedName>
    <definedName name="________________TLA35">#REF!</definedName>
    <definedName name="________________TLA50">#REF!</definedName>
    <definedName name="________________TLA70">#REF!</definedName>
    <definedName name="________________TLA95">#REF!</definedName>
    <definedName name="________________tt3" hidden="1">{"'Sheet1'!$L$16"}</definedName>
    <definedName name="________________tz593">#REF!</definedName>
    <definedName name="________________VL100">#REF!</definedName>
    <definedName name="________________VL200">#REF!</definedName>
    <definedName name="________________VL250">#REF!</definedName>
    <definedName name="_______________a1" hidden="1">{"'Sheet1'!$L$16"}</definedName>
    <definedName name="_______________atn1">#REF!</definedName>
    <definedName name="_______________boi1">#REF!</definedName>
    <definedName name="_______________boi2">#REF!</definedName>
    <definedName name="_______________cao1">#REF!</definedName>
    <definedName name="_______________cao2">#REF!</definedName>
    <definedName name="_______________cao3">#REF!</definedName>
    <definedName name="_______________cao4">#REF!</definedName>
    <definedName name="_______________cao5">#REF!</definedName>
    <definedName name="_______________cao6">#REF!</definedName>
    <definedName name="_______________CON1">#REF!</definedName>
    <definedName name="_______________CON2">#REF!</definedName>
    <definedName name="_______________cpd1">#REF!</definedName>
    <definedName name="_______________cpd2">#REF!</definedName>
    <definedName name="_______________dai1">#REF!</definedName>
    <definedName name="_______________dai2">#REF!</definedName>
    <definedName name="_______________dai3">#REF!</definedName>
    <definedName name="_______________dai4">#REF!</definedName>
    <definedName name="_______________dai5">#REF!</definedName>
    <definedName name="_______________dai6">#REF!</definedName>
    <definedName name="_______________dan1">#REF!</definedName>
    <definedName name="_______________dan2">#REF!</definedName>
    <definedName name="_______________ddn400">#REF!</definedName>
    <definedName name="_______________ddn600">#REF!</definedName>
    <definedName name="_______________DT12" hidden="1">{"'Sheet1'!$L$16"}</definedName>
    <definedName name="_______________h1" hidden="1">{"'Sheet1'!$L$16"}</definedName>
    <definedName name="_______________h10" hidden="1">{#N/A,#N/A,FALSE,"Chi tiÆt"}</definedName>
    <definedName name="_______________h2" hidden="1">{"'Sheet1'!$L$16"}</definedName>
    <definedName name="_______________h3" hidden="1">{"'Sheet1'!$L$16"}</definedName>
    <definedName name="_______________h5" hidden="1">{"'Sheet1'!$L$16"}</definedName>
    <definedName name="_______________h6" hidden="1">{"'Sheet1'!$L$16"}</definedName>
    <definedName name="_______________h7" hidden="1">{"'Sheet1'!$L$16"}</definedName>
    <definedName name="_______________h8" hidden="1">{"'Sheet1'!$L$16"}</definedName>
    <definedName name="_______________h9" hidden="1">{"'Sheet1'!$L$16"}</definedName>
    <definedName name="_______________hom2">#REF!</definedName>
    <definedName name="_______________hsm2">1.1289</definedName>
    <definedName name="_______________hso2">#REF!</definedName>
    <definedName name="_______________kha1">#REF!</definedName>
    <definedName name="_______________Lan1">{"Thuxm2.xls","Sheet1"}</definedName>
    <definedName name="_______________MAC12">#REF!</definedName>
    <definedName name="_______________MAC46">#REF!</definedName>
    <definedName name="_______________NCL100">#REF!</definedName>
    <definedName name="_______________NCL200">#REF!</definedName>
    <definedName name="_______________NCL250">#REF!</definedName>
    <definedName name="_______________NET2">#REF!</definedName>
    <definedName name="_______________nin190">#REF!</definedName>
    <definedName name="_______________NSO2" hidden="1">{"'Sheet1'!$L$16"}</definedName>
    <definedName name="_______________PA3" hidden="1">{"'Sheet1'!$L$16"}</definedName>
    <definedName name="_______________phi10">#REF!</definedName>
    <definedName name="_______________phi12">#REF!</definedName>
    <definedName name="_______________phi14">#REF!</definedName>
    <definedName name="_______________phi16">#REF!</definedName>
    <definedName name="_______________phi18">#REF!</definedName>
    <definedName name="_______________phi20">#REF!</definedName>
    <definedName name="_______________phi22">#REF!</definedName>
    <definedName name="_______________phi25">#REF!</definedName>
    <definedName name="_______________phi28">#REF!</definedName>
    <definedName name="_______________phi6">#REF!</definedName>
    <definedName name="_______________phi8">#REF!</definedName>
    <definedName name="_______________Sat27">#REF!</definedName>
    <definedName name="_______________Sat6">#REF!</definedName>
    <definedName name="_______________sc1">#REF!</definedName>
    <definedName name="_______________SC2">#REF!</definedName>
    <definedName name="_______________sc3">#REF!</definedName>
    <definedName name="_______________slg1">#REF!</definedName>
    <definedName name="_______________slg2">#REF!</definedName>
    <definedName name="_______________slg3">#REF!</definedName>
    <definedName name="_______________slg4">#REF!</definedName>
    <definedName name="_______________slg5">#REF!</definedName>
    <definedName name="_______________slg6">#REF!</definedName>
    <definedName name="_______________SN3">#REF!</definedName>
    <definedName name="_______________sua20">#REF!</definedName>
    <definedName name="_______________sua30">#REF!</definedName>
    <definedName name="_______________TL1">#REF!</definedName>
    <definedName name="_______________TL2">#REF!</definedName>
    <definedName name="_______________TL3">#REF!</definedName>
    <definedName name="_______________TLA120">#REF!</definedName>
    <definedName name="_______________TLA35">#REF!</definedName>
    <definedName name="_______________TLA50">#REF!</definedName>
    <definedName name="_______________TLA70">#REF!</definedName>
    <definedName name="_______________TLA95">#REF!</definedName>
    <definedName name="_______________tt3" hidden="1">{"'Sheet1'!$L$16"}</definedName>
    <definedName name="_______________tz593">#REF!</definedName>
    <definedName name="_______________VL100">#REF!</definedName>
    <definedName name="_______________VL200">#REF!</definedName>
    <definedName name="_______________VL250">#REF!</definedName>
    <definedName name="______________a1" hidden="1">{"'Sheet1'!$L$16"}</definedName>
    <definedName name="______________atn1">#REF!</definedName>
    <definedName name="______________atn10">#REF!</definedName>
    <definedName name="______________atn2">#REF!</definedName>
    <definedName name="______________atn3">#REF!</definedName>
    <definedName name="______________atn4">#REF!</definedName>
    <definedName name="______________atn5">#REF!</definedName>
    <definedName name="______________atn6">#REF!</definedName>
    <definedName name="______________atn7">#REF!</definedName>
    <definedName name="______________atn8">#REF!</definedName>
    <definedName name="______________atn9">#REF!</definedName>
    <definedName name="______________boi1">#REF!</definedName>
    <definedName name="______________boi2">#REF!</definedName>
    <definedName name="______________cao1">#REF!</definedName>
    <definedName name="______________cao2">#REF!</definedName>
    <definedName name="______________cao3">#REF!</definedName>
    <definedName name="______________cao4">#REF!</definedName>
    <definedName name="______________cao5">#REF!</definedName>
    <definedName name="______________cao6">#REF!</definedName>
    <definedName name="______________chk1">#REF!</definedName>
    <definedName name="______________CON1">#REF!</definedName>
    <definedName name="______________CON2">#REF!</definedName>
    <definedName name="______________cpd1">#REF!</definedName>
    <definedName name="______________cpd2">#REF!</definedName>
    <definedName name="______________dai1">#REF!</definedName>
    <definedName name="______________dai2">#REF!</definedName>
    <definedName name="______________dai3">#REF!</definedName>
    <definedName name="______________dai4">#REF!</definedName>
    <definedName name="______________dai5">#REF!</definedName>
    <definedName name="______________dai6">#REF!</definedName>
    <definedName name="______________dan1">#REF!</definedName>
    <definedName name="______________dan2">#REF!</definedName>
    <definedName name="______________ddn400">#REF!</definedName>
    <definedName name="______________ddn600">#REF!</definedName>
    <definedName name="______________deo1">#REF!</definedName>
    <definedName name="______________deo10">#REF!</definedName>
    <definedName name="______________deo2">#REF!</definedName>
    <definedName name="______________deo3">#REF!</definedName>
    <definedName name="______________deo4">#REF!</definedName>
    <definedName name="______________deo5">#REF!</definedName>
    <definedName name="______________deo6">#REF!</definedName>
    <definedName name="______________deo7">#REF!</definedName>
    <definedName name="______________deo8">#REF!</definedName>
    <definedName name="______________deo9">#REF!</definedName>
    <definedName name="______________DT12" hidden="1">{"'Sheet1'!$L$16"}</definedName>
    <definedName name="______________hom2">#REF!</definedName>
    <definedName name="______________hsm2">1.1289</definedName>
    <definedName name="______________hso2">#REF!</definedName>
    <definedName name="______________kha1">#REF!</definedName>
    <definedName name="______________kl1">#REF!</definedName>
    <definedName name="______________Lan1">{"Thuxm2.xls","Sheet1"}</definedName>
    <definedName name="______________MAC12">#REF!</definedName>
    <definedName name="______________MAC46">#REF!</definedName>
    <definedName name="______________NCL100">#REF!</definedName>
    <definedName name="______________NCL200">#REF!</definedName>
    <definedName name="______________NCL250">#REF!</definedName>
    <definedName name="______________NET2">#REF!</definedName>
    <definedName name="______________nin190">#REF!</definedName>
    <definedName name="______________NSO2" hidden="1">{"'Sheet1'!$L$16"}</definedName>
    <definedName name="______________PA3" hidden="1">{"'Sheet1'!$L$16"}</definedName>
    <definedName name="______________phi10">#REF!</definedName>
    <definedName name="______________phi12">#REF!</definedName>
    <definedName name="______________phi14">#REF!</definedName>
    <definedName name="______________phi16">#REF!</definedName>
    <definedName name="______________phi18">#REF!</definedName>
    <definedName name="______________phi20">#REF!</definedName>
    <definedName name="______________phi22">#REF!</definedName>
    <definedName name="______________phi25">#REF!</definedName>
    <definedName name="______________phi28">#REF!</definedName>
    <definedName name="______________phi6">#REF!</definedName>
    <definedName name="______________phi8">#REF!</definedName>
    <definedName name="______________Sat27">#REF!</definedName>
    <definedName name="______________Sat6">#REF!</definedName>
    <definedName name="______________sc1">#REF!</definedName>
    <definedName name="______________SC2">#REF!</definedName>
    <definedName name="______________sc3">#REF!</definedName>
    <definedName name="______________slg1">#REF!</definedName>
    <definedName name="______________slg2">#REF!</definedName>
    <definedName name="______________slg3">#REF!</definedName>
    <definedName name="______________slg4">#REF!</definedName>
    <definedName name="______________slg5">#REF!</definedName>
    <definedName name="______________slg6">#REF!</definedName>
    <definedName name="______________SN3">#REF!</definedName>
    <definedName name="______________sua20">#REF!</definedName>
    <definedName name="______________sua30">#REF!</definedName>
    <definedName name="______________TH20">#REF!</definedName>
    <definedName name="______________TL1">#REF!</definedName>
    <definedName name="______________TL2">#REF!</definedName>
    <definedName name="______________TL3">#REF!</definedName>
    <definedName name="______________TLA120">#REF!</definedName>
    <definedName name="______________TLA35">#REF!</definedName>
    <definedName name="______________TLA50">#REF!</definedName>
    <definedName name="______________TLA70">#REF!</definedName>
    <definedName name="______________TLA95">#REF!</definedName>
    <definedName name="______________tt3" hidden="1">{"'Sheet1'!$L$16"}</definedName>
    <definedName name="______________tz593">#REF!</definedName>
    <definedName name="______________VL100">#REF!</definedName>
    <definedName name="______________VL200">#REF!</definedName>
    <definedName name="______________VL250">#REF!</definedName>
    <definedName name="_____________a1" hidden="1">{"'Sheet1'!$L$16"}</definedName>
    <definedName name="_____________atn1">#REF!</definedName>
    <definedName name="_____________atn10">#REF!</definedName>
    <definedName name="_____________atn2">#REF!</definedName>
    <definedName name="_____________atn3">#REF!</definedName>
    <definedName name="_____________atn4">#REF!</definedName>
    <definedName name="_____________atn5">#REF!</definedName>
    <definedName name="_____________atn6">#REF!</definedName>
    <definedName name="_____________atn7">#REF!</definedName>
    <definedName name="_____________atn8">#REF!</definedName>
    <definedName name="_____________atn9">#REF!</definedName>
    <definedName name="_____________boi1">#REF!</definedName>
    <definedName name="_____________boi2">#REF!</definedName>
    <definedName name="_____________cao1">#REF!</definedName>
    <definedName name="_____________cao2">#REF!</definedName>
    <definedName name="_____________cao3">#REF!</definedName>
    <definedName name="_____________cao4">#REF!</definedName>
    <definedName name="_____________cao5">#REF!</definedName>
    <definedName name="_____________cao6">#REF!</definedName>
    <definedName name="_____________chk1">#REF!</definedName>
    <definedName name="_____________CON1">#REF!</definedName>
    <definedName name="_____________CON2">#REF!</definedName>
    <definedName name="_____________cpd1">#REF!</definedName>
    <definedName name="_____________cpd2">#REF!</definedName>
    <definedName name="_____________dai1">#REF!</definedName>
    <definedName name="_____________dai2">#REF!</definedName>
    <definedName name="_____________dai3">#REF!</definedName>
    <definedName name="_____________dai4">#REF!</definedName>
    <definedName name="_____________dai5">#REF!</definedName>
    <definedName name="_____________dai6">#REF!</definedName>
    <definedName name="_____________dan1">#REF!</definedName>
    <definedName name="_____________dan2">#REF!</definedName>
    <definedName name="_____________ddn400">#REF!</definedName>
    <definedName name="_____________ddn600">#REF!</definedName>
    <definedName name="_____________deo1">#REF!</definedName>
    <definedName name="_____________deo10">#REF!</definedName>
    <definedName name="_____________deo2">#REF!</definedName>
    <definedName name="_____________deo3">#REF!</definedName>
    <definedName name="_____________deo4">#REF!</definedName>
    <definedName name="_____________deo5">#REF!</definedName>
    <definedName name="_____________deo6">#REF!</definedName>
    <definedName name="_____________deo7">#REF!</definedName>
    <definedName name="_____________deo8">#REF!</definedName>
    <definedName name="_____________deo9">#REF!</definedName>
    <definedName name="_____________DT12" hidden="1">{"'Sheet1'!$L$16"}</definedName>
    <definedName name="_____________h1" hidden="1">{"'Sheet1'!$L$16"}</definedName>
    <definedName name="_____________h10" hidden="1">{#N/A,#N/A,FALSE,"Chi tiÆt"}</definedName>
    <definedName name="_____________h2" hidden="1">{"'Sheet1'!$L$16"}</definedName>
    <definedName name="_____________h3" hidden="1">{"'Sheet1'!$L$16"}</definedName>
    <definedName name="_____________h5" hidden="1">{"'Sheet1'!$L$16"}</definedName>
    <definedName name="_____________h6" hidden="1">{"'Sheet1'!$L$16"}</definedName>
    <definedName name="_____________h7" hidden="1">{"'Sheet1'!$L$16"}</definedName>
    <definedName name="_____________h8" hidden="1">{"'Sheet1'!$L$16"}</definedName>
    <definedName name="_____________h9" hidden="1">{"'Sheet1'!$L$16"}</definedName>
    <definedName name="_____________hom2">#REF!</definedName>
    <definedName name="_____________hsm2">1.1289</definedName>
    <definedName name="_____________hso2">#REF!</definedName>
    <definedName name="_____________kha1">#REF!</definedName>
    <definedName name="_____________kl1">#REF!</definedName>
    <definedName name="_____________Lan1">{"Thuxm2.xls","Sheet1"}</definedName>
    <definedName name="_____________MAC12">#REF!</definedName>
    <definedName name="_____________MAC46">#REF!</definedName>
    <definedName name="_____________NCL100">#REF!</definedName>
    <definedName name="_____________NCL200">#REF!</definedName>
    <definedName name="_____________NCL250">#REF!</definedName>
    <definedName name="_____________NET2">#REF!</definedName>
    <definedName name="_____________nin190">#REF!</definedName>
    <definedName name="_____________NSO2" hidden="1">{"'Sheet1'!$L$16"}</definedName>
    <definedName name="_____________PA3" hidden="1">{"'Sheet1'!$L$16"}</definedName>
    <definedName name="_____________phi10">#REF!</definedName>
    <definedName name="_____________phi12">#REF!</definedName>
    <definedName name="_____________phi14">#REF!</definedName>
    <definedName name="_____________phi16">#REF!</definedName>
    <definedName name="_____________phi18">#REF!</definedName>
    <definedName name="_____________phi20">#REF!</definedName>
    <definedName name="_____________phi22">#REF!</definedName>
    <definedName name="_____________phi25">#REF!</definedName>
    <definedName name="_____________phi28">#REF!</definedName>
    <definedName name="_____________phi6">#REF!</definedName>
    <definedName name="_____________phi8">#REF!</definedName>
    <definedName name="_____________Sat27">#REF!</definedName>
    <definedName name="_____________Sat6">#REF!</definedName>
    <definedName name="_____________sc1">#REF!</definedName>
    <definedName name="_____________SC2">#REF!</definedName>
    <definedName name="_____________sc3">#REF!</definedName>
    <definedName name="_____________slg1">#REF!</definedName>
    <definedName name="_____________slg2">#REF!</definedName>
    <definedName name="_____________slg3">#REF!</definedName>
    <definedName name="_____________slg4">#REF!</definedName>
    <definedName name="_____________slg5">#REF!</definedName>
    <definedName name="_____________slg6">#REF!</definedName>
    <definedName name="_____________SN3">#REF!</definedName>
    <definedName name="_____________sua20">#REF!</definedName>
    <definedName name="_____________sua30">#REF!</definedName>
    <definedName name="_____________tct5">#REF!</definedName>
    <definedName name="_____________tg427">#REF!</definedName>
    <definedName name="_____________TH20">#REF!</definedName>
    <definedName name="_____________TL1">#REF!</definedName>
    <definedName name="_____________TL2">#REF!</definedName>
    <definedName name="_____________TL3">#REF!</definedName>
    <definedName name="_____________TLA120">#REF!</definedName>
    <definedName name="_____________TLA35">#REF!</definedName>
    <definedName name="_____________TLA50">#REF!</definedName>
    <definedName name="_____________TLA70">#REF!</definedName>
    <definedName name="_____________TLA95">#REF!</definedName>
    <definedName name="_____________tt3" hidden="1">{"'Sheet1'!$L$16"}</definedName>
    <definedName name="_____________tz593">#REF!</definedName>
    <definedName name="_____________VL100">#REF!</definedName>
    <definedName name="_____________VL200">#REF!</definedName>
    <definedName name="_____________VL250">#REF!</definedName>
    <definedName name="____________a1" hidden="1">{"'Sheet1'!$L$16"}</definedName>
    <definedName name="____________atn1">#REF!</definedName>
    <definedName name="____________atn10">#REF!</definedName>
    <definedName name="____________atn2">#REF!</definedName>
    <definedName name="____________atn3">#REF!</definedName>
    <definedName name="____________atn4">#REF!</definedName>
    <definedName name="____________atn5">#REF!</definedName>
    <definedName name="____________atn6">#REF!</definedName>
    <definedName name="____________atn7">#REF!</definedName>
    <definedName name="____________atn8">#REF!</definedName>
    <definedName name="____________atn9">#REF!</definedName>
    <definedName name="____________boi1">#REF!</definedName>
    <definedName name="____________boi2">#REF!</definedName>
    <definedName name="____________cao1">#REF!</definedName>
    <definedName name="____________cao2">#REF!</definedName>
    <definedName name="____________cao3">#REF!</definedName>
    <definedName name="____________cao4">#REF!</definedName>
    <definedName name="____________cao5">#REF!</definedName>
    <definedName name="____________cao6">#REF!</definedName>
    <definedName name="____________chk1">#REF!</definedName>
    <definedName name="____________CON1">#REF!</definedName>
    <definedName name="____________CON2">#REF!</definedName>
    <definedName name="____________cpd1">#REF!</definedName>
    <definedName name="____________cpd2">#REF!</definedName>
    <definedName name="____________dai1">#REF!</definedName>
    <definedName name="____________dai2">#REF!</definedName>
    <definedName name="____________dai3">#REF!</definedName>
    <definedName name="____________dai4">#REF!</definedName>
    <definedName name="____________dai5">#REF!</definedName>
    <definedName name="____________dai6">#REF!</definedName>
    <definedName name="____________dan1">#REF!</definedName>
    <definedName name="____________dan2">#REF!</definedName>
    <definedName name="____________ddn400">#REF!</definedName>
    <definedName name="____________ddn600">#REF!</definedName>
    <definedName name="____________deo1">#REF!</definedName>
    <definedName name="____________deo10">#REF!</definedName>
    <definedName name="____________deo2">#REF!</definedName>
    <definedName name="____________deo3">#REF!</definedName>
    <definedName name="____________deo4">#REF!</definedName>
    <definedName name="____________deo5">#REF!</definedName>
    <definedName name="____________deo6">#REF!</definedName>
    <definedName name="____________deo7">#REF!</definedName>
    <definedName name="____________deo8">#REF!</definedName>
    <definedName name="____________deo9">#REF!</definedName>
    <definedName name="____________DT12" hidden="1">{"'Sheet1'!$L$16"}</definedName>
    <definedName name="____________h10" hidden="1">{#N/A,#N/A,FALSE,"Chi tiÆt"}</definedName>
    <definedName name="____________h2" hidden="1">{"'Sheet1'!$L$16"}</definedName>
    <definedName name="____________h3" hidden="1">{"'Sheet1'!$L$16"}</definedName>
    <definedName name="____________h5" hidden="1">{"'Sheet1'!$L$16"}</definedName>
    <definedName name="____________h6" hidden="1">{"'Sheet1'!$L$16"}</definedName>
    <definedName name="____________h7" hidden="1">{"'Sheet1'!$L$16"}</definedName>
    <definedName name="____________h8" hidden="1">{"'Sheet1'!$L$16"}</definedName>
    <definedName name="____________h9" hidden="1">{"'Sheet1'!$L$16"}</definedName>
    <definedName name="____________hom2">#REF!</definedName>
    <definedName name="____________hsm2">1.1289</definedName>
    <definedName name="____________hso2">#REF!</definedName>
    <definedName name="____________kha1">#REF!</definedName>
    <definedName name="____________kl1">#REF!</definedName>
    <definedName name="____________Lan1">{"Thuxm2.xls","Sheet1"}</definedName>
    <definedName name="____________lap2">#REF!</definedName>
    <definedName name="____________MAC12">#REF!</definedName>
    <definedName name="____________MAC46">#REF!</definedName>
    <definedName name="____________NCL100">#REF!</definedName>
    <definedName name="____________NCL200">#REF!</definedName>
    <definedName name="____________NCL250">#REF!</definedName>
    <definedName name="____________NET2">#REF!</definedName>
    <definedName name="____________nin190">#REF!</definedName>
    <definedName name="____________PA3" hidden="1">{"'Sheet1'!$L$16"}</definedName>
    <definedName name="____________phi10">#REF!</definedName>
    <definedName name="____________phi12">#REF!</definedName>
    <definedName name="____________phi14">#REF!</definedName>
    <definedName name="____________phi16">#REF!</definedName>
    <definedName name="____________phi18">#REF!</definedName>
    <definedName name="____________phi20">#REF!</definedName>
    <definedName name="____________phi22">#REF!</definedName>
    <definedName name="____________phi25">#REF!</definedName>
    <definedName name="____________phi28">#REF!</definedName>
    <definedName name="____________phi6">#REF!</definedName>
    <definedName name="____________phi8">#REF!</definedName>
    <definedName name="____________Sat27">#REF!</definedName>
    <definedName name="____________Sat6">#REF!</definedName>
    <definedName name="____________sc1">#REF!</definedName>
    <definedName name="____________SC2">#REF!</definedName>
    <definedName name="____________sc3">#REF!</definedName>
    <definedName name="____________slg1">#REF!</definedName>
    <definedName name="____________slg2">#REF!</definedName>
    <definedName name="____________slg3">#REF!</definedName>
    <definedName name="____________slg4">#REF!</definedName>
    <definedName name="____________slg5">#REF!</definedName>
    <definedName name="____________slg6">#REF!</definedName>
    <definedName name="____________SN3">#REF!</definedName>
    <definedName name="____________sua20">#REF!</definedName>
    <definedName name="____________sua30">#REF!</definedName>
    <definedName name="____________tct5">#REF!</definedName>
    <definedName name="____________tg427">#REF!</definedName>
    <definedName name="____________TH20">#REF!</definedName>
    <definedName name="____________TK422">#REF!</definedName>
    <definedName name="____________TL1">#REF!</definedName>
    <definedName name="____________TL2">#REF!</definedName>
    <definedName name="____________TL3">#REF!</definedName>
    <definedName name="____________TLA120">#REF!</definedName>
    <definedName name="____________TLA35">#REF!</definedName>
    <definedName name="____________TLA50">#REF!</definedName>
    <definedName name="____________TLA70">#REF!</definedName>
    <definedName name="____________TLA95">#REF!</definedName>
    <definedName name="____________tt3" hidden="1">{"'Sheet1'!$L$16"}</definedName>
    <definedName name="____________tz593">#REF!</definedName>
    <definedName name="____________VL100">#REF!</definedName>
    <definedName name="____________VL200">#REF!</definedName>
    <definedName name="____________VL250">#REF!</definedName>
    <definedName name="___________a1" hidden="1">{"'Sheet1'!$L$16"}</definedName>
    <definedName name="___________atn1">#REF!</definedName>
    <definedName name="___________atn10">#REF!</definedName>
    <definedName name="___________atn2">#REF!</definedName>
    <definedName name="___________atn3">#REF!</definedName>
    <definedName name="___________atn4">#REF!</definedName>
    <definedName name="___________atn5">#REF!</definedName>
    <definedName name="___________atn6">#REF!</definedName>
    <definedName name="___________atn7">#REF!</definedName>
    <definedName name="___________atn8">#REF!</definedName>
    <definedName name="___________atn9">#REF!</definedName>
    <definedName name="___________boi1">#REF!</definedName>
    <definedName name="___________boi2">#REF!</definedName>
    <definedName name="___________cao1">#REF!</definedName>
    <definedName name="___________cao2">#REF!</definedName>
    <definedName name="___________cao3">#REF!</definedName>
    <definedName name="___________cao4">#REF!</definedName>
    <definedName name="___________cao5">#REF!</definedName>
    <definedName name="___________cao6">#REF!</definedName>
    <definedName name="___________chk1">#REF!</definedName>
    <definedName name="___________CON1">#REF!</definedName>
    <definedName name="___________CON2">#REF!</definedName>
    <definedName name="___________cpd1">#REF!</definedName>
    <definedName name="___________cpd2">#REF!</definedName>
    <definedName name="___________dai1">#REF!</definedName>
    <definedName name="___________dai2">#REF!</definedName>
    <definedName name="___________dai3">#REF!</definedName>
    <definedName name="___________dai4">#REF!</definedName>
    <definedName name="___________dai5">#REF!</definedName>
    <definedName name="___________dai6">#REF!</definedName>
    <definedName name="___________dan1">#REF!</definedName>
    <definedName name="___________dan2">#REF!</definedName>
    <definedName name="___________ddn400">#REF!</definedName>
    <definedName name="___________ddn600">#REF!</definedName>
    <definedName name="___________deo1">#REF!</definedName>
    <definedName name="___________deo10">#REF!</definedName>
    <definedName name="___________deo2">#REF!</definedName>
    <definedName name="___________deo3">#REF!</definedName>
    <definedName name="___________deo4">#REF!</definedName>
    <definedName name="___________deo5">#REF!</definedName>
    <definedName name="___________deo6">#REF!</definedName>
    <definedName name="___________deo7">#REF!</definedName>
    <definedName name="___________deo8">#REF!</definedName>
    <definedName name="___________deo9">#REF!</definedName>
    <definedName name="___________DT12" hidden="1">{"'Sheet1'!$L$16"}</definedName>
    <definedName name="___________h1" hidden="1">{"'Sheet1'!$L$16"}</definedName>
    <definedName name="___________h10" hidden="1">{#N/A,#N/A,FALSE,"Chi tiÆt"}</definedName>
    <definedName name="___________h2" hidden="1">{"'Sheet1'!$L$16"}</definedName>
    <definedName name="___________h3" hidden="1">{"'Sheet1'!$L$16"}</definedName>
    <definedName name="___________h5" hidden="1">{"'Sheet1'!$L$16"}</definedName>
    <definedName name="___________h6" hidden="1">{"'Sheet1'!$L$16"}</definedName>
    <definedName name="___________h7" hidden="1">{"'Sheet1'!$L$16"}</definedName>
    <definedName name="___________h8" hidden="1">{"'Sheet1'!$L$16"}</definedName>
    <definedName name="___________h9" hidden="1">{"'Sheet1'!$L$16"}</definedName>
    <definedName name="___________hom2">#REF!</definedName>
    <definedName name="___________hsm2">1.1289</definedName>
    <definedName name="___________hso2">#REF!</definedName>
    <definedName name="___________kha1">#REF!</definedName>
    <definedName name="___________kl1">#REF!</definedName>
    <definedName name="___________Lan1">{"Thuxm2.xls","Sheet1"}</definedName>
    <definedName name="___________lap1">#REF!</definedName>
    <definedName name="___________lap2">#REF!</definedName>
    <definedName name="___________MAC12">#REF!</definedName>
    <definedName name="___________MAC46">#REF!</definedName>
    <definedName name="___________NCL100">#REF!</definedName>
    <definedName name="___________NCL200">#REF!</definedName>
    <definedName name="___________NCL250">#REF!</definedName>
    <definedName name="___________NET2">#REF!</definedName>
    <definedName name="___________nin190">#REF!</definedName>
    <definedName name="___________NSO2" hidden="1">{"'Sheet1'!$L$16"}</definedName>
    <definedName name="___________PA3" hidden="1">{"'Sheet1'!$L$16"}</definedName>
    <definedName name="___________phi10">#REF!</definedName>
    <definedName name="___________phi12">#REF!</definedName>
    <definedName name="___________phi14">#REF!</definedName>
    <definedName name="___________phi16">#REF!</definedName>
    <definedName name="___________phi18">#REF!</definedName>
    <definedName name="___________phi20">#REF!</definedName>
    <definedName name="___________phi22">#REF!</definedName>
    <definedName name="___________phi25">#REF!</definedName>
    <definedName name="___________phi28">#REF!</definedName>
    <definedName name="___________phi6">#REF!</definedName>
    <definedName name="___________phi8">#REF!</definedName>
    <definedName name="___________Sat27">#REF!</definedName>
    <definedName name="___________Sat6">#REF!</definedName>
    <definedName name="___________sc1">#REF!</definedName>
    <definedName name="___________SC2">#REF!</definedName>
    <definedName name="___________sc3">#REF!</definedName>
    <definedName name="___________slg1">#REF!</definedName>
    <definedName name="___________slg2">#REF!</definedName>
    <definedName name="___________slg3">#REF!</definedName>
    <definedName name="___________slg4">#REF!</definedName>
    <definedName name="___________slg5">#REF!</definedName>
    <definedName name="___________slg6">#REF!</definedName>
    <definedName name="___________SN3">#REF!</definedName>
    <definedName name="___________sua20">#REF!</definedName>
    <definedName name="___________sua30">#REF!</definedName>
    <definedName name="___________tct5">#REF!</definedName>
    <definedName name="___________tg427">#REF!</definedName>
    <definedName name="___________TH20">#REF!</definedName>
    <definedName name="___________TK155">#REF!</definedName>
    <definedName name="___________TK422">#REF!</definedName>
    <definedName name="___________TL1">#REF!</definedName>
    <definedName name="___________TL2">#REF!</definedName>
    <definedName name="___________TL3">#REF!</definedName>
    <definedName name="___________TLA120">#REF!</definedName>
    <definedName name="___________TLA35">#REF!</definedName>
    <definedName name="___________TLA50">#REF!</definedName>
    <definedName name="___________TLA70">#REF!</definedName>
    <definedName name="___________TLA95">#REF!</definedName>
    <definedName name="___________tt3" hidden="1">{"'Sheet1'!$L$16"}</definedName>
    <definedName name="___________tz593">#REF!</definedName>
    <definedName name="___________VL100">#REF!</definedName>
    <definedName name="___________VL200">#REF!</definedName>
    <definedName name="___________VL250">#REF!</definedName>
    <definedName name="__________a1" hidden="1">{"'Sheet1'!$L$16"}</definedName>
    <definedName name="__________a2" hidden="1">{"'Sheet1'!$L$16"}</definedName>
    <definedName name="__________atn1">#REF!</definedName>
    <definedName name="__________atn10">#REF!</definedName>
    <definedName name="__________atn2">#REF!</definedName>
    <definedName name="__________atn3">#REF!</definedName>
    <definedName name="__________atn4">#REF!</definedName>
    <definedName name="__________atn5">#REF!</definedName>
    <definedName name="__________atn6">#REF!</definedName>
    <definedName name="__________atn7">#REF!</definedName>
    <definedName name="__________atn8">#REF!</definedName>
    <definedName name="__________atn9">#REF!</definedName>
    <definedName name="__________boi1">#REF!</definedName>
    <definedName name="__________boi2">#REF!</definedName>
    <definedName name="__________cao1">#REF!</definedName>
    <definedName name="__________cao2">#REF!</definedName>
    <definedName name="__________cao3">#REF!</definedName>
    <definedName name="__________cao4">#REF!</definedName>
    <definedName name="__________cao5">#REF!</definedName>
    <definedName name="__________cao6">#REF!</definedName>
    <definedName name="__________chk1">#REF!</definedName>
    <definedName name="__________CON1">#REF!</definedName>
    <definedName name="__________CON2">#REF!</definedName>
    <definedName name="__________cpd1">#REF!</definedName>
    <definedName name="__________cpd2">#REF!</definedName>
    <definedName name="__________dai1">#REF!</definedName>
    <definedName name="__________dai2">#REF!</definedName>
    <definedName name="__________dai3">#REF!</definedName>
    <definedName name="__________dai4">#REF!</definedName>
    <definedName name="__________dai5">#REF!</definedName>
    <definedName name="__________dai6">#REF!</definedName>
    <definedName name="__________dan1">#REF!</definedName>
    <definedName name="__________dan2">#REF!</definedName>
    <definedName name="__________ddn400">#REF!</definedName>
    <definedName name="__________ddn600">#REF!</definedName>
    <definedName name="__________deo1">#REF!</definedName>
    <definedName name="__________deo10">#REF!</definedName>
    <definedName name="__________deo2">#REF!</definedName>
    <definedName name="__________deo3">#REF!</definedName>
    <definedName name="__________deo4">#REF!</definedName>
    <definedName name="__________deo5">#REF!</definedName>
    <definedName name="__________deo6">#REF!</definedName>
    <definedName name="__________deo7">#REF!</definedName>
    <definedName name="__________deo8">#REF!</definedName>
    <definedName name="__________deo9">#REF!</definedName>
    <definedName name="__________DT12" hidden="1">{"'Sheet1'!$L$16"}</definedName>
    <definedName name="__________Goi8" hidden="1">{"'Sheet1'!$L$16"}</definedName>
    <definedName name="__________h1" hidden="1">{"'Sheet1'!$L$16"}</definedName>
    <definedName name="__________h10" hidden="1">{#N/A,#N/A,FALSE,"Chi tiÆt"}</definedName>
    <definedName name="__________h2" hidden="1">{"'Sheet1'!$L$16"}</definedName>
    <definedName name="__________h3" hidden="1">{"'Sheet1'!$L$16"}</definedName>
    <definedName name="__________h5" hidden="1">{"'Sheet1'!$L$16"}</definedName>
    <definedName name="__________h6" hidden="1">{"'Sheet1'!$L$16"}</definedName>
    <definedName name="__________h7" hidden="1">{"'Sheet1'!$L$16"}</definedName>
    <definedName name="__________h8" hidden="1">{"'Sheet1'!$L$16"}</definedName>
    <definedName name="__________h9" hidden="1">{"'Sheet1'!$L$16"}</definedName>
    <definedName name="__________hom2">#REF!</definedName>
    <definedName name="__________hsm2">1.1289</definedName>
    <definedName name="__________hso2">#REF!</definedName>
    <definedName name="__________kha1">#REF!</definedName>
    <definedName name="__________kl1">#REF!</definedName>
    <definedName name="__________Lan1">{"Thuxm2.xls","Sheet1"}</definedName>
    <definedName name="__________LAN3" hidden="1">{"'Sheet1'!$L$16"}</definedName>
    <definedName name="__________lap1">#REF!</definedName>
    <definedName name="__________lap2">#REF!</definedName>
    <definedName name="__________MAC12">#REF!</definedName>
    <definedName name="__________MAC46">#REF!</definedName>
    <definedName name="__________NCL100">#REF!</definedName>
    <definedName name="__________NCL200">#REF!</definedName>
    <definedName name="__________NCL250">#REF!</definedName>
    <definedName name="__________NET2">#REF!</definedName>
    <definedName name="__________nin190">#REF!</definedName>
    <definedName name="__________PA3" hidden="1">{"'Sheet1'!$L$16"}</definedName>
    <definedName name="__________phi10">#REF!</definedName>
    <definedName name="__________phi12">#REF!</definedName>
    <definedName name="__________phi14">#REF!</definedName>
    <definedName name="__________phi16">#REF!</definedName>
    <definedName name="__________phi18">#REF!</definedName>
    <definedName name="__________phi20">#REF!</definedName>
    <definedName name="__________phi22">#REF!</definedName>
    <definedName name="__________phi25">#REF!</definedName>
    <definedName name="__________phi28">#REF!</definedName>
    <definedName name="__________phi6">#REF!</definedName>
    <definedName name="__________phi8">#REF!</definedName>
    <definedName name="__________Sat27">#REF!</definedName>
    <definedName name="__________Sat6">#REF!</definedName>
    <definedName name="__________sc1">#REF!</definedName>
    <definedName name="__________SC2">#REF!</definedName>
    <definedName name="__________sc3">#REF!</definedName>
    <definedName name="__________slg1">#REF!</definedName>
    <definedName name="__________slg2">#REF!</definedName>
    <definedName name="__________slg3">#REF!</definedName>
    <definedName name="__________slg4">#REF!</definedName>
    <definedName name="__________slg5">#REF!</definedName>
    <definedName name="__________slg6">#REF!</definedName>
    <definedName name="__________SN3">#REF!</definedName>
    <definedName name="__________sua20">#REF!</definedName>
    <definedName name="__________sua30">#REF!</definedName>
    <definedName name="__________tct5">#REF!</definedName>
    <definedName name="__________tg427">#REF!</definedName>
    <definedName name="__________TH20">#REF!</definedName>
    <definedName name="__________TK155">#REF!</definedName>
    <definedName name="__________TK422">#REF!</definedName>
    <definedName name="__________TL1">#REF!</definedName>
    <definedName name="__________TL2">#REF!</definedName>
    <definedName name="__________TL3">#REF!</definedName>
    <definedName name="__________TLA120">#REF!</definedName>
    <definedName name="__________TLA35">#REF!</definedName>
    <definedName name="__________TLA50">#REF!</definedName>
    <definedName name="__________TLA70">#REF!</definedName>
    <definedName name="__________TLA95">#REF!</definedName>
    <definedName name="__________tt3" hidden="1">{"'Sheet1'!$L$16"}</definedName>
    <definedName name="__________tz593">#REF!</definedName>
    <definedName name="__________VL100">#REF!</definedName>
    <definedName name="__________VL200">#REF!</definedName>
    <definedName name="__________VL250">#REF!</definedName>
    <definedName name="_________a1" hidden="1">{"'Sheet1'!$L$16"}</definedName>
    <definedName name="_________a129">#REF!</definedName>
    <definedName name="_________a130">#REF!</definedName>
    <definedName name="_________atn1">#REF!</definedName>
    <definedName name="_________atn10">#REF!</definedName>
    <definedName name="_________atn2">#REF!</definedName>
    <definedName name="_________atn3">#REF!</definedName>
    <definedName name="_________atn4">#REF!</definedName>
    <definedName name="_________atn5">#REF!</definedName>
    <definedName name="_________atn6">#REF!</definedName>
    <definedName name="_________atn7">#REF!</definedName>
    <definedName name="_________atn8">#REF!</definedName>
    <definedName name="_________atn9">#REF!</definedName>
    <definedName name="_________ban2" hidden="1">{"'Sheet1'!$L$16"}</definedName>
    <definedName name="_________boi1">#REF!</definedName>
    <definedName name="_________boi2">#REF!</definedName>
    <definedName name="_________cao1">#REF!</definedName>
    <definedName name="_________cao2">#REF!</definedName>
    <definedName name="_________cao3">#REF!</definedName>
    <definedName name="_________cao4">#REF!</definedName>
    <definedName name="_________cao5">#REF!</definedName>
    <definedName name="_________cao6">#REF!</definedName>
    <definedName name="_________chk1">#REF!</definedName>
    <definedName name="_________CON1">#REF!</definedName>
    <definedName name="_________CON2">#REF!</definedName>
    <definedName name="_________cpd1">#REF!</definedName>
    <definedName name="_________cpd2">#REF!</definedName>
    <definedName name="_________dai1">#REF!</definedName>
    <definedName name="_________dai2">#REF!</definedName>
    <definedName name="_________dai3">#REF!</definedName>
    <definedName name="_________dai4">#REF!</definedName>
    <definedName name="_________dai5">#REF!</definedName>
    <definedName name="_________dai6">#REF!</definedName>
    <definedName name="_________dan1">#REF!</definedName>
    <definedName name="_________dan2">#REF!</definedName>
    <definedName name="_________ddn400">#REF!</definedName>
    <definedName name="_________ddn600">#REF!</definedName>
    <definedName name="_________deo1">#REF!</definedName>
    <definedName name="_________deo10">#REF!</definedName>
    <definedName name="_________deo2">#REF!</definedName>
    <definedName name="_________deo3">#REF!</definedName>
    <definedName name="_________deo4">#REF!</definedName>
    <definedName name="_________deo5">#REF!</definedName>
    <definedName name="_________deo6">#REF!</definedName>
    <definedName name="_________deo7">#REF!</definedName>
    <definedName name="_________deo8">#REF!</definedName>
    <definedName name="_________deo9">#REF!</definedName>
    <definedName name="_________DT12" hidden="1">{"'Sheet1'!$L$16"}</definedName>
    <definedName name="_________h1" hidden="1">{"'Sheet1'!$L$16"}</definedName>
    <definedName name="_________h10" hidden="1">{#N/A,#N/A,FALSE,"Chi tiÆt"}</definedName>
    <definedName name="_________h2" hidden="1">{"'Sheet1'!$L$16"}</definedName>
    <definedName name="_________h3" hidden="1">{"'Sheet1'!$L$16"}</definedName>
    <definedName name="_________h5" hidden="1">{"'Sheet1'!$L$16"}</definedName>
    <definedName name="_________h6" hidden="1">{"'Sheet1'!$L$16"}</definedName>
    <definedName name="_________h7" hidden="1">{"'Sheet1'!$L$16"}</definedName>
    <definedName name="_________h8" hidden="1">{"'Sheet1'!$L$16"}</definedName>
    <definedName name="_________h9" hidden="1">{"'Sheet1'!$L$16"}</definedName>
    <definedName name="_________hom2">#REF!</definedName>
    <definedName name="_________hsm2">1.1289</definedName>
    <definedName name="_________hso2">#REF!</definedName>
    <definedName name="_________hu1" hidden="1">{"'Sheet1'!$L$16"}</definedName>
    <definedName name="_________hu2" hidden="1">{"'Sheet1'!$L$16"}</definedName>
    <definedName name="_________hu5" hidden="1">{"'Sheet1'!$L$16"}</definedName>
    <definedName name="_________hu6" hidden="1">{"'Sheet1'!$L$16"}</definedName>
    <definedName name="_________kha1">#REF!</definedName>
    <definedName name="_________kl1">#REF!</definedName>
    <definedName name="_________Lan1">{"Thuxm2.xls","Sheet1"}</definedName>
    <definedName name="_________lap1">#REF!</definedName>
    <definedName name="_________lap2">#REF!</definedName>
    <definedName name="_________M36" hidden="1">{"'Sheet1'!$L$16"}</definedName>
    <definedName name="_________MAC12">#REF!</definedName>
    <definedName name="_________MAC46">#REF!</definedName>
    <definedName name="_________NCL100">#REF!</definedName>
    <definedName name="_________NCL200">#REF!</definedName>
    <definedName name="_________NCL250">#REF!</definedName>
    <definedName name="_________NET2">#REF!</definedName>
    <definedName name="_________nin190">#REF!</definedName>
    <definedName name="_________NSO2" hidden="1">{"'Sheet1'!$L$16"}</definedName>
    <definedName name="_________PA3" hidden="1">{"'Sheet1'!$L$16"}</definedName>
    <definedName name="_________phi10">#REF!</definedName>
    <definedName name="_________phi12">#REF!</definedName>
    <definedName name="_________phi14">#REF!</definedName>
    <definedName name="_________phi16">#REF!</definedName>
    <definedName name="_________phi18">#REF!</definedName>
    <definedName name="_________phi20">#REF!</definedName>
    <definedName name="_________phi22">#REF!</definedName>
    <definedName name="_________phi25">#REF!</definedName>
    <definedName name="_________phi28">#REF!</definedName>
    <definedName name="_________phi6">#REF!</definedName>
    <definedName name="_________phi8">#REF!</definedName>
    <definedName name="_________Sat27">#REF!</definedName>
    <definedName name="_________Sat6">#REF!</definedName>
    <definedName name="_________sc1">#REF!</definedName>
    <definedName name="_________SC2">#REF!</definedName>
    <definedName name="_________sc3">#REF!</definedName>
    <definedName name="_________slg1">#REF!</definedName>
    <definedName name="_________slg2">#REF!</definedName>
    <definedName name="_________slg3">#REF!</definedName>
    <definedName name="_________slg4">#REF!</definedName>
    <definedName name="_________slg5">#REF!</definedName>
    <definedName name="_________slg6">#REF!</definedName>
    <definedName name="_________SN3">#REF!</definedName>
    <definedName name="_________sua20">#REF!</definedName>
    <definedName name="_________sua30">#REF!</definedName>
    <definedName name="_________tct5">#REF!</definedName>
    <definedName name="_________tg427">#REF!</definedName>
    <definedName name="_________TH20">#REF!</definedName>
    <definedName name="_________TK155">#REF!</definedName>
    <definedName name="_________TK422">#REF!</definedName>
    <definedName name="_________TL1">#REF!</definedName>
    <definedName name="_________TL2">#REF!</definedName>
    <definedName name="_________TL3">#REF!</definedName>
    <definedName name="_________TLA120">#REF!</definedName>
    <definedName name="_________TLA35">#REF!</definedName>
    <definedName name="_________TLA50">#REF!</definedName>
    <definedName name="_________TLA70">#REF!</definedName>
    <definedName name="_________TLA95">#REF!</definedName>
    <definedName name="_________Tru21" hidden="1">{"'Sheet1'!$L$16"}</definedName>
    <definedName name="_________tt3" hidden="1">{"'Sheet1'!$L$16"}</definedName>
    <definedName name="_________tz593">#REF!</definedName>
    <definedName name="_________VL100">#REF!</definedName>
    <definedName name="_________VL200">#REF!</definedName>
    <definedName name="_________VL250">#REF!</definedName>
    <definedName name="_________VLP2" hidden="1">{"'Sheet1'!$L$16"}</definedName>
    <definedName name="________a1" hidden="1">{"'Sheet1'!$L$16"}</definedName>
    <definedName name="________a2" hidden="1">{"'Sheet1'!$L$16"}</definedName>
    <definedName name="________atn1">#REF!</definedName>
    <definedName name="________atn10">#REF!</definedName>
    <definedName name="________atn2">#REF!</definedName>
    <definedName name="________atn3">#REF!</definedName>
    <definedName name="________atn4">#REF!</definedName>
    <definedName name="________atn5">#REF!</definedName>
    <definedName name="________atn6">#REF!</definedName>
    <definedName name="________atn7">#REF!</definedName>
    <definedName name="________atn8">#REF!</definedName>
    <definedName name="________atn9">#REF!</definedName>
    <definedName name="________boi1">#REF!</definedName>
    <definedName name="________boi2">#REF!</definedName>
    <definedName name="________cao1">#REF!</definedName>
    <definedName name="________cao2">#REF!</definedName>
    <definedName name="________cao3">#REF!</definedName>
    <definedName name="________cao4">#REF!</definedName>
    <definedName name="________cao5">#REF!</definedName>
    <definedName name="________cao6">#REF!</definedName>
    <definedName name="________chk1">#REF!</definedName>
    <definedName name="________CON1">#REF!</definedName>
    <definedName name="________CON2">#REF!</definedName>
    <definedName name="________cpd1">#REF!</definedName>
    <definedName name="________cpd2">#REF!</definedName>
    <definedName name="________dai1">#REF!</definedName>
    <definedName name="________dai2">#REF!</definedName>
    <definedName name="________dai3">#REF!</definedName>
    <definedName name="________dai4">#REF!</definedName>
    <definedName name="________dai5">#REF!</definedName>
    <definedName name="________dai6">#REF!</definedName>
    <definedName name="________dan1">#REF!</definedName>
    <definedName name="________dan2">#REF!</definedName>
    <definedName name="________ddn400">#REF!</definedName>
    <definedName name="________ddn600">#REF!</definedName>
    <definedName name="________deo1">#REF!</definedName>
    <definedName name="________deo10">#REF!</definedName>
    <definedName name="________deo2">#REF!</definedName>
    <definedName name="________deo3">#REF!</definedName>
    <definedName name="________deo4">#REF!</definedName>
    <definedName name="________deo5">#REF!</definedName>
    <definedName name="________deo6">#REF!</definedName>
    <definedName name="________deo7">#REF!</definedName>
    <definedName name="________deo8">#REF!</definedName>
    <definedName name="________deo9">#REF!</definedName>
    <definedName name="________DT12" hidden="1">{"'Sheet1'!$L$16"}</definedName>
    <definedName name="________Goi8" hidden="1">{"'Sheet1'!$L$16"}</definedName>
    <definedName name="________h1" hidden="1">{"'Sheet1'!$L$16"}</definedName>
    <definedName name="________h10" hidden="1">{#N/A,#N/A,FALSE,"Chi tiÆt"}</definedName>
    <definedName name="________h2" hidden="1">{"'Sheet1'!$L$16"}</definedName>
    <definedName name="________h3" hidden="1">{"'Sheet1'!$L$16"}</definedName>
    <definedName name="________h5" hidden="1">{"'Sheet1'!$L$16"}</definedName>
    <definedName name="________h6" hidden="1">{"'Sheet1'!$L$16"}</definedName>
    <definedName name="________h7" hidden="1">{"'Sheet1'!$L$16"}</definedName>
    <definedName name="________h8" hidden="1">{"'Sheet1'!$L$16"}</definedName>
    <definedName name="________h9" hidden="1">{"'Sheet1'!$L$16"}</definedName>
    <definedName name="________hom2">#REF!</definedName>
    <definedName name="________hsm2">1.1289</definedName>
    <definedName name="________hso2">#REF!</definedName>
    <definedName name="________hu1" hidden="1">{"'Sheet1'!$L$16"}</definedName>
    <definedName name="________hu2" hidden="1">{"'Sheet1'!$L$16"}</definedName>
    <definedName name="________hu5" hidden="1">{"'Sheet1'!$L$16"}</definedName>
    <definedName name="________hu6" hidden="1">{"'Sheet1'!$L$16"}</definedName>
    <definedName name="________kha1">#REF!</definedName>
    <definedName name="________kl1">#REF!</definedName>
    <definedName name="________Lan1">{"Thuxm2.xls","Sheet1"}</definedName>
    <definedName name="________LAN3" hidden="1">{"'Sheet1'!$L$16"}</definedName>
    <definedName name="________lap1">#REF!</definedName>
    <definedName name="________lap2">#REF!</definedName>
    <definedName name="________MAC12">#REF!</definedName>
    <definedName name="________MAC46">#REF!</definedName>
    <definedName name="________NCL100">#REF!</definedName>
    <definedName name="________NCL200">#REF!</definedName>
    <definedName name="________NCL250">#REF!</definedName>
    <definedName name="________NET2">#REF!</definedName>
    <definedName name="________nin190">#REF!</definedName>
    <definedName name="________PA3" hidden="1">{"'Sheet1'!$L$16"}</definedName>
    <definedName name="________phi10">#REF!</definedName>
    <definedName name="________phi12">#REF!</definedName>
    <definedName name="________phi14">#REF!</definedName>
    <definedName name="________phi16">#REF!</definedName>
    <definedName name="________phi18">#REF!</definedName>
    <definedName name="________phi20">#REF!</definedName>
    <definedName name="________phi22">#REF!</definedName>
    <definedName name="________phi25">#REF!</definedName>
    <definedName name="________phi28">#REF!</definedName>
    <definedName name="________phi6">#REF!</definedName>
    <definedName name="________phi8">#REF!</definedName>
    <definedName name="________Sat27">#REF!</definedName>
    <definedName name="________Sat6">#REF!</definedName>
    <definedName name="________sc1">#REF!</definedName>
    <definedName name="________SC2">#REF!</definedName>
    <definedName name="________sc3">#REF!</definedName>
    <definedName name="________slg1">#REF!</definedName>
    <definedName name="________slg2">#REF!</definedName>
    <definedName name="________slg3">#REF!</definedName>
    <definedName name="________slg4">#REF!</definedName>
    <definedName name="________slg5">#REF!</definedName>
    <definedName name="________slg6">#REF!</definedName>
    <definedName name="________SN3">#REF!</definedName>
    <definedName name="________sua20">#REF!</definedName>
    <definedName name="________sua30">#REF!</definedName>
    <definedName name="________tct5">#REF!</definedName>
    <definedName name="________tg427">#REF!</definedName>
    <definedName name="________TH20">#REF!</definedName>
    <definedName name="________TK155">#REF!</definedName>
    <definedName name="________TK422">#REF!</definedName>
    <definedName name="________TL1">#REF!</definedName>
    <definedName name="________TL2">#REF!</definedName>
    <definedName name="________TL3">#REF!</definedName>
    <definedName name="________TLA120">#REF!</definedName>
    <definedName name="________TLA35">#REF!</definedName>
    <definedName name="________TLA50">#REF!</definedName>
    <definedName name="________TLA70">#REF!</definedName>
    <definedName name="________TLA95">#REF!</definedName>
    <definedName name="________tt3" hidden="1">{"'Sheet1'!$L$16"}</definedName>
    <definedName name="________tz593">#REF!</definedName>
    <definedName name="________VL100">#REF!</definedName>
    <definedName name="________VL200">#REF!</definedName>
    <definedName name="________VL250">#REF!</definedName>
    <definedName name="________VLP2" hidden="1">{"'Sheet1'!$L$16"}</definedName>
    <definedName name="_______a1" hidden="1">{"'Sheet1'!$L$16"}</definedName>
    <definedName name="_______a129">#REF!</definedName>
    <definedName name="_______a130">#REF!</definedName>
    <definedName name="_______a2" hidden="1">{"'Sheet1'!$L$16"}</definedName>
    <definedName name="_______atn1">#REF!</definedName>
    <definedName name="_______atn10">#REF!</definedName>
    <definedName name="_______atn2">#REF!</definedName>
    <definedName name="_______atn3">#REF!</definedName>
    <definedName name="_______atn4">#REF!</definedName>
    <definedName name="_______atn5">#REF!</definedName>
    <definedName name="_______atn6">#REF!</definedName>
    <definedName name="_______atn7">#REF!</definedName>
    <definedName name="_______atn8">#REF!</definedName>
    <definedName name="_______atn9">#REF!</definedName>
    <definedName name="_______ban2" hidden="1">{"'Sheet1'!$L$16"}</definedName>
    <definedName name="_______boi1">#REF!</definedName>
    <definedName name="_______boi2">#REF!</definedName>
    <definedName name="_______btm10">#REF!</definedName>
    <definedName name="_______btm100">#REF!</definedName>
    <definedName name="_______cao1">#REF!</definedName>
    <definedName name="_______cao2">#REF!</definedName>
    <definedName name="_______cao3">#REF!</definedName>
    <definedName name="_______cao4">#REF!</definedName>
    <definedName name="_______cao5">#REF!</definedName>
    <definedName name="_______cao6">#REF!</definedName>
    <definedName name="_______chk1">#REF!</definedName>
    <definedName name="_______CON1">#REF!</definedName>
    <definedName name="_______CON2">#REF!</definedName>
    <definedName name="_______cpd1">#REF!</definedName>
    <definedName name="_______cpd2">#REF!</definedName>
    <definedName name="_______dai1">#REF!</definedName>
    <definedName name="_______dai2">#REF!</definedName>
    <definedName name="_______dai3">#REF!</definedName>
    <definedName name="_______dai4">#REF!</definedName>
    <definedName name="_______dai5">#REF!</definedName>
    <definedName name="_______dai6">#REF!</definedName>
    <definedName name="_______dan1">#REF!</definedName>
    <definedName name="_______dan2">#REF!</definedName>
    <definedName name="_______ddn400">#REF!</definedName>
    <definedName name="_______ddn600">#REF!</definedName>
    <definedName name="_______deo1">#REF!</definedName>
    <definedName name="_______deo10">#REF!</definedName>
    <definedName name="_______deo2">#REF!</definedName>
    <definedName name="_______deo3">#REF!</definedName>
    <definedName name="_______deo4">#REF!</definedName>
    <definedName name="_______deo5">#REF!</definedName>
    <definedName name="_______deo6">#REF!</definedName>
    <definedName name="_______deo7">#REF!</definedName>
    <definedName name="_______deo8">#REF!</definedName>
    <definedName name="_______deo9">#REF!</definedName>
    <definedName name="_______DT12" hidden="1">{"'Sheet1'!$L$16"}</definedName>
    <definedName name="_______Goi8" hidden="1">{"'Sheet1'!$L$16"}</definedName>
    <definedName name="_______h1" hidden="1">{"'Sheet1'!$L$16"}</definedName>
    <definedName name="_______h10" hidden="1">{#N/A,#N/A,FALSE,"Chi tiÆt"}</definedName>
    <definedName name="_______h2" hidden="1">{"'Sheet1'!$L$16"}</definedName>
    <definedName name="_______h3" hidden="1">{"'Sheet1'!$L$16"}</definedName>
    <definedName name="_______h5" hidden="1">{"'Sheet1'!$L$16"}</definedName>
    <definedName name="_______h6" hidden="1">{"'Sheet1'!$L$16"}</definedName>
    <definedName name="_______h7" hidden="1">{"'Sheet1'!$L$16"}</definedName>
    <definedName name="_______h8" hidden="1">{"'Sheet1'!$L$16"}</definedName>
    <definedName name="_______h9" hidden="1">{"'Sheet1'!$L$16"}</definedName>
    <definedName name="_______hom2">#REF!</definedName>
    <definedName name="_______hsm2">1.1289</definedName>
    <definedName name="_______hso2">#REF!</definedName>
    <definedName name="_______hu1" hidden="1">{"'Sheet1'!$L$16"}</definedName>
    <definedName name="_______hu2" hidden="1">{"'Sheet1'!$L$16"}</definedName>
    <definedName name="_______hu5" hidden="1">{"'Sheet1'!$L$16"}</definedName>
    <definedName name="_______hu6" hidden="1">{"'Sheet1'!$L$16"}</definedName>
    <definedName name="_______kha1">#REF!</definedName>
    <definedName name="_______kl1">#REF!</definedName>
    <definedName name="_______KM188">#REF!</definedName>
    <definedName name="_______km189">#REF!</definedName>
    <definedName name="_______km193">#REF!</definedName>
    <definedName name="_______km194">#REF!</definedName>
    <definedName name="_______km195">#REF!</definedName>
    <definedName name="_______km197">#REF!</definedName>
    <definedName name="_______km198">#REF!</definedName>
    <definedName name="_______Lan1">{"Thuxm2.xls","Sheet1"}</definedName>
    <definedName name="_______LAN3" hidden="1">{"'Sheet1'!$L$16"}</definedName>
    <definedName name="_______lap1">#REF!</definedName>
    <definedName name="_______lap2">#REF!</definedName>
    <definedName name="_______M36" hidden="1">{"'Sheet1'!$L$16"}</definedName>
    <definedName name="_______MAC12">#REF!</definedName>
    <definedName name="_______MAC46">#REF!</definedName>
    <definedName name="_______NCL100">#REF!</definedName>
    <definedName name="_______NCL200">#REF!</definedName>
    <definedName name="_______NCL250">#REF!</definedName>
    <definedName name="_______NET2">#REF!</definedName>
    <definedName name="_______nin190">#REF!</definedName>
    <definedName name="_______NSO2" hidden="1">{"'Sheet1'!$L$16"}</definedName>
    <definedName name="_______PA3" hidden="1">{"'Sheet1'!$L$16"}</definedName>
    <definedName name="_______phi10">#REF!</definedName>
    <definedName name="_______phi12">#REF!</definedName>
    <definedName name="_______phi14">#REF!</definedName>
    <definedName name="_______phi16">#REF!</definedName>
    <definedName name="_______phi18">#REF!</definedName>
    <definedName name="_______phi20">#REF!</definedName>
    <definedName name="_______phi22">#REF!</definedName>
    <definedName name="_______phi25">#REF!</definedName>
    <definedName name="_______phi28">#REF!</definedName>
    <definedName name="_______phi6">#REF!</definedName>
    <definedName name="_______phi8">#REF!</definedName>
    <definedName name="_______Sat27">#REF!</definedName>
    <definedName name="_______Sat6">#REF!</definedName>
    <definedName name="_______sc1">#REF!</definedName>
    <definedName name="_______SC2">#REF!</definedName>
    <definedName name="_______sc3">#REF!</definedName>
    <definedName name="_______slg1">#REF!</definedName>
    <definedName name="_______slg2">#REF!</definedName>
    <definedName name="_______slg3">#REF!</definedName>
    <definedName name="_______slg4">#REF!</definedName>
    <definedName name="_______slg5">#REF!</definedName>
    <definedName name="_______slg6">#REF!</definedName>
    <definedName name="_______SN3">#REF!</definedName>
    <definedName name="_______sua20">#REF!</definedName>
    <definedName name="_______sua30">#REF!</definedName>
    <definedName name="_______TB1">#REF!</definedName>
    <definedName name="_______tct5">#REF!</definedName>
    <definedName name="_______tg427">#REF!</definedName>
    <definedName name="_______TH20">#REF!</definedName>
    <definedName name="_______TK155">#REF!</definedName>
    <definedName name="_______TK422">#REF!</definedName>
    <definedName name="_______TL1">#REF!</definedName>
    <definedName name="_______TL2">#REF!</definedName>
    <definedName name="_______TL3">#REF!</definedName>
    <definedName name="_______TLA120">#REF!</definedName>
    <definedName name="_______TLA35">#REF!</definedName>
    <definedName name="_______TLA50">#REF!</definedName>
    <definedName name="_______TLA70">#REF!</definedName>
    <definedName name="_______TLA95">#REF!</definedName>
    <definedName name="_______Tru21" hidden="1">{"'Sheet1'!$L$16"}</definedName>
    <definedName name="_______tt3" hidden="1">{"'Sheet1'!$L$16"}</definedName>
    <definedName name="_______tz593">#REF!</definedName>
    <definedName name="_______VL100">#REF!</definedName>
    <definedName name="_______VL200">#REF!</definedName>
    <definedName name="_______VL250">#REF!</definedName>
    <definedName name="_______VLP2" hidden="1">{"'Sheet1'!$L$16"}</definedName>
    <definedName name="______a1" hidden="1">{"'Sheet1'!$L$16"}</definedName>
    <definedName name="______a129">#REF!</definedName>
    <definedName name="______a130">#REF!</definedName>
    <definedName name="______a2" hidden="1">{"'Sheet1'!$L$16"}</definedName>
    <definedName name="______atn1">#REF!</definedName>
    <definedName name="______atn10">#REF!</definedName>
    <definedName name="______atn2">#REF!</definedName>
    <definedName name="______atn3">#REF!</definedName>
    <definedName name="______atn4">#REF!</definedName>
    <definedName name="______atn5">#REF!</definedName>
    <definedName name="______atn6">#REF!</definedName>
    <definedName name="______atn7">#REF!</definedName>
    <definedName name="______atn8">#REF!</definedName>
    <definedName name="______atn9">#REF!</definedName>
    <definedName name="______B1" hidden="1">{"'Sheet1'!$L$16"}</definedName>
    <definedName name="______ban2" hidden="1">{"'Sheet1'!$L$16"}</definedName>
    <definedName name="______Bia1">#REF!</definedName>
    <definedName name="______Bia2">#REF!</definedName>
    <definedName name="______boi1">#REF!</definedName>
    <definedName name="______boi2">#REF!</definedName>
    <definedName name="______boi3">#REF!</definedName>
    <definedName name="______boi4">#REF!</definedName>
    <definedName name="______btm10">#REF!</definedName>
    <definedName name="______btm100">#REF!</definedName>
    <definedName name="______BTM250">#REF!</definedName>
    <definedName name="______btM300">#REF!</definedName>
    <definedName name="______cao1">#REF!</definedName>
    <definedName name="______cao2">#REF!</definedName>
    <definedName name="______cao3">#REF!</definedName>
    <definedName name="______cao4">#REF!</definedName>
    <definedName name="______cao5">#REF!</definedName>
    <definedName name="______cao6">#REF!</definedName>
    <definedName name="______chk1">#REF!</definedName>
    <definedName name="______CON1">#REF!</definedName>
    <definedName name="______CON2">#REF!</definedName>
    <definedName name="______cpd1">#REF!</definedName>
    <definedName name="______cpd2">#REF!</definedName>
    <definedName name="______dai1">#REF!</definedName>
    <definedName name="______dai2">#REF!</definedName>
    <definedName name="______dai3">#REF!</definedName>
    <definedName name="______dai4">#REF!</definedName>
    <definedName name="______dai5">#REF!</definedName>
    <definedName name="______dai6">#REF!</definedName>
    <definedName name="______dan1">#REF!</definedName>
    <definedName name="______dan2">#REF!</definedName>
    <definedName name="______ddn400">#REF!</definedName>
    <definedName name="______ddn600">#REF!</definedName>
    <definedName name="______deo1">#REF!</definedName>
    <definedName name="______deo10">#REF!</definedName>
    <definedName name="______deo2">#REF!</definedName>
    <definedName name="______deo3">#REF!</definedName>
    <definedName name="______deo4">#REF!</definedName>
    <definedName name="______deo5">#REF!</definedName>
    <definedName name="______deo6">#REF!</definedName>
    <definedName name="______deo7">#REF!</definedName>
    <definedName name="______deo8">#REF!</definedName>
    <definedName name="______deo9">#REF!</definedName>
    <definedName name="______DT12" hidden="1">{"'Sheet1'!$L$16"}</definedName>
    <definedName name="______Goi8" hidden="1">{"'Sheet1'!$L$16"}</definedName>
    <definedName name="______gon4">#REF!</definedName>
    <definedName name="______h1" hidden="1">{"'Sheet1'!$L$16"}</definedName>
    <definedName name="______h10" hidden="1">{#N/A,#N/A,FALSE,"Chi tiÆt"}</definedName>
    <definedName name="______h2" hidden="1">{"'Sheet1'!$L$16"}</definedName>
    <definedName name="______h3" hidden="1">{"'Sheet1'!$L$16"}</definedName>
    <definedName name="______h5" hidden="1">{"'Sheet1'!$L$16"}</definedName>
    <definedName name="______h6" hidden="1">{"'Sheet1'!$L$16"}</definedName>
    <definedName name="______h7" hidden="1">{"'Sheet1'!$L$16"}</definedName>
    <definedName name="______h8" hidden="1">{"'Sheet1'!$L$16"}</definedName>
    <definedName name="______h9" hidden="1">{"'Sheet1'!$L$16"}</definedName>
    <definedName name="______hom2">#REF!</definedName>
    <definedName name="______hsm2">1.1289</definedName>
    <definedName name="______hso2">#REF!</definedName>
    <definedName name="______hu1" hidden="1">{"'Sheet1'!$L$16"}</definedName>
    <definedName name="______hu2" hidden="1">{"'Sheet1'!$L$16"}</definedName>
    <definedName name="______hu5" hidden="1">{"'Sheet1'!$L$16"}</definedName>
    <definedName name="______hu6" hidden="1">{"'Sheet1'!$L$16"}</definedName>
    <definedName name="______huy1" hidden="1">{"'Sheet1'!$L$16"}</definedName>
    <definedName name="______kha1">#REF!</definedName>
    <definedName name="______kl1">#REF!</definedName>
    <definedName name="______KM188">#REF!</definedName>
    <definedName name="______km189">#REF!</definedName>
    <definedName name="______km190">#REF!</definedName>
    <definedName name="______km191">#REF!</definedName>
    <definedName name="______km192">#REF!</definedName>
    <definedName name="______km193">#REF!</definedName>
    <definedName name="______km194">#REF!</definedName>
    <definedName name="______km195">#REF!</definedName>
    <definedName name="______km196">#REF!</definedName>
    <definedName name="______km197">#REF!</definedName>
    <definedName name="______km198">#REF!</definedName>
    <definedName name="______Lan1">{"Thuxm2.xls","Sheet1"}</definedName>
    <definedName name="______LAN3" hidden="1">{"'Sheet1'!$L$16"}</definedName>
    <definedName name="______lap1">#REF!</definedName>
    <definedName name="______lap2">#REF!</definedName>
    <definedName name="______M36" hidden="1">{"'Sheet1'!$L$16"}</definedName>
    <definedName name="______MAC12">#REF!</definedName>
    <definedName name="______MAC46">#REF!</definedName>
    <definedName name="______NCL100">#REF!</definedName>
    <definedName name="______NCL200">#REF!</definedName>
    <definedName name="______NCL250">#REF!</definedName>
    <definedName name="______NET2">#REF!</definedName>
    <definedName name="______nin190">#REF!</definedName>
    <definedName name="______NSO2" hidden="1">{"'Sheet1'!$L$16"}</definedName>
    <definedName name="______PA3" hidden="1">{"'Sheet1'!$L$16"}</definedName>
    <definedName name="______phi10">#REF!</definedName>
    <definedName name="______phi12">#REF!</definedName>
    <definedName name="______phi14">#REF!</definedName>
    <definedName name="______phi16">#REF!</definedName>
    <definedName name="______phi18">#REF!</definedName>
    <definedName name="______phi20">#REF!</definedName>
    <definedName name="______phi22">#REF!</definedName>
    <definedName name="______phi25">#REF!</definedName>
    <definedName name="______phi28">#REF!</definedName>
    <definedName name="______phi6">#REF!</definedName>
    <definedName name="______phi8">#REF!</definedName>
    <definedName name="______PL1242">#REF!</definedName>
    <definedName name="______sat10">#REF!</definedName>
    <definedName name="______sat14">#REF!</definedName>
    <definedName name="______sat16">#REF!</definedName>
    <definedName name="______sat20">#REF!</definedName>
    <definedName name="______Sat27">#REF!</definedName>
    <definedName name="______Sat6">#REF!</definedName>
    <definedName name="______sat8">#REF!</definedName>
    <definedName name="______sc1">#REF!</definedName>
    <definedName name="______SC2">#REF!</definedName>
    <definedName name="______sc3">#REF!</definedName>
    <definedName name="______SCL4" hidden="1">{"'Sheet1'!$L$16"}</definedName>
    <definedName name="______slg1">#REF!</definedName>
    <definedName name="______slg2">#REF!</definedName>
    <definedName name="______slg3">#REF!</definedName>
    <definedName name="______slg4">#REF!</definedName>
    <definedName name="______slg5">#REF!</definedName>
    <definedName name="______slg6">#REF!</definedName>
    <definedName name="______SN3">#REF!</definedName>
    <definedName name="______sua20">#REF!</definedName>
    <definedName name="______sua30">#REF!</definedName>
    <definedName name="______TB1">#REF!</definedName>
    <definedName name="______tct5">#REF!</definedName>
    <definedName name="______tg427">#REF!</definedName>
    <definedName name="______TH1">#REF!</definedName>
    <definedName name="______TH2">#REF!</definedName>
    <definedName name="______TH20">#REF!</definedName>
    <definedName name="______TH3">#REF!</definedName>
    <definedName name="______TK155">#REF!</definedName>
    <definedName name="______TK422">#REF!</definedName>
    <definedName name="______TL1">#REF!</definedName>
    <definedName name="______TL2">#REF!</definedName>
    <definedName name="______TL3">#REF!</definedName>
    <definedName name="______TLA120">#REF!</definedName>
    <definedName name="______TLA35">#REF!</definedName>
    <definedName name="______TLA50">#REF!</definedName>
    <definedName name="______TLA70">#REF!</definedName>
    <definedName name="______TLA95">#REF!</definedName>
    <definedName name="______Tru21" hidden="1">{"'Sheet1'!$L$16"}</definedName>
    <definedName name="______tt3" hidden="1">{"'Sheet1'!$L$16"}</definedName>
    <definedName name="______tz593">#REF!</definedName>
    <definedName name="______VL100">#REF!</definedName>
    <definedName name="______vl2" hidden="1">{"'Sheet1'!$L$16"}</definedName>
    <definedName name="______VL200">#REF!</definedName>
    <definedName name="______VL250">#REF!</definedName>
    <definedName name="_____a1" hidden="1">{"'Sheet1'!$L$16"}</definedName>
    <definedName name="_____a129">#REF!</definedName>
    <definedName name="_____a130">#REF!</definedName>
    <definedName name="_____a2" hidden="1">{"'Sheet1'!$L$16"}</definedName>
    <definedName name="_____atn1">#REF!</definedName>
    <definedName name="_____atn10">#REF!</definedName>
    <definedName name="_____atn2">#REF!</definedName>
    <definedName name="_____atn3">#REF!</definedName>
    <definedName name="_____atn4">#REF!</definedName>
    <definedName name="_____atn5">#REF!</definedName>
    <definedName name="_____atn6">#REF!</definedName>
    <definedName name="_____atn7">#REF!</definedName>
    <definedName name="_____atn8">#REF!</definedName>
    <definedName name="_____atn9">#REF!</definedName>
    <definedName name="_____B1" hidden="1">{"'Sheet1'!$L$16"}</definedName>
    <definedName name="_____ban2" hidden="1">{"'Sheet1'!$L$16"}</definedName>
    <definedName name="_____Bia1">#REF!</definedName>
    <definedName name="_____Bia2">#REF!</definedName>
    <definedName name="_____boi1">#REF!</definedName>
    <definedName name="_____boi2">#REF!</definedName>
    <definedName name="_____boi3">#REF!</definedName>
    <definedName name="_____boi4">#REF!</definedName>
    <definedName name="_____BTM250">#REF!</definedName>
    <definedName name="_____btM300">#REF!</definedName>
    <definedName name="_____cao1">#REF!</definedName>
    <definedName name="_____cao2">#REF!</definedName>
    <definedName name="_____cao3">#REF!</definedName>
    <definedName name="_____cao4">#REF!</definedName>
    <definedName name="_____cao5">#REF!</definedName>
    <definedName name="_____cao6">#REF!</definedName>
    <definedName name="_____chk1">#REF!</definedName>
    <definedName name="_____CON1">#REF!</definedName>
    <definedName name="_____CON2">#REF!</definedName>
    <definedName name="_____cpd1">#REF!</definedName>
    <definedName name="_____cpd2">#REF!</definedName>
    <definedName name="_____dai1">#REF!</definedName>
    <definedName name="_____dai2">#REF!</definedName>
    <definedName name="_____dai3">#REF!</definedName>
    <definedName name="_____dai4">#REF!</definedName>
    <definedName name="_____dai5">#REF!</definedName>
    <definedName name="_____dai6">#REF!</definedName>
    <definedName name="_____dan1">#REF!</definedName>
    <definedName name="_____dan2">#REF!</definedName>
    <definedName name="_____ddn400">#REF!</definedName>
    <definedName name="_____ddn600">#REF!</definedName>
    <definedName name="_____deo1">#REF!</definedName>
    <definedName name="_____deo10">#REF!</definedName>
    <definedName name="_____deo2">#REF!</definedName>
    <definedName name="_____deo3">#REF!</definedName>
    <definedName name="_____deo4">#REF!</definedName>
    <definedName name="_____deo5">#REF!</definedName>
    <definedName name="_____deo6">#REF!</definedName>
    <definedName name="_____deo7">#REF!</definedName>
    <definedName name="_____deo8">#REF!</definedName>
    <definedName name="_____deo9">#REF!</definedName>
    <definedName name="_____DT12" hidden="1">{"'Sheet1'!$L$16"}</definedName>
    <definedName name="_____Goi8" hidden="1">{"'Sheet1'!$L$16"}</definedName>
    <definedName name="_____gon4">#REF!</definedName>
    <definedName name="_____h1" hidden="1">{"'Sheet1'!$L$16"}</definedName>
    <definedName name="_____h10" hidden="1">{#N/A,#N/A,FALSE,"Chi tiÆt"}</definedName>
    <definedName name="_____h2" hidden="1">{"'Sheet1'!$L$16"}</definedName>
    <definedName name="_____h3" hidden="1">{"'Sheet1'!$L$16"}</definedName>
    <definedName name="_____h5" hidden="1">{"'Sheet1'!$L$16"}</definedName>
    <definedName name="_____h6" hidden="1">{"'Sheet1'!$L$16"}</definedName>
    <definedName name="_____h7" hidden="1">{"'Sheet1'!$L$16"}</definedName>
    <definedName name="_____h8" hidden="1">{"'Sheet1'!$L$16"}</definedName>
    <definedName name="_____h9" hidden="1">{"'Sheet1'!$L$16"}</definedName>
    <definedName name="_____hom2">#REF!</definedName>
    <definedName name="_____hsm2">1.1289</definedName>
    <definedName name="_____hso2">#REF!</definedName>
    <definedName name="_____hu1" hidden="1">{"'Sheet1'!$L$16"}</definedName>
    <definedName name="_____hu2" hidden="1">{"'Sheet1'!$L$16"}</definedName>
    <definedName name="_____hu5" hidden="1">{"'Sheet1'!$L$16"}</definedName>
    <definedName name="_____hu6" hidden="1">{"'Sheet1'!$L$16"}</definedName>
    <definedName name="_____huy1" hidden="1">{"'Sheet1'!$L$16"}</definedName>
    <definedName name="_____kha1">#REF!</definedName>
    <definedName name="_____kl1">#REF!</definedName>
    <definedName name="_____km190">#REF!</definedName>
    <definedName name="_____km191">#REF!</definedName>
    <definedName name="_____km192">#REF!</definedName>
    <definedName name="_____km196">#REF!</definedName>
    <definedName name="_____Lan1">{"Thuxm2.xls","Sheet1"}</definedName>
    <definedName name="_____LAN3" hidden="1">{"'Sheet1'!$L$16"}</definedName>
    <definedName name="_____lap1">#REF!</definedName>
    <definedName name="_____lap2">#REF!</definedName>
    <definedName name="_____M36" hidden="1">{"'Sheet1'!$L$16"}</definedName>
    <definedName name="_____MAC12">#REF!</definedName>
    <definedName name="_____MAC46">#REF!</definedName>
    <definedName name="_____NCL100">#REF!</definedName>
    <definedName name="_____NCL200">#REF!</definedName>
    <definedName name="_____NCL250">#REF!</definedName>
    <definedName name="_____NET2">#REF!</definedName>
    <definedName name="_____nin190">#REF!</definedName>
    <definedName name="_____NSO2" hidden="1">{"'Sheet1'!$L$16"}</definedName>
    <definedName name="_____PA3" hidden="1">{"'Sheet1'!$L$16"}</definedName>
    <definedName name="_____phi10">#REF!</definedName>
    <definedName name="_____phi12">#REF!</definedName>
    <definedName name="_____phi14">#REF!</definedName>
    <definedName name="_____phi16">#REF!</definedName>
    <definedName name="_____phi18">#REF!</definedName>
    <definedName name="_____phi20">#REF!</definedName>
    <definedName name="_____phi22">#REF!</definedName>
    <definedName name="_____phi25">#REF!</definedName>
    <definedName name="_____phi28">#REF!</definedName>
    <definedName name="_____phi6">#REF!</definedName>
    <definedName name="_____phi8">#REF!</definedName>
    <definedName name="_____PL1242">#REF!</definedName>
    <definedName name="_____sat10">#REF!</definedName>
    <definedName name="_____sat14">#REF!</definedName>
    <definedName name="_____sat16">#REF!</definedName>
    <definedName name="_____sat20">#REF!</definedName>
    <definedName name="_____Sat27">#REF!</definedName>
    <definedName name="_____Sat6">#REF!</definedName>
    <definedName name="_____sat8">#REF!</definedName>
    <definedName name="_____sc1">#REF!</definedName>
    <definedName name="_____SC2">#REF!</definedName>
    <definedName name="_____sc3">#REF!</definedName>
    <definedName name="_____SCL4" hidden="1">{"'Sheet1'!$L$16"}</definedName>
    <definedName name="_____slg1">#REF!</definedName>
    <definedName name="_____slg2">#REF!</definedName>
    <definedName name="_____slg3">#REF!</definedName>
    <definedName name="_____slg4">#REF!</definedName>
    <definedName name="_____slg5">#REF!</definedName>
    <definedName name="_____slg6">#REF!</definedName>
    <definedName name="_____SN3">#REF!</definedName>
    <definedName name="_____sua20">#REF!</definedName>
    <definedName name="_____sua30">#REF!</definedName>
    <definedName name="_____tct5">#REF!</definedName>
    <definedName name="_____tg427">#REF!</definedName>
    <definedName name="_____TH1">#REF!</definedName>
    <definedName name="_____TH2">#REF!</definedName>
    <definedName name="_____TH20">#REF!</definedName>
    <definedName name="_____TH3">#REF!</definedName>
    <definedName name="_____TK155">#REF!</definedName>
    <definedName name="_____TK211" hidden="1">{"'Sheet1'!$L$16"}</definedName>
    <definedName name="_____TK422">#REF!</definedName>
    <definedName name="_____TL1">#REF!</definedName>
    <definedName name="_____TL2">#REF!</definedName>
    <definedName name="_____TL3">#REF!</definedName>
    <definedName name="_____TLA120">#REF!</definedName>
    <definedName name="_____TLA35">#REF!</definedName>
    <definedName name="_____TLA50">#REF!</definedName>
    <definedName name="_____TLA70">#REF!</definedName>
    <definedName name="_____TLA95">#REF!</definedName>
    <definedName name="_____Tru21" hidden="1">{"'Sheet1'!$L$16"}</definedName>
    <definedName name="_____tt3" hidden="1">{"'Sheet1'!$L$16"}</definedName>
    <definedName name="_____tz593">#REF!</definedName>
    <definedName name="_____VL100">#REF!</definedName>
    <definedName name="_____vl2" hidden="1">{"'Sheet1'!$L$16"}</definedName>
    <definedName name="_____VL200">#REF!</definedName>
    <definedName name="_____VL250">#REF!</definedName>
    <definedName name="_____VLP2"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2" hidden="1">{"'Sheet1'!$L$16"}</definedName>
    <definedName name="____atn1">#REF!</definedName>
    <definedName name="____atn10">#REF!</definedName>
    <definedName name="____atn2">#REF!</definedName>
    <definedName name="____atn3">#REF!</definedName>
    <definedName name="____atn4">#REF!</definedName>
    <definedName name="____atn5">#REF!</definedName>
    <definedName name="____atn6">#REF!</definedName>
    <definedName name="____atn7">#REF!</definedName>
    <definedName name="____atn8">#REF!</definedName>
    <definedName name="____atn9">#REF!</definedName>
    <definedName name="____B1" hidden="1">{"'Sheet1'!$L$16"}</definedName>
    <definedName name="____ban2" hidden="1">{"'Sheet1'!$L$16"}</definedName>
    <definedName name="____Bia1">#REF!</definedName>
    <definedName name="____Bia2">#REF!</definedName>
    <definedName name="____boi1">#REF!</definedName>
    <definedName name="____boi2">#REF!</definedName>
    <definedName name="____boi3">#REF!</definedName>
    <definedName name="____boi4">#REF!</definedName>
    <definedName name="____btm10">#REF!</definedName>
    <definedName name="____btm100">#REF!</definedName>
    <definedName name="____BTM250">#REF!</definedName>
    <definedName name="____btM300">#REF!</definedName>
    <definedName name="____cao1">#REF!</definedName>
    <definedName name="____cao2">#REF!</definedName>
    <definedName name="____cao3">#REF!</definedName>
    <definedName name="____cao4">#REF!</definedName>
    <definedName name="____cao5">#REF!</definedName>
    <definedName name="____cao6">#REF!</definedName>
    <definedName name="____cep1" hidden="1">{"'Sheet1'!$L$16"}</definedName>
    <definedName name="____chk1">#REF!</definedName>
    <definedName name="____Coc39" hidden="1">{"'Sheet1'!$L$16"}</definedName>
    <definedName name="____CON1">#REF!</definedName>
    <definedName name="____CON2">#REF!</definedName>
    <definedName name="____cpd1">#REF!</definedName>
    <definedName name="____cpd2">#REF!</definedName>
    <definedName name="____dai1">#REF!</definedName>
    <definedName name="____dai2">#REF!</definedName>
    <definedName name="____dai3">#REF!</definedName>
    <definedName name="____dai4">#REF!</definedName>
    <definedName name="____dai5">#REF!</definedName>
    <definedName name="____dai6">#REF!</definedName>
    <definedName name="____dan1">#REF!</definedName>
    <definedName name="____dan2">#REF!</definedName>
    <definedName name="____ddn400">#REF!</definedName>
    <definedName name="____ddn600">#REF!</definedName>
    <definedName name="____deo1">#REF!</definedName>
    <definedName name="____deo10">#REF!</definedName>
    <definedName name="____deo2">#REF!</definedName>
    <definedName name="____deo3">#REF!</definedName>
    <definedName name="____deo4">#REF!</definedName>
    <definedName name="____deo5">#REF!</definedName>
    <definedName name="____deo6">#REF!</definedName>
    <definedName name="____deo7">#REF!</definedName>
    <definedName name="____deo8">#REF!</definedName>
    <definedName name="____deo9">#REF!</definedName>
    <definedName name="____DT12" hidden="1">{"'Sheet1'!$L$16"}</definedName>
    <definedName name="____f5" hidden="1">{"'Sheet1'!$L$16"}</definedName>
    <definedName name="____Goi8" hidden="1">{"'Sheet1'!$L$16"}</definedName>
    <definedName name="____gon4">#REF!</definedName>
    <definedName name="____h1" hidden="1">{"'Sheet1'!$L$16"}</definedName>
    <definedName name="____h10" hidden="1">{#N/A,#N/A,FALSE,"Chi tiÆt"}</definedName>
    <definedName name="____h2" hidden="1">{"'Sheet1'!$L$16"}</definedName>
    <definedName name="____h3" hidden="1">{"'Sheet1'!$L$16"}</definedName>
    <definedName name="____h5" hidden="1">{"'Sheet1'!$L$16"}</definedName>
    <definedName name="____h6" hidden="1">{"'Sheet1'!$L$16"}</definedName>
    <definedName name="____h7" hidden="1">{"'Sheet1'!$L$16"}</definedName>
    <definedName name="____h8" hidden="1">{"'Sheet1'!$L$16"}</definedName>
    <definedName name="____h9" hidden="1">{"'Sheet1'!$L$16"}</definedName>
    <definedName name="____hom2">#REF!</definedName>
    <definedName name="____hsm2">1.1289</definedName>
    <definedName name="____hso2">#REF!</definedName>
    <definedName name="____hu1" hidden="1">{"'Sheet1'!$L$16"}</definedName>
    <definedName name="____hu2" hidden="1">{"'Sheet1'!$L$16"}</definedName>
    <definedName name="____hu5" hidden="1">{"'Sheet1'!$L$16"}</definedName>
    <definedName name="____hu6" hidden="1">{"'Sheet1'!$L$16"}</definedName>
    <definedName name="____huy1" hidden="1">{"'Sheet1'!$L$16"}</definedName>
    <definedName name="____kha1">#REF!</definedName>
    <definedName name="____kl1">#REF!</definedName>
    <definedName name="____kl11" hidden="1">{"'Sheet1'!$L$16"}</definedName>
    <definedName name="____kl4" hidden="1">{"'Sheet1'!$L$16"}</definedName>
    <definedName name="____kl6" hidden="1">{"'Sheet1'!$L$16"}</definedName>
    <definedName name="____KM188">#REF!</definedName>
    <definedName name="____km189">#REF!</definedName>
    <definedName name="____km190">#REF!</definedName>
    <definedName name="____km191">#REF!</definedName>
    <definedName name="____km192">#REF!</definedName>
    <definedName name="____km193">#REF!</definedName>
    <definedName name="____km194">#REF!</definedName>
    <definedName name="____km195">#REF!</definedName>
    <definedName name="____km197">#REF!</definedName>
    <definedName name="____km198">#REF!</definedName>
    <definedName name="____Lan1" hidden="1">{"'Sheet1'!$L$16"}</definedName>
    <definedName name="____LAN3" hidden="1">{"'Sheet1'!$L$16"}</definedName>
    <definedName name="____lap1">#REF!</definedName>
    <definedName name="____lap2">#REF!</definedName>
    <definedName name="____lk2" hidden="1">{"'Sheet1'!$L$16"}</definedName>
    <definedName name="____M36" hidden="1">{"'Sheet1'!$L$16"}</definedName>
    <definedName name="____MAC12">#REF!</definedName>
    <definedName name="____MAC46">#REF!</definedName>
    <definedName name="____NCL100">#REF!</definedName>
    <definedName name="____NCL200">#REF!</definedName>
    <definedName name="____NCL250">#REF!</definedName>
    <definedName name="____NET2">#REF!</definedName>
    <definedName name="____nin190">#REF!</definedName>
    <definedName name="____NSO2" hidden="1">{"'Sheet1'!$L$16"}</definedName>
    <definedName name="____PA3" hidden="1">{"'Sheet1'!$L$16"}</definedName>
    <definedName name="____phi10">#REF!</definedName>
    <definedName name="____phi12">#REF!</definedName>
    <definedName name="____phi14">#REF!</definedName>
    <definedName name="____phi16">#REF!</definedName>
    <definedName name="____phi18">#REF!</definedName>
    <definedName name="____phi20">#REF!</definedName>
    <definedName name="____phi22">#REF!</definedName>
    <definedName name="____phi25">#REF!</definedName>
    <definedName name="____phi28">#REF!</definedName>
    <definedName name="____phi6">#REF!</definedName>
    <definedName name="____phi8">#REF!</definedName>
    <definedName name="____PL1242">#REF!</definedName>
    <definedName name="____Pl2" hidden="1">{"'Sheet1'!$L$16"}</definedName>
    <definedName name="____sat10">#REF!</definedName>
    <definedName name="____sat14">#REF!</definedName>
    <definedName name="____sat16">#REF!</definedName>
    <definedName name="____sat20">#REF!</definedName>
    <definedName name="____Sat27">#REF!</definedName>
    <definedName name="____Sat6">#REF!</definedName>
    <definedName name="____sat8">#REF!</definedName>
    <definedName name="____sc1">#REF!</definedName>
    <definedName name="____SC2">#REF!</definedName>
    <definedName name="____sc3">#REF!</definedName>
    <definedName name="____SCL4" hidden="1">{"'Sheet1'!$L$16"}</definedName>
    <definedName name="____slg1">#REF!</definedName>
    <definedName name="____slg2">#REF!</definedName>
    <definedName name="____slg3">#REF!</definedName>
    <definedName name="____slg4">#REF!</definedName>
    <definedName name="____slg5">#REF!</definedName>
    <definedName name="____slg6">#REF!</definedName>
    <definedName name="____SN3">#REF!</definedName>
    <definedName name="____sua20">#REF!</definedName>
    <definedName name="____sua30">#REF!</definedName>
    <definedName name="____TB1">#REF!</definedName>
    <definedName name="____tct5">#REF!</definedName>
    <definedName name="____tg427">#REF!</definedName>
    <definedName name="____TH1" hidden="1">{"'Sheet1'!$L$16"}</definedName>
    <definedName name="____TH2">#REF!</definedName>
    <definedName name="____TH20">#REF!</definedName>
    <definedName name="____TH3">#REF!</definedName>
    <definedName name="____TK155">#REF!</definedName>
    <definedName name="____TK211" hidden="1">{"'Sheet1'!$L$16"}</definedName>
    <definedName name="____TK422">#REF!</definedName>
    <definedName name="____TL1">#REF!</definedName>
    <definedName name="____TL2">#REF!</definedName>
    <definedName name="____TL3">#REF!</definedName>
    <definedName name="____TLA120">#REF!</definedName>
    <definedName name="____TLA35">#REF!</definedName>
    <definedName name="____TLA50">#REF!</definedName>
    <definedName name="____TLA70">#REF!</definedName>
    <definedName name="____TLA95">#REF!</definedName>
    <definedName name="____tq2">#REF!</definedName>
    <definedName name="____Tru21" hidden="1">{"'Sheet1'!$L$16"}</definedName>
    <definedName name="____tt3" hidden="1">{"'Sheet1'!$L$16"}</definedName>
    <definedName name="____TT31" hidden="1">{"'Sheet1'!$L$16"}</definedName>
    <definedName name="____tz593">#REF!</definedName>
    <definedName name="____vl1" hidden="1">{"'Sheet1'!$L$16"}</definedName>
    <definedName name="____VL100">#REF!</definedName>
    <definedName name="____vl2" hidden="1">{"'Sheet1'!$L$16"}</definedName>
    <definedName name="____VL200">#REF!</definedName>
    <definedName name="____VL250">#REF!</definedName>
    <definedName name="____VLP2" hidden="1">{"'Sheet1'!$L$16"}</definedName>
    <definedName name="____xlfn.BAHTTEXT" hidden="1">#NAME?</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2" hidden="1">{"'Sheet1'!$L$16"}</definedName>
    <definedName name="___atn1">#REF!</definedName>
    <definedName name="___atn10">#REF!</definedName>
    <definedName name="___atn2">#REF!</definedName>
    <definedName name="___atn3">#REF!</definedName>
    <definedName name="___atn4">#REF!</definedName>
    <definedName name="___atn5">#REF!</definedName>
    <definedName name="___atn6">#REF!</definedName>
    <definedName name="___atn7">#REF!</definedName>
    <definedName name="___atn8">#REF!</definedName>
    <definedName name="___atn9">#REF!</definedName>
    <definedName name="___B1" hidden="1">{"'Sheet1'!$L$16"}</definedName>
    <definedName name="___ban2" hidden="1">{"'Sheet1'!$L$16"}</definedName>
    <definedName name="___Bia1">#REF!</definedName>
    <definedName name="___Bia2">#REF!</definedName>
    <definedName name="___boi1">#REF!</definedName>
    <definedName name="___boi2">#REF!</definedName>
    <definedName name="___boi3">#REF!</definedName>
    <definedName name="___boi4">#REF!</definedName>
    <definedName name="___btm10">#REF!</definedName>
    <definedName name="___btm100">#REF!</definedName>
    <definedName name="___BTM250">#REF!</definedName>
    <definedName name="___btM300">#REF!</definedName>
    <definedName name="___cao1">#REF!</definedName>
    <definedName name="___cao2">#REF!</definedName>
    <definedName name="___cao3">#REF!</definedName>
    <definedName name="___cao4">#REF!</definedName>
    <definedName name="___cao5">#REF!</definedName>
    <definedName name="___cao6">#REF!</definedName>
    <definedName name="___Cau2">#REF!</definedName>
    <definedName name="___cep1" hidden="1">{"'Sheet1'!$L$16"}</definedName>
    <definedName name="___chk1">#REF!</definedName>
    <definedName name="___Coc39" hidden="1">{"'Sheet1'!$L$16"}</definedName>
    <definedName name="___CON1">#REF!</definedName>
    <definedName name="___CON2">#REF!</definedName>
    <definedName name="___cpd1">#REF!</definedName>
    <definedName name="___cpd2">#REF!</definedName>
    <definedName name="___dai1">#REF!</definedName>
    <definedName name="___dai2">#REF!</definedName>
    <definedName name="___dai3">#REF!</definedName>
    <definedName name="___dai4">#REF!</definedName>
    <definedName name="___dai5">#REF!</definedName>
    <definedName name="___dai6">#REF!</definedName>
    <definedName name="___dan1">#REF!</definedName>
    <definedName name="___dan2">#REF!</definedName>
    <definedName name="___ddn400">#REF!</definedName>
    <definedName name="___ddn600">#REF!</definedName>
    <definedName name="___deo1">#REF!</definedName>
    <definedName name="___deo10">#REF!</definedName>
    <definedName name="___deo2">#REF!</definedName>
    <definedName name="___deo3">#REF!</definedName>
    <definedName name="___deo4">#REF!</definedName>
    <definedName name="___deo5">#REF!</definedName>
    <definedName name="___deo6">#REF!</definedName>
    <definedName name="___deo7">#REF!</definedName>
    <definedName name="___deo8">#REF!</definedName>
    <definedName name="___deo9">#REF!</definedName>
    <definedName name="___DT12" hidden="1">{"'Sheet1'!$L$16"}</definedName>
    <definedName name="___E99999">#REF!</definedName>
    <definedName name="___f5" hidden="1">{"'Sheet1'!$L$16"}</definedName>
    <definedName name="___Goi8" hidden="1">{"'Sheet1'!$L$16"}</definedName>
    <definedName name="___gon4">#REF!</definedName>
    <definedName name="___h1" hidden="1">{"'Sheet1'!$L$16"}</definedName>
    <definedName name="___h10" hidden="1">{#N/A,#N/A,FALSE,"Chi tiÆt"}</definedName>
    <definedName name="___h2" hidden="1">{"'Sheet1'!$L$16"}</definedName>
    <definedName name="___h3" hidden="1">{"'Sheet1'!$L$16"}</definedName>
    <definedName name="___h5" hidden="1">{"'Sheet1'!$L$16"}</definedName>
    <definedName name="___h6" hidden="1">{"'Sheet1'!$L$16"}</definedName>
    <definedName name="___h7" hidden="1">{"'Sheet1'!$L$16"}</definedName>
    <definedName name="___h8" hidden="1">{"'Sheet1'!$L$16"}</definedName>
    <definedName name="___h9" hidden="1">{"'Sheet1'!$L$16"}</definedName>
    <definedName name="___hom2">#REF!</definedName>
    <definedName name="___hsm2">1.1289</definedName>
    <definedName name="___hso2">#REF!</definedName>
    <definedName name="___hu1" hidden="1">{"'Sheet1'!$L$16"}</definedName>
    <definedName name="___hu2" hidden="1">{"'Sheet1'!$L$16"}</definedName>
    <definedName name="___hu5" hidden="1">{"'Sheet1'!$L$16"}</definedName>
    <definedName name="___hu6" hidden="1">{"'Sheet1'!$L$16"}</definedName>
    <definedName name="___huy1" hidden="1">{"'Sheet1'!$L$16"}</definedName>
    <definedName name="___isc1">0.035</definedName>
    <definedName name="___isc2">0.02</definedName>
    <definedName name="___isc3">0.054</definedName>
    <definedName name="___JK4">#REF!</definedName>
    <definedName name="___kha1">#REF!</definedName>
    <definedName name="___khu7">#REF!</definedName>
    <definedName name="___kl1">#REF!</definedName>
    <definedName name="___KM188">#REF!</definedName>
    <definedName name="___km189">#REF!</definedName>
    <definedName name="___km190">#REF!</definedName>
    <definedName name="___km191">#REF!</definedName>
    <definedName name="___km192">#REF!</definedName>
    <definedName name="___km193">#REF!</definedName>
    <definedName name="___km194">#REF!</definedName>
    <definedName name="___km195">#REF!</definedName>
    <definedName name="___km196">#REF!</definedName>
    <definedName name="___km197">#REF!</definedName>
    <definedName name="___km198">#REF!</definedName>
    <definedName name="___Lan1" hidden="1">{"'Sheet1'!$L$16"}</definedName>
    <definedName name="___LAN3" hidden="1">{"'Sheet1'!$L$16"}</definedName>
    <definedName name="___lap1">#REF!</definedName>
    <definedName name="___lap2">#REF!</definedName>
    <definedName name="___lk2" hidden="1">{"'Sheet1'!$L$16"}</definedName>
    <definedName name="___M36" hidden="1">{"'Sheet1'!$L$16"}</definedName>
    <definedName name="___MAC12">#REF!</definedName>
    <definedName name="___MAC46">#REF!</definedName>
    <definedName name="___MB1">#REF!</definedName>
    <definedName name="___MB2">#REF!</definedName>
    <definedName name="___MN1">#REF!</definedName>
    <definedName name="___MN2">#REF!</definedName>
    <definedName name="___MT1">#REF!</definedName>
    <definedName name="___MT2">#REF!</definedName>
    <definedName name="___nc151">#REF!</definedName>
    <definedName name="___NCL100">#REF!</definedName>
    <definedName name="___NCL200">#REF!</definedName>
    <definedName name="___NCL250">#REF!</definedName>
    <definedName name="___NET2">#REF!</definedName>
    <definedName name="___nin190">#REF!</definedName>
    <definedName name="___nn15">#REF!</definedName>
    <definedName name="___nn21">#REF!</definedName>
    <definedName name="___nn27">#REF!</definedName>
    <definedName name="___nn8">#REF!</definedName>
    <definedName name="___NSO2" hidden="1">{"'Sheet1'!$L$16"}</definedName>
    <definedName name="___PA3" hidden="1">{"'Sheet1'!$L$16"}</definedName>
    <definedName name="___phi10">#REF!</definedName>
    <definedName name="___phi12">#REF!</definedName>
    <definedName name="___phi14">#REF!</definedName>
    <definedName name="___phi16">#REF!</definedName>
    <definedName name="___phi18">#REF!</definedName>
    <definedName name="___phi20">#REF!</definedName>
    <definedName name="___phi22">#REF!</definedName>
    <definedName name="___phi25">#REF!</definedName>
    <definedName name="___phi28">#REF!</definedName>
    <definedName name="___phi6">#REF!</definedName>
    <definedName name="___phi8">#REF!</definedName>
    <definedName name="___PL1242">#REF!</definedName>
    <definedName name="___Pl2" hidden="1">{"'Sheet1'!$L$16"}</definedName>
    <definedName name="___PL3">#REF!</definedName>
    <definedName name="___PP31">#REF!</definedName>
    <definedName name="___qa7">#REF!</definedName>
    <definedName name="___qq8">#REF!</definedName>
    <definedName name="___rr3">#REF!</definedName>
    <definedName name="___rr9">#REF!</definedName>
    <definedName name="___sat10">#REF!</definedName>
    <definedName name="___sat14">#REF!</definedName>
    <definedName name="___sat16">#REF!</definedName>
    <definedName name="___sat20">#REF!</definedName>
    <definedName name="___Sat27">#REF!</definedName>
    <definedName name="___Sat6">#REF!</definedName>
    <definedName name="___sat8">#REF!</definedName>
    <definedName name="___sc1">#REF!</definedName>
    <definedName name="___SC2">#REF!</definedName>
    <definedName name="___sc3">#REF!</definedName>
    <definedName name="___SCL4" hidden="1">{"'Sheet1'!$L$16"}</definedName>
    <definedName name="___slg1">#REF!</definedName>
    <definedName name="___slg2">#REF!</definedName>
    <definedName name="___slg3">#REF!</definedName>
    <definedName name="___slg4">#REF!</definedName>
    <definedName name="___slg5">#REF!</definedName>
    <definedName name="___slg6">#REF!</definedName>
    <definedName name="___SN3">#REF!</definedName>
    <definedName name="___SOC10">0.3456</definedName>
    <definedName name="___SOC8">0.2827</definedName>
    <definedName name="___ss14">#REF!</definedName>
    <definedName name="___ss2">#REF!</definedName>
    <definedName name="___ss20">#REF!</definedName>
    <definedName name="___ss27">#REF!</definedName>
    <definedName name="___ss32">#REF!</definedName>
    <definedName name="___ss37">#REF!</definedName>
    <definedName name="___ss43">#REF!</definedName>
    <definedName name="___ss49">#REF!</definedName>
    <definedName name="___ss8">#REF!</definedName>
    <definedName name="___Sta1">531.877</definedName>
    <definedName name="___Sta2">561.952</definedName>
    <definedName name="___Sta3">712.202</definedName>
    <definedName name="___Sta4">762.202</definedName>
    <definedName name="___STD0898">#REF!</definedName>
    <definedName name="___sua20">#REF!</definedName>
    <definedName name="___sua30">#REF!</definedName>
    <definedName name="___TB1">#REF!</definedName>
    <definedName name="___tct5">#REF!</definedName>
    <definedName name="___tg427">#REF!</definedName>
    <definedName name="___TH1">#REF!</definedName>
    <definedName name="___TH2">#REF!</definedName>
    <definedName name="___TH20">#REF!</definedName>
    <definedName name="___TH3">#REF!</definedName>
    <definedName name="___TK155">#REF!</definedName>
    <definedName name="___TK211" hidden="1">{"'Sheet1'!$L$16"}</definedName>
    <definedName name="___TK422">#REF!</definedName>
    <definedName name="___TL1">#REF!</definedName>
    <definedName name="___TL2">#REF!</definedName>
    <definedName name="___TL3">#REF!</definedName>
    <definedName name="___TLA120">#REF!</definedName>
    <definedName name="___TLA35">#REF!</definedName>
    <definedName name="___TLA50">#REF!</definedName>
    <definedName name="___TLA70">#REF!</definedName>
    <definedName name="___TLA95">#REF!</definedName>
    <definedName name="___tq2">#REF!</definedName>
    <definedName name="___Tru21">{"'Sheet1'!$L$16"}</definedName>
    <definedName name="___tt3">{"'Sheet1'!$L$16"}</definedName>
    <definedName name="___TT31" hidden="1">{"'Sheet1'!$L$16"}</definedName>
    <definedName name="___tt7">#REF!</definedName>
    <definedName name="___tz593">#REF!</definedName>
    <definedName name="___UT2">#REF!</definedName>
    <definedName name="___VL100">#REF!</definedName>
    <definedName name="___vl2" hidden="1">{"'Sheet1'!$L$16"}</definedName>
    <definedName name="___VL200">#REF!</definedName>
    <definedName name="___VL250">#REF!</definedName>
    <definedName name="___VLP2" hidden="1">{"'Sheet1'!$L$16"}</definedName>
    <definedName name="___vv13">#REF!</definedName>
    <definedName name="___vv19">#REF!</definedName>
    <definedName name="___vv2">#REF!</definedName>
    <definedName name="___vv7">#REF!</definedName>
    <definedName name="___xlfn.BAHTTEXT" hidden="1">#NAME?</definedName>
    <definedName name="___xx111">#REF!</definedName>
    <definedName name="___xx16">#REF!</definedName>
    <definedName name="___xx22">#REF!</definedName>
    <definedName name="___xx28">#REF!</definedName>
    <definedName name="___xx3">#REF!</definedName>
    <definedName name="___xx4">#REF!</definedName>
    <definedName name="___xx41">#REF!</definedName>
    <definedName name="___xx44">#REF!</definedName>
    <definedName name="___xx5">#REF!</definedName>
    <definedName name="___xx53">#REF!</definedName>
    <definedName name="___xx59">#REF!</definedName>
    <definedName name="___xx6">#REF!</definedName>
    <definedName name="___xx65">#REF!</definedName>
    <definedName name="___xx7">#REF!</definedName>
    <definedName name="___xx9">#REF!</definedName>
    <definedName name="___yy5">#REF!</definedName>
    <definedName name="___zz16">#REF!</definedName>
    <definedName name="___zz22">#REF!</definedName>
    <definedName name="___zz3">#REF!</definedName>
    <definedName name="___zz9">#REF!</definedName>
    <definedName name="__17CS_10_1">#REF!</definedName>
    <definedName name="__19CS_10_1">#REF!</definedName>
    <definedName name="__20CS_10_33_1">#REF!</definedName>
    <definedName name="__21CS_10_34_1">#REF!</definedName>
    <definedName name="__22CS_10_5_1">#REF!</definedName>
    <definedName name="__23CS_100_1">#REF!</definedName>
    <definedName name="__24CS_100_33_1">#REF!</definedName>
    <definedName name="__25CS_100_34_1">#REF!</definedName>
    <definedName name="__26CS_100_5_1">#REF!</definedName>
    <definedName name="__27CS_10S_1">#REF!</definedName>
    <definedName name="__28CS_10S_33_1">#REF!</definedName>
    <definedName name="__29CS_10S_34_1">#REF!</definedName>
    <definedName name="__30CS_10S_5_1">#REF!</definedName>
    <definedName name="__31CS_120_1">#REF!</definedName>
    <definedName name="__32CS_120_33_1">#REF!</definedName>
    <definedName name="__33CS_120_34_1">#REF!</definedName>
    <definedName name="__34CS_120_5_1">#REF!</definedName>
    <definedName name="__35CS_140_1">#REF!</definedName>
    <definedName name="__36CS_140_33_1">#REF!</definedName>
    <definedName name="__37CS_140_34_1">#REF!</definedName>
    <definedName name="__38CS_140_5_1">#REF!</definedName>
    <definedName name="__39CS_160_1">#REF!</definedName>
    <definedName name="__40CS_160_33_1">#REF!</definedName>
    <definedName name="__41CS_120_1">#REF!</definedName>
    <definedName name="__41CS_160_34_1">#REF!</definedName>
    <definedName name="__42CS_160_5_1">#REF!</definedName>
    <definedName name="__43CS_20_1">#REF!</definedName>
    <definedName name="__44CS_20_33_1">#REF!</definedName>
    <definedName name="__45CS_20_34_1">#REF!</definedName>
    <definedName name="__46CS_20_5_1">#REF!</definedName>
    <definedName name="__47CS_30_1">#REF!</definedName>
    <definedName name="__48CS_30_33_1">#REF!</definedName>
    <definedName name="__49CS_30_34_1">#REF!</definedName>
    <definedName name="__50CS_30_5_1">#REF!</definedName>
    <definedName name="__51CS_40_1">#REF!</definedName>
    <definedName name="__52CS_40_33_1">#REF!</definedName>
    <definedName name="__53CS_40_34_1">#REF!</definedName>
    <definedName name="__54CS_40_5_1">#REF!</definedName>
    <definedName name="__55CS_40S_1">#REF!</definedName>
    <definedName name="__56CS_40S_33_1">#REF!</definedName>
    <definedName name="__57CS_40S_34_1">#REF!</definedName>
    <definedName name="__58CS_40S_5_1">#REF!</definedName>
    <definedName name="__59CS_5S_1">#REF!</definedName>
    <definedName name="__60CS_5S_33_1">#REF!</definedName>
    <definedName name="__61CS_5S_34_1">#REF!</definedName>
    <definedName name="__62CS_5S_5_1">#REF!</definedName>
    <definedName name="__63CS_60_1">#REF!</definedName>
    <definedName name="__64CS_60_33_1">#REF!</definedName>
    <definedName name="__65CS_60_34_1">#REF!</definedName>
    <definedName name="__66CS_60_5_1">#REF!</definedName>
    <definedName name="__67CS_80_1">#REF!</definedName>
    <definedName name="__68CS_80_33_1">#REF!</definedName>
    <definedName name="__69CS_80_34_1">#REF!</definedName>
    <definedName name="__70CS_80_5_1">#REF!</definedName>
    <definedName name="__71CS_80S_1">#REF!</definedName>
    <definedName name="__72CS_80S_33_1">#REF!</definedName>
    <definedName name="__73CS_80S_34_1">#REF!</definedName>
    <definedName name="__74CS_80S_5_1">#REF!</definedName>
    <definedName name="__75CS_STD_1">#REF!</definedName>
    <definedName name="__76CS_STD_33_1">#REF!</definedName>
    <definedName name="__77CS_STD_34_1">#REF!</definedName>
    <definedName name="__78CS_STD_5_1">#REF!</definedName>
    <definedName name="__79CS_XS_1">#REF!</definedName>
    <definedName name="__80CS_XS_33_1">#REF!</definedName>
    <definedName name="__81CS_XS_34_1">#REF!</definedName>
    <definedName name="__82CS_XS_5_1">#REF!</definedName>
    <definedName name="__83CS_XXS_1">#REF!</definedName>
    <definedName name="__84CS_XXS_33_1">#REF!</definedName>
    <definedName name="__85CS_XXS_34_1">#REF!</definedName>
    <definedName name="__86CS_XXS_5_1">#REF!</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2" hidden="1">{"'Sheet1'!$L$16"}</definedName>
    <definedName name="__atn1">#REF!</definedName>
    <definedName name="__atn10">#REF!</definedName>
    <definedName name="__atn2">#REF!</definedName>
    <definedName name="__atn3">#REF!</definedName>
    <definedName name="__atn4">#REF!</definedName>
    <definedName name="__atn5">#REF!</definedName>
    <definedName name="__atn6">#REF!</definedName>
    <definedName name="__atn7">#REF!</definedName>
    <definedName name="__atn8">#REF!</definedName>
    <definedName name="__atn9">#REF!</definedName>
    <definedName name="__B1" hidden="1">{"'Sheet1'!$L$16"}</definedName>
    <definedName name="__ban2" hidden="1">{"'Sheet1'!$L$16"}</definedName>
    <definedName name="__Bia1">#REF!</definedName>
    <definedName name="__Bia2">#REF!</definedName>
    <definedName name="__boi1">#REF!</definedName>
    <definedName name="__boi2">#REF!</definedName>
    <definedName name="__boi3">#REF!</definedName>
    <definedName name="__boi4">#REF!</definedName>
    <definedName name="__btm10">#REF!</definedName>
    <definedName name="__btm100">#REF!</definedName>
    <definedName name="__BTM250">#REF!</definedName>
    <definedName name="__btM300">#REF!</definedName>
    <definedName name="__cao1">#REF!</definedName>
    <definedName name="__cao2">#REF!</definedName>
    <definedName name="__cao3">#REF!</definedName>
    <definedName name="__cao4">#REF!</definedName>
    <definedName name="__cao5">#REF!</definedName>
    <definedName name="__cao6">#REF!</definedName>
    <definedName name="__cau10">#REF!</definedName>
    <definedName name="__cau16">#REF!</definedName>
    <definedName name="__Cau2">#REF!</definedName>
    <definedName name="__cau25">#REF!</definedName>
    <definedName name="__cau40">#REF!</definedName>
    <definedName name="__cau50">#REF!</definedName>
    <definedName name="__cep1" hidden="1">{"'Sheet1'!$L$16"}</definedName>
    <definedName name="__chk1">#REF!</definedName>
    <definedName name="__Coc39" hidden="1">{"'Sheet1'!$L$16"}</definedName>
    <definedName name="__CON1">#REF!</definedName>
    <definedName name="__CON2">#REF!</definedName>
    <definedName name="__Count">9</definedName>
    <definedName name="__cpd1">#REF!</definedName>
    <definedName name="__cpd2">#REF!</definedName>
    <definedName name="__CVC1">#REF!</definedName>
    <definedName name="__dai1">#REF!</definedName>
    <definedName name="__dai2">#REF!</definedName>
    <definedName name="__dai3">#REF!</definedName>
    <definedName name="__dai4">#REF!</definedName>
    <definedName name="__dai5">#REF!</definedName>
    <definedName name="__dai6">#REF!</definedName>
    <definedName name="__dan1">#REF!</definedName>
    <definedName name="__dan2">#REF!</definedName>
    <definedName name="__ddn400">#REF!</definedName>
    <definedName name="__ddn600">#REF!</definedName>
    <definedName name="__deo1">#REF!</definedName>
    <definedName name="__deo10">#REF!</definedName>
    <definedName name="__deo2">#REF!</definedName>
    <definedName name="__deo3">#REF!</definedName>
    <definedName name="__deo4">#REF!</definedName>
    <definedName name="__deo5">#REF!</definedName>
    <definedName name="__deo6">#REF!</definedName>
    <definedName name="__deo7">#REF!</definedName>
    <definedName name="__deo8">#REF!</definedName>
    <definedName name="__deo9">#REF!</definedName>
    <definedName name="__DT12" hidden="1">{"'Sheet1'!$L$16"}</definedName>
    <definedName name="__E99999">#REF!</definedName>
    <definedName name="__f5" hidden="1">{"'Sheet1'!$L$16"}</definedName>
    <definedName name="__FIL2">#REF!</definedName>
    <definedName name="__GIA1">#REF!</definedName>
    <definedName name="__Goi8" hidden="1">{"'Sheet1'!$L$16"}</definedName>
    <definedName name="__gon4">#REF!</definedName>
    <definedName name="__h1" hidden="1">{"'Sheet1'!$L$16"}</definedName>
    <definedName name="__h10" hidden="1">{#N/A,#N/A,FALSE,"Chi tiÆt"}</definedName>
    <definedName name="__h2" hidden="1">{"'Sheet1'!$L$16"}</definedName>
    <definedName name="__h3" hidden="1">{"'Sheet1'!$L$16"}</definedName>
    <definedName name="__h5" hidden="1">{"'Sheet1'!$L$16"}</definedName>
    <definedName name="__H500866">#REF!</definedName>
    <definedName name="__h6" hidden="1">{"'Sheet1'!$L$16"}</definedName>
    <definedName name="__h7" hidden="1">{"'Sheet1'!$L$16"}</definedName>
    <definedName name="__h8" hidden="1">{"'Sheet1'!$L$16"}</definedName>
    <definedName name="__h9" hidden="1">{"'Sheet1'!$L$16"}</definedName>
    <definedName name="__han23">#REF!</definedName>
    <definedName name="__hom2">#REF!</definedName>
    <definedName name="__hsm2">1.1289</definedName>
    <definedName name="__hso2">#REF!</definedName>
    <definedName name="__hu1" hidden="1">{"'Sheet1'!$L$16"}</definedName>
    <definedName name="__hu2" hidden="1">{"'Sheet1'!$L$16"}</definedName>
    <definedName name="__hu5" hidden="1">{"'Sheet1'!$L$16"}</definedName>
    <definedName name="__hu6" hidden="1">{"'Sheet1'!$L$16"}</definedName>
    <definedName name="__huy1" hidden="1">{"'Sheet1'!$L$16"}</definedName>
    <definedName name="__IntlFixup" hidden="1">TRUE</definedName>
    <definedName name="__isc1">0.035</definedName>
    <definedName name="__isc2">0.02</definedName>
    <definedName name="__isc3">0.054</definedName>
    <definedName name="__JK4">#REF!</definedName>
    <definedName name="__kha1">#REF!</definedName>
    <definedName name="__khu7">#REF!</definedName>
    <definedName name="__kl1">#REF!</definedName>
    <definedName name="__kl11" hidden="1">{"'Sheet1'!$L$16"}</definedName>
    <definedName name="__kl4" hidden="1">{"'Sheet1'!$L$16"}</definedName>
    <definedName name="__kl6" hidden="1">{"'Sheet1'!$L$16"}</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Lan1" hidden="1">{"'Sheet1'!$L$16"}</definedName>
    <definedName name="__LAN3" hidden="1">{"'Sheet1'!$L$16"}</definedName>
    <definedName name="__lap1">#REF!</definedName>
    <definedName name="__lap2">#REF!</definedName>
    <definedName name="__lk2" hidden="1">{"'Sheet1'!$L$16"}</definedName>
    <definedName name="__M1">#REF!</definedName>
    <definedName name="__M36" hidden="1">{"'Sheet1'!$L$16"}</definedName>
    <definedName name="__MAC12">#REF!</definedName>
    <definedName name="__MAC46">#REF!</definedName>
    <definedName name="__MB1">#REF!</definedName>
    <definedName name="__MB2">#REF!</definedName>
    <definedName name="__mix6">#REF!</definedName>
    <definedName name="__MN1">#REF!</definedName>
    <definedName name="__MN2">#REF!</definedName>
    <definedName name="__MT1">#REF!</definedName>
    <definedName name="__MT2">#REF!</definedName>
    <definedName name="__mtc3">#REF!</definedName>
    <definedName name="__nc151">#REF!</definedName>
    <definedName name="__nc6">#REF!</definedName>
    <definedName name="__nc7">#REF!</definedName>
    <definedName name="__NCL100">#REF!</definedName>
    <definedName name="__NCL200">#REF!</definedName>
    <definedName name="__NCL250">#REF!</definedName>
    <definedName name="__NET2">#REF!</definedName>
    <definedName name="__nin190">#REF!</definedName>
    <definedName name="__nn15">#REF!</definedName>
    <definedName name="__nn21">#REF!</definedName>
    <definedName name="__nn27">#REF!</definedName>
    <definedName name="__nn8">#REF!</definedName>
    <definedName name="__no1">#REF!</definedName>
    <definedName name="__NSO2" hidden="1">{"'Sheet1'!$L$16"}</definedName>
    <definedName name="__oto12">#REF!</definedName>
    <definedName name="__PA3" hidden="1">{"'Sheet1'!$L$16"}</definedName>
    <definedName name="__Ph30">#REF!</definedName>
    <definedName name="__phi10">#REF!</definedName>
    <definedName name="__phi12">#REF!</definedName>
    <definedName name="__phi14">#REF!</definedName>
    <definedName name="__phi16">#REF!</definedName>
    <definedName name="__phi18">#REF!</definedName>
    <definedName name="__phi20">#REF!</definedName>
    <definedName name="__phi22">#REF!</definedName>
    <definedName name="__phi25">#REF!</definedName>
    <definedName name="__phi28">#REF!</definedName>
    <definedName name="__phi6">#REF!</definedName>
    <definedName name="__phi8">#REF!</definedName>
    <definedName name="__PL1242">#REF!</definedName>
    <definedName name="__Pl2" hidden="1">{"'Sheet1'!$L$16"}</definedName>
    <definedName name="__PP31">#REF!</definedName>
    <definedName name="__PXB80">#REF!</definedName>
    <definedName name="__qa7">#REF!</definedName>
    <definedName name="__qq8">#REF!</definedName>
    <definedName name="__RHH1">#REF!</definedName>
    <definedName name="__RHH10">#REF!</definedName>
    <definedName name="__RHP1">#REF!</definedName>
    <definedName name="__RHP10">#REF!</definedName>
    <definedName name="__RI1">#REF!</definedName>
    <definedName name="__RI10">#REF!</definedName>
    <definedName name="__RII1">#REF!</definedName>
    <definedName name="__RII10">#REF!</definedName>
    <definedName name="__RIP1">#REF!</definedName>
    <definedName name="__RIP10">#REF!</definedName>
    <definedName name="__rp95">#REF!</definedName>
    <definedName name="__rr3">#REF!</definedName>
    <definedName name="__rr9">#REF!</definedName>
    <definedName name="__san108">#REF!</definedName>
    <definedName name="__sat10">#REF!</definedName>
    <definedName name="__sat14">#REF!</definedName>
    <definedName name="__sat16">#REF!</definedName>
    <definedName name="__sat20">#REF!</definedName>
    <definedName name="__Sat27">#REF!</definedName>
    <definedName name="__Sat6">#REF!</definedName>
    <definedName name="__sat8">#REF!</definedName>
    <definedName name="__sc1">#REF!</definedName>
    <definedName name="__SC2">#REF!</definedName>
    <definedName name="__sc3">#REF!</definedName>
    <definedName name="__SCL4" hidden="1">{"'Sheet1'!$L$16"}</definedName>
    <definedName name="__SHR1">#REF!</definedName>
    <definedName name="__SHR2">#REF!</definedName>
    <definedName name="__sl2">#REF!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C10">0.3456</definedName>
    <definedName name="__SOC8">0.2827</definedName>
    <definedName name="__ss14">#REF!</definedName>
    <definedName name="__ss2">#REF!</definedName>
    <definedName name="__ss20">#REF!</definedName>
    <definedName name="__ss27">#REF!</definedName>
    <definedName name="__ss32">#REF!</definedName>
    <definedName name="__ss37">#REF!</definedName>
    <definedName name="__ss43">#REF!</definedName>
    <definedName name="__ss49">#REF!</definedName>
    <definedName name="__ss8">#REF!</definedName>
    <definedName name="__Sta1">531.877</definedName>
    <definedName name="__Sta2">561.952</definedName>
    <definedName name="__Sta3">712.202</definedName>
    <definedName name="__Sta4">762.202</definedName>
    <definedName name="__STD0898">#REF!</definedName>
    <definedName name="__sua20">#REF!</definedName>
    <definedName name="__sua30">#REF!</definedName>
    <definedName name="__ta1">#REF!</definedName>
    <definedName name="__ta2">#REF!</definedName>
    <definedName name="__ta3">#REF!</definedName>
    <definedName name="__ta4">#REF!</definedName>
    <definedName name="__ta5">#REF!</definedName>
    <definedName name="__ta6">#REF!</definedName>
    <definedName name="__tax1">#REF!</definedName>
    <definedName name="__tax2">#REF!</definedName>
    <definedName name="__tax3">#REF!</definedName>
    <definedName name="__tax4">#REF!</definedName>
    <definedName name="__TB1">#REF!</definedName>
    <definedName name="__tb2">#REF!</definedName>
    <definedName name="__tb3">#REF!</definedName>
    <definedName name="__tb4">#REF!</definedName>
    <definedName name="__tc1">#REF!</definedName>
    <definedName name="__tct5">#REF!</definedName>
    <definedName name="__te1">#REF!</definedName>
    <definedName name="__te2">#REF!</definedName>
    <definedName name="__tg427">#REF!</definedName>
    <definedName name="__TH1" hidden="1">{"'Sheet1'!$L$16"}</definedName>
    <definedName name="__TH2">#REF!</definedName>
    <definedName name="__TH20">#REF!</definedName>
    <definedName name="__TH3">#REF!</definedName>
    <definedName name="__TK155">#REF!</definedName>
    <definedName name="__TK211" hidden="1">{"'Sheet1'!$L$16"}</definedName>
    <definedName name="__TK422">#REF!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q2">#REF!</definedName>
    <definedName name="__tra100">#REF!</definedName>
    <definedName name="__tra102">#REF!</definedName>
    <definedName name="__tra104">#REF!</definedName>
    <definedName name="__tra106">#REF!</definedName>
    <definedName name="__tra108">#REF!</definedName>
    <definedName name="__tra110">#REF!</definedName>
    <definedName name="__tra112">#REF!</definedName>
    <definedName name="__tra114">#REF!</definedName>
    <definedName name="__tra116">#REF!</definedName>
    <definedName name="__tra118">#REF!</definedName>
    <definedName name="__tra120">#REF!</definedName>
    <definedName name="__tra122">#REF!</definedName>
    <definedName name="__tra124">#REF!</definedName>
    <definedName name="__tra126">#REF!</definedName>
    <definedName name="__tra128">#REF!</definedName>
    <definedName name="__tra130">#REF!</definedName>
    <definedName name="__tra132">#REF!</definedName>
    <definedName name="__tra134">#REF!</definedName>
    <definedName name="__tra136">#REF!</definedName>
    <definedName name="__tra138">#REF!</definedName>
    <definedName name="__tra140">#REF!</definedName>
    <definedName name="__tra70">#REF!</definedName>
    <definedName name="__tra72">#REF!</definedName>
    <definedName name="__tra74">#REF!</definedName>
    <definedName name="__tra76">#REF!</definedName>
    <definedName name="__tra78">#REF!</definedName>
    <definedName name="__tra80">#REF!</definedName>
    <definedName name="__tra82">#REF!</definedName>
    <definedName name="__tra84">#REF!</definedName>
    <definedName name="__tra86">#REF!</definedName>
    <definedName name="__tra88">#REF!</definedName>
    <definedName name="__tra90">#REF!</definedName>
    <definedName name="__tra92">#REF!</definedName>
    <definedName name="__tra94">#REF!</definedName>
    <definedName name="__tra96">#REF!</definedName>
    <definedName name="__tra98">#REF!</definedName>
    <definedName name="__Tru21" hidden="1">{"'Sheet1'!$L$16"}</definedName>
    <definedName name="__tt3" hidden="1">{"'Sheet1'!$L$16"}</definedName>
    <definedName name="__TT31" hidden="1">{"'Sheet1'!$L$16"}</definedName>
    <definedName name="__tt7">#REF!</definedName>
    <definedName name="__TVL1">#REF!</definedName>
    <definedName name="__tz593">#REF!</definedName>
    <definedName name="__ui108">#REF!</definedName>
    <definedName name="__ui180">#REF!</definedName>
    <definedName name="__UT2">#REF!</definedName>
    <definedName name="__vl1" hidden="1">{"'Sheet1'!$L$16"}</definedName>
    <definedName name="__VL100">#REF!</definedName>
    <definedName name="__vl2" hidden="1">{"'Sheet1'!$L$16"}</definedName>
    <definedName name="__VL200">#REF!</definedName>
    <definedName name="__VL250">#REF!</definedName>
    <definedName name="__VLP2" hidden="1">{"'Sheet1'!$L$16"}</definedName>
    <definedName name="__vv13">#REF!</definedName>
    <definedName name="__vv19">#REF!</definedName>
    <definedName name="__vv2">#REF!</definedName>
    <definedName name="__vv7">#REF!</definedName>
    <definedName name="__xb80">#REF!</definedName>
    <definedName name="__xlfn.BAHTTEXT" hidden="1">#NAME?</definedName>
    <definedName name="__xm30">#REF!</definedName>
    <definedName name="__xm40">#REF!</definedName>
    <definedName name="__xx111">#REF!</definedName>
    <definedName name="__xx16">#REF!</definedName>
    <definedName name="__xx22">#REF!</definedName>
    <definedName name="__xx28">#REF!</definedName>
    <definedName name="__xx3">#REF!</definedName>
    <definedName name="__xx4">#REF!</definedName>
    <definedName name="__xx41">#REF!</definedName>
    <definedName name="__xx44">#REF!</definedName>
    <definedName name="__xx5">#REF!</definedName>
    <definedName name="__xx53">#REF!</definedName>
    <definedName name="__xx59">#REF!</definedName>
    <definedName name="__xx6">#REF!</definedName>
    <definedName name="__xx65">#REF!</definedName>
    <definedName name="__xx7">#REF!</definedName>
    <definedName name="__xx9">#REF!</definedName>
    <definedName name="__yy5">#REF!</definedName>
    <definedName name="__zz16">#REF!</definedName>
    <definedName name="__zz22">#REF!</definedName>
    <definedName name="__zz3">#REF!</definedName>
    <definedName name="__zz9">#REF!</definedName>
    <definedName name="_0">#N/A</definedName>
    <definedName name="_01_01_99">#REF!</definedName>
    <definedName name="_01_02_99">#REF!</definedName>
    <definedName name="_01_03_99">#REF!</definedName>
    <definedName name="_01_04_99">#REF!</definedName>
    <definedName name="_01_05_99">#REF!</definedName>
    <definedName name="_01_06_99">#REF!</definedName>
    <definedName name="_01_07_99">#REF!</definedName>
    <definedName name="_01_08_1999">#REF!</definedName>
    <definedName name="_01_11_2001">#N/A</definedName>
    <definedName name="_05.6022">#REF!</definedName>
    <definedName name="_1">#REF!</definedName>
    <definedName name="_1_?">#REF!</definedName>
    <definedName name="_10_______0xoa_" hidden="1">#REF!</definedName>
    <definedName name="_10_0ten_" hidden="1">#REF!</definedName>
    <definedName name="_100_____CS_STD_5_1">#REF!</definedName>
    <definedName name="_1000A01">#N/A</definedName>
    <definedName name="_100CS_40_34_1">#REF!</definedName>
    <definedName name="_100CS_5S_1">#REF!</definedName>
    <definedName name="_100CS_80_1">#REF!</definedName>
    <definedName name="_100CS_80S_1">#REF!</definedName>
    <definedName name="_100CS_XS_34_1">#REF!</definedName>
    <definedName name="_100CS_XXS_5_1">#REF!</definedName>
    <definedName name="_100SORT_34_1">#REF!</definedName>
    <definedName name="_101_____CS_XS_1">#REF!</definedName>
    <definedName name="_1016CS_80_1">#REF!</definedName>
    <definedName name="_101CS_100_33_1">#REF!</definedName>
    <definedName name="_101CS_100_34_1">#REF!</definedName>
    <definedName name="_101CS_30_1">#REF!</definedName>
    <definedName name="_101CS_30_34_1">#REF!</definedName>
    <definedName name="_101CS_40_5_1">#REF!</definedName>
    <definedName name="_101CS_5S_33_1">#REF!</definedName>
    <definedName name="_101CS_5S_34_1">#REF!</definedName>
    <definedName name="_101CS_80_33_1">#REF!</definedName>
    <definedName name="_101CS_80S_33_1">#REF!</definedName>
    <definedName name="_101CS_XS_5_1">#REF!</definedName>
    <definedName name="_101ÑÔN_GIAÙ">#REF!</definedName>
    <definedName name="_101SORT_5_1">#REF!</definedName>
    <definedName name="_102_____CS_XS_33_1">#REF!</definedName>
    <definedName name="_102CS_40S_1">#REF!</definedName>
    <definedName name="_102CS_5S_33_1">#REF!</definedName>
    <definedName name="_102CS_80_34_1">#REF!</definedName>
    <definedName name="_102CS_80S_34_1">#REF!</definedName>
    <definedName name="_102CS_XXS_1">#REF!</definedName>
    <definedName name="_103_____CS_XS_34_1">#REF!</definedName>
    <definedName name="_1034CS_80_33_1">#REF!</definedName>
    <definedName name="_103CS_10_5_1">#REF!</definedName>
    <definedName name="_103CS_30_33_1">#REF!</definedName>
    <definedName name="_103CS_30_5_1">#REF!</definedName>
    <definedName name="_103CS_40S_33_1">#REF!</definedName>
    <definedName name="_103CS_5S_34_1">#REF!</definedName>
    <definedName name="_103CS_5S_5_1">#REF!</definedName>
    <definedName name="_103CS_80_5_1">#REF!</definedName>
    <definedName name="_103CS_80S_5_1">#REF!</definedName>
    <definedName name="_103CS_XXS_33_1">#REF!</definedName>
    <definedName name="_104_____CS_XS_5_1">#REF!</definedName>
    <definedName name="_104CS_100_34_1">#REF!</definedName>
    <definedName name="_104CS_40S_34_1">#REF!</definedName>
    <definedName name="_104CS_5S_34_1">#REF!</definedName>
    <definedName name="_104CS_80S_1">#REF!</definedName>
    <definedName name="_104CS_STD_1">#REF!</definedName>
    <definedName name="_104CS_XXS_34_1">#REF!</definedName>
    <definedName name="_104MAÕ_HAØNG">#REF!</definedName>
    <definedName name="_105_____CS_XXS_1">#REF!</definedName>
    <definedName name="_1052CS_80_34_1">#REF!</definedName>
    <definedName name="_105CS_30_34_1">#REF!</definedName>
    <definedName name="_105CS_40_1">#REF!</definedName>
    <definedName name="_105CS_40S_5_1">#REF!</definedName>
    <definedName name="_105CS_5S_5_1">#REF!</definedName>
    <definedName name="_105CS_60_1">#REF!</definedName>
    <definedName name="_105CS_80S_33_1">#REF!</definedName>
    <definedName name="_105CS_STD_33_1">#REF!</definedName>
    <definedName name="_105CS_XXS_5_1">#REF!</definedName>
    <definedName name="_106_____CS_XXS_33_1">#REF!</definedName>
    <definedName name="_106CS_5S_1">#REF!</definedName>
    <definedName name="_106CS_5S_5_1">#REF!</definedName>
    <definedName name="_106CS_80S_34_1">#REF!</definedName>
    <definedName name="_106CS_STD_34_1">#REF!</definedName>
    <definedName name="_107_____CS_XXS_34_1">#REF!</definedName>
    <definedName name="_1070CS_80_5_1">#REF!</definedName>
    <definedName name="_107CS_100_1">#REF!</definedName>
    <definedName name="_107CS_100_5_1">#REF!</definedName>
    <definedName name="_107CS_30_5_1">#REF!</definedName>
    <definedName name="_107CS_40_33_1">#REF!</definedName>
    <definedName name="_107CS_5S_33_1">#REF!</definedName>
    <definedName name="_107CS_60_1">#REF!</definedName>
    <definedName name="_107CS_60_33_1">#REF!</definedName>
    <definedName name="_107CS_80S_5_1">#REF!</definedName>
    <definedName name="_107CS_STD_5_1">#REF!</definedName>
    <definedName name="_107MAÕ_SOÁ_THUEÁ">#REF!</definedName>
    <definedName name="_107Print_Area_MI_1">#REF!</definedName>
    <definedName name="_107SORT_1">#REF!</definedName>
    <definedName name="_107TEÂN_HAØNG">#REF!</definedName>
    <definedName name="_108_____CS_XXS_5_1">#REF!</definedName>
    <definedName name="_1088CS_80S_1">#REF!</definedName>
    <definedName name="_108CS_100_5_1">#REF!</definedName>
    <definedName name="_108CS_5S_34_1">#REF!</definedName>
    <definedName name="_108CS_60_1">#REF!</definedName>
    <definedName name="_108CS_STD_1">#REF!</definedName>
    <definedName name="_108CS_XS_1">#REF!</definedName>
    <definedName name="_108Print_Area_MI_33_1">#REF!</definedName>
    <definedName name="_108SORT_1">#REF!</definedName>
    <definedName name="_108SORT_33_1">#REF!</definedName>
    <definedName name="_108TEÂN_KHAÙCH_HAØ">#REF!</definedName>
    <definedName name="_109CS_40_1">#REF!</definedName>
    <definedName name="_109CS_40_34_1">#REF!</definedName>
    <definedName name="_109CS_5S_5_1">#REF!</definedName>
    <definedName name="_109CS_60_33_1">#REF!</definedName>
    <definedName name="_109CS_60_34_1">#REF!</definedName>
    <definedName name="_109CS_STD_33_1">#REF!</definedName>
    <definedName name="_109CS_XS_33_1">#REF!</definedName>
    <definedName name="_109Print_Area_MI_34_1">#REF!</definedName>
    <definedName name="_109SORT_33_1">#REF!</definedName>
    <definedName name="_109SORT_34_1">#REF!</definedName>
    <definedName name="_109THAØNH_TIEÀN">#REF!</definedName>
    <definedName name="_10AAA_33_1">#REF!</definedName>
    <definedName name="_10CS_10_1">#REF!</definedName>
    <definedName name="_10TEÂN_HAØNG">#REF!</definedName>
    <definedName name="_11_0xoa_" hidden="1">#REF!</definedName>
    <definedName name="_1106CS_80S_33_1">#REF!</definedName>
    <definedName name="_110CS_10S_1">#REF!</definedName>
    <definedName name="_110CS_60_1">#REF!</definedName>
    <definedName name="_110CS_60_33_1">#REF!</definedName>
    <definedName name="_110CS_STD_34_1">#REF!</definedName>
    <definedName name="_110CS_XS_34_1">#REF!</definedName>
    <definedName name="_110Print_Area_MI_5_1">#REF!</definedName>
    <definedName name="_110SORT_34_1">#REF!</definedName>
    <definedName name="_110SORT_5_1">#REF!</definedName>
    <definedName name="_110TRÒ_GIAÙ">#REF!</definedName>
    <definedName name="_111CS_100_33_1">#REF!</definedName>
    <definedName name="_111CS_40_33_1">#REF!</definedName>
    <definedName name="_111CS_40_5_1">#REF!</definedName>
    <definedName name="_111CS_60_33_1">#REF!</definedName>
    <definedName name="_111CS_60_34_1">#REF!</definedName>
    <definedName name="_111CS_60_5_1">#REF!</definedName>
    <definedName name="_111CS_STD_5_1">#REF!</definedName>
    <definedName name="_111CS_XS_5_1">#REF!</definedName>
    <definedName name="_111SORT_5_1">#REF!</definedName>
    <definedName name="_111TRÒ_GIAÙ__VAT">#REF!</definedName>
    <definedName name="_1124CS_80S_34_1">#REF!</definedName>
    <definedName name="_112CS_60_34_1">#REF!</definedName>
    <definedName name="_112CS_XS_1">#REF!</definedName>
    <definedName name="_112CS_XXS_1">#REF!</definedName>
    <definedName name="_113CS_10S_33_1">#REF!</definedName>
    <definedName name="_113CS_40_34_1">#REF!</definedName>
    <definedName name="_113CS_40S_1">#REF!</definedName>
    <definedName name="_113CS_60_5_1">#REF!</definedName>
    <definedName name="_113CS_80_1">#REF!</definedName>
    <definedName name="_113CS_XS_33_1">#REF!</definedName>
    <definedName name="_113CS_XXS_33_1">#REF!</definedName>
    <definedName name="_1142CS_80S_5_1">#REF!</definedName>
    <definedName name="_114CS_60_5_1">#REF!</definedName>
    <definedName name="_114CS_80_1">#REF!</definedName>
    <definedName name="_114CS_XS_34_1">#REF!</definedName>
    <definedName name="_114CS_XXS_34_1">#REF!</definedName>
    <definedName name="_115CS_100_34_1">#REF!</definedName>
    <definedName name="_115CS_10S_1">#REF!</definedName>
    <definedName name="_115CS_40_5_1">#REF!</definedName>
    <definedName name="_115CS_40S_33_1">#REF!</definedName>
    <definedName name="_115CS_80_1">#REF!</definedName>
    <definedName name="_115CS_80_33_1">#REF!</definedName>
    <definedName name="_115CS_XS_5_1">#REF!</definedName>
    <definedName name="_115CS_XXS_5_1">#REF!</definedName>
    <definedName name="_115SOÁ_CTÖØ">#REF!</definedName>
    <definedName name="_1160CS_STD_1">#REF!</definedName>
    <definedName name="_116CS_10S_34_1">#REF!</definedName>
    <definedName name="_116CS_80_1">#REF!</definedName>
    <definedName name="_116CS_80_34_1">#REF!</definedName>
    <definedName name="_116CS_XXS_1">#REF!</definedName>
    <definedName name="_116ÑÔN_GIAÙ">#REF!</definedName>
    <definedName name="_116SOÁ_LÖÔÏNG">#REF!</definedName>
    <definedName name="_1178CS_STD_33_1">#REF!</definedName>
    <definedName name="_117CS_40S_1">#REF!</definedName>
    <definedName name="_117CS_40S_34_1">#REF!</definedName>
    <definedName name="_117CS_80_33_1">#REF!</definedName>
    <definedName name="_117CS_80_34_1">#REF!</definedName>
    <definedName name="_117CS_80_5_1">#REF!</definedName>
    <definedName name="_117CS_XXS_33_1">#REF!</definedName>
    <definedName name="_117SOÁ_CTÖØ">#REF!</definedName>
    <definedName name="_117SORT_1">#REF!</definedName>
    <definedName name="_118CS_80_33_1">#REF!</definedName>
    <definedName name="_118CS_80S_1">#REF!</definedName>
    <definedName name="_118CS_XXS_34_1">#REF!</definedName>
    <definedName name="_118SOÁ_LÖÔÏNG">#REF!</definedName>
    <definedName name="_118SORT_33_1">#REF!</definedName>
    <definedName name="_1196CS_STD_34_1">#REF!</definedName>
    <definedName name="_119CS_100_5_1">#REF!</definedName>
    <definedName name="_119CS_10S_5_1">#REF!</definedName>
    <definedName name="_119CS_40S_33_1">#REF!</definedName>
    <definedName name="_119CS_40S_5_1">#REF!</definedName>
    <definedName name="_119CS_80_34_1">#REF!</definedName>
    <definedName name="_119CS_80_5_1">#REF!</definedName>
    <definedName name="_119CS_80S_33_1">#REF!</definedName>
    <definedName name="_119CS_XXS_5_1">#REF!</definedName>
    <definedName name="_119SORT_1">#REF!</definedName>
    <definedName name="_119SORT_34_1">#REF!</definedName>
    <definedName name="_11AAA_34_1">#N/A</definedName>
    <definedName name="_11CS_10_1">#REF!</definedName>
    <definedName name="_11CS_10_33_1">#REF!</definedName>
    <definedName name="_11MAÕ_SOÁ_THUEÁ">#REF!</definedName>
    <definedName name="_11TEÂN_KHAÙCH_HAØ">#REF!</definedName>
    <definedName name="_12_0xoa_">#REF!</definedName>
    <definedName name="_120CS_80_34_1">#REF!</definedName>
    <definedName name="_120CS_80S_34_1">#REF!</definedName>
    <definedName name="_120SORT_33_1">#REF!</definedName>
    <definedName name="_120SORT_5_1">#REF!</definedName>
    <definedName name="_1214CS_STD_5_1">#REF!</definedName>
    <definedName name="_121CS_40S_34_1">#REF!</definedName>
    <definedName name="_121CS_5S_1">#REF!</definedName>
    <definedName name="_121CS_80_5_1">#REF!</definedName>
    <definedName name="_121CS_80S_1">#REF!</definedName>
    <definedName name="_121CS_80S_5_1">#REF!</definedName>
    <definedName name="_121SORT_34_1">#REF!</definedName>
    <definedName name="_121SORT_AREA_1">#REF!</definedName>
    <definedName name="_122CS_10S_33_1">#REF!</definedName>
    <definedName name="_122CS_120_1">#REF!</definedName>
    <definedName name="_122CS_80_5_1">#REF!</definedName>
    <definedName name="_122CS_STD_1">#REF!</definedName>
    <definedName name="_122SORT_1">#REF!</definedName>
    <definedName name="_122SORT_5_1">#REF!</definedName>
    <definedName name="_122SORT_AREA_33_1">#REF!</definedName>
    <definedName name="_1232CS_XS_1">#REF!</definedName>
    <definedName name="_123CS_10S_1">#REF!</definedName>
    <definedName name="_123CS_40S_5_1">#REF!</definedName>
    <definedName name="_123CS_5S_33_1">#REF!</definedName>
    <definedName name="_123CS_80S_1">#REF!</definedName>
    <definedName name="_123CS_80S_33_1">#REF!</definedName>
    <definedName name="_123CS_STD_33_1">#REF!</definedName>
    <definedName name="_123SORT_33_1">#REF!</definedName>
    <definedName name="_123SORT_AREA_34_1">#REF!</definedName>
    <definedName name="_124CS_80S_1">#REF!</definedName>
    <definedName name="_124CS_STD_34_1">#REF!</definedName>
    <definedName name="_124SORT_34_1">#REF!</definedName>
    <definedName name="_124SORT_AREA_5_1">#REF!</definedName>
    <definedName name="_1250CS_XS_33_1">#REF!</definedName>
    <definedName name="_125CS_120_33_1">#REF!</definedName>
    <definedName name="_125CS_5S_1">#REF!</definedName>
    <definedName name="_125CS_5S_34_1">#REF!</definedName>
    <definedName name="_125CS_80S_33_1">#REF!</definedName>
    <definedName name="_125CS_80S_34_1">#REF!</definedName>
    <definedName name="_125CS_STD_5_1">#REF!</definedName>
    <definedName name="_125SORT_5_1">#REF!</definedName>
    <definedName name="_1268CS_XS_34_1">#REF!</definedName>
    <definedName name="_126CS_80S_33_1">#REF!</definedName>
    <definedName name="_126CS_XS_1">#REF!</definedName>
    <definedName name="_127CS_10S_33_1">#REF!</definedName>
    <definedName name="_127CS_5S_33_1">#REF!</definedName>
    <definedName name="_127CS_5S_5_1">#REF!</definedName>
    <definedName name="_127CS_80S_34_1">#REF!</definedName>
    <definedName name="_127CS_80S_5_1">#REF!</definedName>
    <definedName name="_127CS_XS_33_1">#REF!</definedName>
    <definedName name="_1286CS_XS_5_1">#REF!</definedName>
    <definedName name="_128CS_120_34_1">#REF!</definedName>
    <definedName name="_128CS_80S_34_1">#REF!</definedName>
    <definedName name="_128CS_XS_34_1">#REF!</definedName>
    <definedName name="_128TEÂN_HAØNG">#REF!</definedName>
    <definedName name="_129CS_10S_34_1">#REF!</definedName>
    <definedName name="_129CS_5S_34_1">#REF!</definedName>
    <definedName name="_129CS_60_1">#REF!</definedName>
    <definedName name="_129CS_80S_5_1">#REF!</definedName>
    <definedName name="_129CS_STD_1">#REF!</definedName>
    <definedName name="_129CS_XS_5_1">#REF!</definedName>
    <definedName name="_12AAA_34_1">#REF!</definedName>
    <definedName name="_12CS_10_33_1">#REF!</definedName>
    <definedName name="_12CS_10_34_1">#REF!</definedName>
    <definedName name="_12THAØNH_TIEÀN">#REF!</definedName>
    <definedName name="_1304CS_XXS_1">#REF!</definedName>
    <definedName name="_130CS_80S_5_1">#REF!</definedName>
    <definedName name="_130CS_XXS_1">#REF!</definedName>
    <definedName name="_130TEÂN_HAØNG">#REF!</definedName>
    <definedName name="_130TEÂN_KHAÙCH_HAØ">#REF!</definedName>
    <definedName name="_131CS_10S_34_1">#REF!</definedName>
    <definedName name="_131CS_120_5_1">#REF!</definedName>
    <definedName name="_131CS_5S_5_1">#REF!</definedName>
    <definedName name="_131CS_60_33_1">#REF!</definedName>
    <definedName name="_131CS_STD_1">#REF!</definedName>
    <definedName name="_131CS_STD_33_1">#REF!</definedName>
    <definedName name="_131CS_XXS_33_1">#REF!</definedName>
    <definedName name="_131SORT_1">#REF!</definedName>
    <definedName name="_1322CS_XXS_33_1">#REF!</definedName>
    <definedName name="_132CS_STD_1">#REF!</definedName>
    <definedName name="_132CS_XXS_34_1">#REF!</definedName>
    <definedName name="_132SORT_33_1">#REF!</definedName>
    <definedName name="_132TEÂN_KHAÙCH_HAØ">#REF!</definedName>
    <definedName name="_132THAØNH_TIEÀN">#REF!</definedName>
    <definedName name="_133CS_60_1">#REF!</definedName>
    <definedName name="_133CS_60_34_1">#REF!</definedName>
    <definedName name="_133CS_STD_33_1">#REF!</definedName>
    <definedName name="_133CS_STD_34_1">#REF!</definedName>
    <definedName name="_133CS_XXS_5_1">#REF!</definedName>
    <definedName name="_133SORT_34_1">#REF!</definedName>
    <definedName name="_1340CS_XXS_34_1">#REF!</definedName>
    <definedName name="_134CS_140_1">#REF!</definedName>
    <definedName name="_134CS_STD_33_1">#REF!</definedName>
    <definedName name="_134SORT_5_1">#REF!</definedName>
    <definedName name="_134THAØNH_TIEÀN">#REF!</definedName>
    <definedName name="_134TRÒ_GIAÙ">#REF!</definedName>
    <definedName name="_1358CS_XXS_5_1">#REF!</definedName>
    <definedName name="_135CS_10S_5_1">#REF!</definedName>
    <definedName name="_135CS_60_33_1">#REF!</definedName>
    <definedName name="_135CS_60_5_1">#REF!</definedName>
    <definedName name="_135CS_STD_34_1">#REF!</definedName>
    <definedName name="_135CS_STD_5_1">#REF!</definedName>
    <definedName name="_136CS_10S_5_1">#REF!</definedName>
    <definedName name="_136CS_STD_34_1">#REF!</definedName>
    <definedName name="_136TRÒ_GIAÙ">#REF!</definedName>
    <definedName name="_136TRÒ_GIAÙ__VAT">#REF!</definedName>
    <definedName name="_137CS_140_33_1">#REF!</definedName>
    <definedName name="_137CS_60_34_1">#REF!</definedName>
    <definedName name="_137CS_80_1">#REF!</definedName>
    <definedName name="_137CS_STD_5_1">#REF!</definedName>
    <definedName name="_137CS_XS_1">#REF!</definedName>
    <definedName name="_137SOÁ_CTÖØ">#REF!</definedName>
    <definedName name="_138CS_STD_5_1">#REF!</definedName>
    <definedName name="_138SOÁ_LÖÔÏNG">#REF!</definedName>
    <definedName name="_138TRÒ_GIAÙ__VAT">#REF!</definedName>
    <definedName name="_139CS_120_1">#REF!</definedName>
    <definedName name="_139CS_60_5_1">#REF!</definedName>
    <definedName name="_139CS_80_33_1">#REF!</definedName>
    <definedName name="_139CS_XS_1">#REF!</definedName>
    <definedName name="_139CS_XS_33_1">#REF!</definedName>
    <definedName name="_139SORT_1">#REF!</definedName>
    <definedName name="_13AAA_5_1">#N/A</definedName>
    <definedName name="_13CS_10_34_1">#REF!</definedName>
    <definedName name="_13CS_10_5_1">#REF!</definedName>
    <definedName name="_13MAÕ_HAØNG">#REF!</definedName>
    <definedName name="_13ÑÔN_GIAÙ">#REF!</definedName>
    <definedName name="_13TRÒ_GIAÙ">#REF!</definedName>
    <definedName name="_140CS_140_34_1">#REF!</definedName>
    <definedName name="_140CS_XS_1">#REF!</definedName>
    <definedName name="_140SORT_33_1">#REF!</definedName>
    <definedName name="_141CS_80_1">#REF!</definedName>
    <definedName name="_141CS_80_34_1">#REF!</definedName>
    <definedName name="_141CS_XS_33_1">#REF!</definedName>
    <definedName name="_141CS_XS_34_1">#REF!</definedName>
    <definedName name="_141SORT_34_1">#REF!</definedName>
    <definedName name="_142CS_XS_33_1">#REF!</definedName>
    <definedName name="_142SORT_5_1">#REF!</definedName>
    <definedName name="_143CS_120_1">#REF!</definedName>
    <definedName name="_143CS_120_33_1">#REF!</definedName>
    <definedName name="_143CS_140_5_1">#REF!</definedName>
    <definedName name="_143CS_80_33_1">#REF!</definedName>
    <definedName name="_143CS_80_5_1">#REF!</definedName>
    <definedName name="_143CS_XS_34_1">#REF!</definedName>
    <definedName name="_143CS_XS_5_1">#REF!</definedName>
    <definedName name="_144CS_XS_34_1">#REF!</definedName>
    <definedName name="_145_____SORT_1">#REF!</definedName>
    <definedName name="_145CS_80_34_1">#REF!</definedName>
    <definedName name="_145CS_80S_1">#REF!</definedName>
    <definedName name="_145CS_XS_5_1">#REF!</definedName>
    <definedName name="_145CS_XXS_1">#REF!</definedName>
    <definedName name="_146_____SORT_33_1">#REF!</definedName>
    <definedName name="_146CS_160_1">#REF!</definedName>
    <definedName name="_146CS_XS_5_1">#REF!</definedName>
    <definedName name="_147_____SORT_34_1">#REF!</definedName>
    <definedName name="_147CS_120_34_1">#REF!</definedName>
    <definedName name="_147CS_80_5_1">#REF!</definedName>
    <definedName name="_147CS_80S_33_1">#REF!</definedName>
    <definedName name="_147CS_XXS_1">#REF!</definedName>
    <definedName name="_147CS_XXS_33_1">#REF!</definedName>
    <definedName name="_148_____SORT_5_1">#REF!</definedName>
    <definedName name="_148CS_XXS_1">#REF!</definedName>
    <definedName name="_1498SORT_1">#REF!</definedName>
    <definedName name="_149CS_160_33_1">#REF!</definedName>
    <definedName name="_149CS_80S_1">#REF!</definedName>
    <definedName name="_149CS_80S_34_1">#REF!</definedName>
    <definedName name="_149CS_XXS_33_1">#REF!</definedName>
    <definedName name="_149CS_XXS_34_1">#REF!</definedName>
    <definedName name="_14AAA_5_1">#REF!</definedName>
    <definedName name="_14B_1">#N/A</definedName>
    <definedName name="_14CS_10_5_1">#REF!</definedName>
    <definedName name="_14CS_100_1">#REF!</definedName>
    <definedName name="_14TRÒ_GIAÙ__VAT">#REF!</definedName>
    <definedName name="_150CS_120_33_1">#REF!</definedName>
    <definedName name="_150CS_XXS_33_1">#REF!</definedName>
    <definedName name="_1516SORT_33_1">#REF!</definedName>
    <definedName name="_151CS_120_5_1">#REF!</definedName>
    <definedName name="_151CS_80S_33_1">#REF!</definedName>
    <definedName name="_151CS_80S_5_1">#REF!</definedName>
    <definedName name="_151CS_XXS_34_1">#REF!</definedName>
    <definedName name="_151CS_XXS_5_1">#REF!</definedName>
    <definedName name="_152CS_10_1">#REF!</definedName>
    <definedName name="_152CS_160_34_1">#REF!</definedName>
    <definedName name="_152CS_XXS_34_1">#REF!</definedName>
    <definedName name="_152FP_1">#N/A</definedName>
    <definedName name="_152SORT_1">#REF!</definedName>
    <definedName name="_152TEÂN_HAØNG">#REF!</definedName>
    <definedName name="_1534SORT_34_1">#REF!</definedName>
    <definedName name="_153CS_80S_34_1">#REF!</definedName>
    <definedName name="_153CS_STD_1">#REF!</definedName>
    <definedName name="_153CS_XXS_5_1">#REF!</definedName>
    <definedName name="_153IO_1">#N/A</definedName>
    <definedName name="_153SORT_33_1">#REF!</definedName>
    <definedName name="_154CS_XXS_5_1">#REF!</definedName>
    <definedName name="_154FP_1">#REF!</definedName>
    <definedName name="_154MAT_1">#N/A</definedName>
    <definedName name="_154SORT_34_1">#REF!</definedName>
    <definedName name="_1552SORT_5_1">#REF!</definedName>
    <definedName name="_155CS_140_1">#REF!</definedName>
    <definedName name="_155CS_160_5_1">#REF!</definedName>
    <definedName name="_155CS_80S_5_1">#REF!</definedName>
    <definedName name="_155CS_STD_33_1">#REF!</definedName>
    <definedName name="_155IO_1">#REF!</definedName>
    <definedName name="_155MF_1">#N/A</definedName>
    <definedName name="_155SORT_5_1">#REF!</definedName>
    <definedName name="_155TEÂN_KHAÙCH_HAØ">#REF!</definedName>
    <definedName name="_156MAT_1">#REF!</definedName>
    <definedName name="_156P_1">#N/A</definedName>
    <definedName name="_157CS_120_34_1">#REF!</definedName>
    <definedName name="_157CS_STD_1">#REF!</definedName>
    <definedName name="_157CS_STD_34_1">#REF!</definedName>
    <definedName name="_157MF_1">#REF!</definedName>
    <definedName name="_157PEJM_1">#N/A</definedName>
    <definedName name="_158CS_20_1">#REF!</definedName>
    <definedName name="_158P_1">#REF!</definedName>
    <definedName name="_158PF_1">#N/A</definedName>
    <definedName name="_159CS_140_33_1">#REF!</definedName>
    <definedName name="_159CS_STD_33_1">#REF!</definedName>
    <definedName name="_159CS_STD_5_1">#REF!</definedName>
    <definedName name="_159PEJM_1">#REF!</definedName>
    <definedName name="_159PM_1">#N/A</definedName>
    <definedName name="_15COAT_1">#N/A</definedName>
    <definedName name="_15CS_100_1">#REF!</definedName>
    <definedName name="_15CS_100_33_1">#REF!</definedName>
    <definedName name="_15SOÁ_CTÖØ">#REF!</definedName>
    <definedName name="_160PF_1">#REF!</definedName>
    <definedName name="_161CS_20_33_1">#REF!</definedName>
    <definedName name="_161CS_STD_34_1">#REF!</definedName>
    <definedName name="_161CS_XS_1">#REF!</definedName>
    <definedName name="_161PM_1">#REF!</definedName>
    <definedName name="_162SORT_1">#REF!</definedName>
    <definedName name="_163CS_140_34_1">#REF!</definedName>
    <definedName name="_163CS_STD_5_1">#REF!</definedName>
    <definedName name="_163CS_XS_33_1">#REF!</definedName>
    <definedName name="_163Print_Area_MI_1">#REF!</definedName>
    <definedName name="_163SORT_33_1">#REF!</definedName>
    <definedName name="_164CS_120_5_1">#REF!</definedName>
    <definedName name="_164CS_20_34_1">#REF!</definedName>
    <definedName name="_164SORT_34_1">#REF!</definedName>
    <definedName name="_164TRÒ_GIAÙ__VAT">#REF!</definedName>
    <definedName name="_165CS_XS_1">#REF!</definedName>
    <definedName name="_165CS_XS_34_1">#REF!</definedName>
    <definedName name="_165Print_Area_MI_33_1">#REF!</definedName>
    <definedName name="_165SORT_5_1">#REF!</definedName>
    <definedName name="_167CS_140_5_1">#REF!</definedName>
    <definedName name="_167CS_20_5_1">#REF!</definedName>
    <definedName name="_167CS_XS_33_1">#REF!</definedName>
    <definedName name="_167CS_XS_5_1">#REF!</definedName>
    <definedName name="_167Print_Area_MI_34_1">#REF!</definedName>
    <definedName name="_168RT_1">#N/A</definedName>
    <definedName name="_169CS_XS_34_1">#REF!</definedName>
    <definedName name="_169CS_XXS_1">#REF!</definedName>
    <definedName name="_169Print_Area_MI_5_1">#REF!</definedName>
    <definedName name="_169SB_1">#N/A</definedName>
    <definedName name="_16B_1">#REF!</definedName>
    <definedName name="_16CS_10_1">#REF!</definedName>
    <definedName name="_16CS_100_33_1">#REF!</definedName>
    <definedName name="_16CS_100_34_1">#REF!</definedName>
    <definedName name="_16SOÁ_LÖÔÏNG">#REF!</definedName>
    <definedName name="_170CS_10_33_1">#REF!</definedName>
    <definedName name="_170CS_30_1">#REF!</definedName>
    <definedName name="_170RT_1">#REF!</definedName>
    <definedName name="_171CS_140_1">#REF!</definedName>
    <definedName name="_171CS_160_1">#REF!</definedName>
    <definedName name="_171CS_XS_5_1">#REF!</definedName>
    <definedName name="_171CS_XXS_33_1">#REF!</definedName>
    <definedName name="_171SB_1">#REF!</definedName>
    <definedName name="_171SORT_1">#REF!</definedName>
    <definedName name="_173CS_30_33_1">#REF!</definedName>
    <definedName name="_173CS_XXS_1">#REF!</definedName>
    <definedName name="_173CS_XXS_34_1">#REF!</definedName>
    <definedName name="_173SORT_1">#REF!</definedName>
    <definedName name="_173SORT_33_1">#REF!</definedName>
    <definedName name="_174SORT_1">#REF!</definedName>
    <definedName name="_175CS_160_33_1">#REF!</definedName>
    <definedName name="_175CS_XXS_33_1">#REF!</definedName>
    <definedName name="_175CS_XXS_5_1">#REF!</definedName>
    <definedName name="_175SORT_33_1">#REF!</definedName>
    <definedName name="_175SORT_34_1">#REF!</definedName>
    <definedName name="_176CS_30_34_1">#REF!</definedName>
    <definedName name="_176SORT_33_1">#REF!</definedName>
    <definedName name="_177CS_XXS_34_1">#REF!</definedName>
    <definedName name="_177SORT_34_1">#REF!</definedName>
    <definedName name="_177SORT_5_1">#REF!</definedName>
    <definedName name="_178CS_140_33_1">#REF!</definedName>
    <definedName name="_178SORT_34_1">#REF!</definedName>
    <definedName name="_179CS_160_34_1">#REF!</definedName>
    <definedName name="_179CS_30_5_1">#REF!</definedName>
    <definedName name="_179CS_XXS_5_1">#REF!</definedName>
    <definedName name="_179SORT_5_1">#REF!</definedName>
    <definedName name="_17COAT_1">#REF!</definedName>
    <definedName name="_17CS_10_1">#N/A</definedName>
    <definedName name="_17CS_10_33_1">#REF!</definedName>
    <definedName name="_17CS_100_34_1">#REF!</definedName>
    <definedName name="_17CS_100_5_1">#REF!</definedName>
    <definedName name="_17MAÕ_SOÁ_THUEÁ">#REF!</definedName>
    <definedName name="_180SORT_5_1">#REF!</definedName>
    <definedName name="_181SORT_AREA_1">#REF!</definedName>
    <definedName name="_182CS_40_1">#REF!</definedName>
    <definedName name="_182SORT_1">#REF!</definedName>
    <definedName name="_183CS_160_5_1">#REF!</definedName>
    <definedName name="_183SORT_33_1">#REF!</definedName>
    <definedName name="_183SORT_AREA_33_1">#REF!</definedName>
    <definedName name="_184SORT_34_1">#REF!</definedName>
    <definedName name="_185CS_140_34_1">#REF!</definedName>
    <definedName name="_185CS_40_33_1">#REF!</definedName>
    <definedName name="_185SORT_5_1">#REF!</definedName>
    <definedName name="_185SORT_AREA_34_1">#REF!</definedName>
    <definedName name="_186SP_1">#N/A</definedName>
    <definedName name="_187CS_20_1">#REF!</definedName>
    <definedName name="_187SORT_AREA_5_1">#REF!</definedName>
    <definedName name="_188CS_10_34_1">#REF!</definedName>
    <definedName name="_188CS_40_34_1">#REF!</definedName>
    <definedName name="_188SP_1">#REF!</definedName>
    <definedName name="_18CS_10_33_1">#REF!</definedName>
    <definedName name="_18CS_10_34_1">#REF!</definedName>
    <definedName name="_18CS_100_5_1">#REF!</definedName>
    <definedName name="_18CS_10S_1">#REF!</definedName>
    <definedName name="_18TEÂN_HAØNG">#REF!</definedName>
    <definedName name="_191CS_20_33_1">#REF!</definedName>
    <definedName name="_191CS_40_5_1">#REF!</definedName>
    <definedName name="_192CS_140_5_1">#REF!</definedName>
    <definedName name="_194CS_40S_1">#REF!</definedName>
    <definedName name="_195CS_20_34_1">#REF!</definedName>
    <definedName name="_197CS_40S_33_1">#REF!</definedName>
    <definedName name="_199CS_160_1">#REF!</definedName>
    <definedName name="_199CS_20_5_1">#REF!</definedName>
    <definedName name="_19CS_10_1">#REF!</definedName>
    <definedName name="_19CS_10_33_1">#REF!</definedName>
    <definedName name="_19CS_10_34_1">#REF!</definedName>
    <definedName name="_19CS_10_5_1">#REF!</definedName>
    <definedName name="_19CS_10S_1">#REF!</definedName>
    <definedName name="_19CS_10S_33_1">#REF!</definedName>
    <definedName name="_1BA2500">#REF!</definedName>
    <definedName name="_1BA3250">#REF!</definedName>
    <definedName name="_1BA400P">#REF!</definedName>
    <definedName name="_1CAP001">#REF!</definedName>
    <definedName name="_1DAU002">#REF!</definedName>
    <definedName name="_1DDAY03">#REF!</definedName>
    <definedName name="_1DDTT01">#REF!</definedName>
    <definedName name="_1FCO101">#REF!</definedName>
    <definedName name="_1GIA101">#REF!</definedName>
    <definedName name="_1LA1001">#REF!</definedName>
    <definedName name="_1MCCBO2">#REF!</definedName>
    <definedName name="_1PKCAP1">#REF!</definedName>
    <definedName name="_1PKTT01">#REF!</definedName>
    <definedName name="_1TCD101">#REF!</definedName>
    <definedName name="_1TCD201">#REF!</definedName>
    <definedName name="_1TD2001">#REF!</definedName>
    <definedName name="_1TIHT01">#REF!</definedName>
    <definedName name="_1TRU121">#REF!</definedName>
    <definedName name="_2">#REF!</definedName>
    <definedName name="_2_?">#REF!</definedName>
    <definedName name="_2_??????">#REF!</definedName>
    <definedName name="_2_Builtin0_32_1">#N/A</definedName>
    <definedName name="_200CS_40S_34_1">#REF!</definedName>
    <definedName name="_203CS_30_1">#REF!</definedName>
    <definedName name="_203CS_40S_5_1">#REF!</definedName>
    <definedName name="_206CS_10_5_1">#REF!</definedName>
    <definedName name="_206CS_160_33_1">#REF!</definedName>
    <definedName name="_206CS_5S_1">#REF!</definedName>
    <definedName name="_207CS_30_33_1">#REF!</definedName>
    <definedName name="_209CS_5S_33_1">#REF!</definedName>
    <definedName name="_20CS_10_1">#REF!</definedName>
    <definedName name="_20CS_10_33_1">#REF!</definedName>
    <definedName name="_20CS_10_5_1">#REF!</definedName>
    <definedName name="_20CS_100_1">#REF!</definedName>
    <definedName name="_20CS_10S_33_1">#REF!</definedName>
    <definedName name="_20CS_10S_34_1">#REF!</definedName>
    <definedName name="_20TEÂN_KHAÙCH_HAØ">#REF!</definedName>
    <definedName name="_211CS_30_34_1">#REF!</definedName>
    <definedName name="_212CS_5S_34_1">#REF!</definedName>
    <definedName name="_212SORT_1">#REF!</definedName>
    <definedName name="_213CS_160_34_1">#REF!</definedName>
    <definedName name="_213SORT_33_1">#REF!</definedName>
    <definedName name="_214SORT_34_1">#REF!</definedName>
    <definedName name="_215CS_30_5_1">#REF!</definedName>
    <definedName name="_215CS_5S_5_1">#REF!</definedName>
    <definedName name="_215SORT_5_1">#REF!</definedName>
    <definedName name="_218CS_60_1">#REF!</definedName>
    <definedName name="_219CS_40_1">#REF!</definedName>
    <definedName name="_21CS_10_33_1">#REF!</definedName>
    <definedName name="_21CS_10_34_1">#REF!</definedName>
    <definedName name="_21CS_100_1">#REF!</definedName>
    <definedName name="_21CS_100_33_1">#REF!</definedName>
    <definedName name="_21CS_10S_34_1">#REF!</definedName>
    <definedName name="_21CS_10S_5_1">#REF!</definedName>
    <definedName name="_21ÑÔN_GIAÙ">#REF!</definedName>
    <definedName name="_220CS_160_5_1">#REF!</definedName>
    <definedName name="_221CS_60_33_1">#REF!</definedName>
    <definedName name="_223CS_40_33_1">#REF!</definedName>
    <definedName name="_224CS_100_1">#REF!</definedName>
    <definedName name="_224CS_60_34_1">#REF!</definedName>
    <definedName name="_227CS_20_1">#REF!</definedName>
    <definedName name="_227CS_40_34_1">#REF!</definedName>
    <definedName name="_227CS_60_5_1">#REF!</definedName>
    <definedName name="_227SORT_1">#REF!</definedName>
    <definedName name="_229SORT_33_1">#REF!</definedName>
    <definedName name="_22CS_10_33_1">#REF!</definedName>
    <definedName name="_22CS_10_5_1">#REF!</definedName>
    <definedName name="_22CS_100_33_1">#REF!</definedName>
    <definedName name="_22CS_100_34_1">#REF!</definedName>
    <definedName name="_22CS_10S_5_1">#REF!</definedName>
    <definedName name="_22CS_120_1">#REF!</definedName>
    <definedName name="_22THAØNH_TIEÀN">#REF!</definedName>
    <definedName name="_230CS_80_1">#REF!</definedName>
    <definedName name="_231CS_40_5_1">#REF!</definedName>
    <definedName name="_231SORT_1">#REF!</definedName>
    <definedName name="_231SORT_34_1">#REF!</definedName>
    <definedName name="_233CS_80_33_1">#REF!</definedName>
    <definedName name="_233SORT_33_1">#REF!</definedName>
    <definedName name="_233SORT_5_1">#REF!</definedName>
    <definedName name="_234CS_20_33_1">#REF!</definedName>
    <definedName name="_235CS_40S_1">#REF!</definedName>
    <definedName name="_235SORT_34_1">#REF!</definedName>
    <definedName name="_236CS_80_34_1">#REF!</definedName>
    <definedName name="_237SORT_5_1">#REF!</definedName>
    <definedName name="_239CS_40S_33_1">#REF!</definedName>
    <definedName name="_239CS_80_5_1">#REF!</definedName>
    <definedName name="_23CS_10_34_1">#REF!</definedName>
    <definedName name="_23CS_10_5_1">#REF!</definedName>
    <definedName name="_23CS_100_1">#REF!</definedName>
    <definedName name="_23CS_100_34_1">#REF!</definedName>
    <definedName name="_23CS_100_5_1">#REF!</definedName>
    <definedName name="_23CS_120_1">#REF!</definedName>
    <definedName name="_23CS_120_33_1">#REF!</definedName>
    <definedName name="_241CS_20_34_1">#REF!</definedName>
    <definedName name="_242CS_100_33_1">#REF!</definedName>
    <definedName name="_242CS_80S_1">#REF!</definedName>
    <definedName name="_243CS_40S_34_1">#REF!</definedName>
    <definedName name="_245CS_80S_33_1">#REF!</definedName>
    <definedName name="_247CS_40S_5_1">#REF!</definedName>
    <definedName name="_248CS_20_5_1">#REF!</definedName>
    <definedName name="_248CS_80S_34_1">#REF!</definedName>
    <definedName name="_24CS_10_1">#REF!</definedName>
    <definedName name="_24CS_10_34_1">#REF!</definedName>
    <definedName name="_24CS_100_33_1">#REF!</definedName>
    <definedName name="_24CS_100_5_1">#REF!</definedName>
    <definedName name="_24CS_10S_1">#REF!</definedName>
    <definedName name="_24CS_120_33_1">#REF!</definedName>
    <definedName name="_24CS_120_34_1">#REF!</definedName>
    <definedName name="_24TRÒ_GIAÙ">#REF!</definedName>
    <definedName name="_251CS_5S_1">#REF!</definedName>
    <definedName name="_251CS_80S_5_1">#REF!</definedName>
    <definedName name="_253CS_10_1">#REF!</definedName>
    <definedName name="_254CS_STD_1">#REF!</definedName>
    <definedName name="_255CS_30_1">#REF!</definedName>
    <definedName name="_255CS_5S_33_1">#REF!</definedName>
    <definedName name="_257CS_STD_33_1">#REF!</definedName>
    <definedName name="_258CS_10_33_1">#REF!</definedName>
    <definedName name="_259CS_5S_34_1">#REF!</definedName>
    <definedName name="_25CS_10_33_1">#REF!</definedName>
    <definedName name="_25CS_10_5_1">#REF!</definedName>
    <definedName name="_25CS_100_1">#REF!</definedName>
    <definedName name="_25CS_100_34_1">#REF!</definedName>
    <definedName name="_25CS_10S_1">#REF!</definedName>
    <definedName name="_25CS_10S_33_1">#REF!</definedName>
    <definedName name="_25CS_120_34_1">#REF!</definedName>
    <definedName name="_25CS_120_5_1">#REF!</definedName>
    <definedName name="_25SOÁ_CTÖØ">#REF!</definedName>
    <definedName name="_260_____0ten_" hidden="1">#REF!</definedName>
    <definedName name="_260CS_100_34_1">#REF!</definedName>
    <definedName name="_260CS_STD_34_1">#REF!</definedName>
    <definedName name="_262CS_30_33_1">#REF!</definedName>
    <definedName name="_263CS_10_34_1">#REF!</definedName>
    <definedName name="_263CS_5S_5_1">#REF!</definedName>
    <definedName name="_263CS_STD_5_1">#REF!</definedName>
    <definedName name="_264_____0xoa_" hidden="1">#REF!</definedName>
    <definedName name="_266CS_XS_1">#REF!</definedName>
    <definedName name="_267CS_60_1">#REF!</definedName>
    <definedName name="_268CS_10_5_1">#REF!</definedName>
    <definedName name="_269CS_30_34_1">#REF!</definedName>
    <definedName name="_269CS_XS_33_1">#REF!</definedName>
    <definedName name="_26CS_10_34_1">#REF!</definedName>
    <definedName name="_26CS_10_5_1">#REF!</definedName>
    <definedName name="_26CS_100_5_1">#REF!</definedName>
    <definedName name="_26CS_10S_33_1">#REF!</definedName>
    <definedName name="_26CS_10S_34_1">#REF!</definedName>
    <definedName name="_26CS_120_5_1">#REF!</definedName>
    <definedName name="_26CS_140_1">#REF!</definedName>
    <definedName name="_26SOÁ_LÖÔÏNG">#REF!</definedName>
    <definedName name="_26TRÒ_GIAÙ__VAT">#REF!</definedName>
    <definedName name="_271CS_60_33_1">#REF!</definedName>
    <definedName name="_272CS_XS_34_1">#REF!</definedName>
    <definedName name="_273CS_100_1">#REF!</definedName>
    <definedName name="_275CS_60_34_1">#REF!</definedName>
    <definedName name="_275CS_XS_5_1">#REF!</definedName>
    <definedName name="_276CS_30_5_1">#REF!</definedName>
    <definedName name="_278CS_100_33_1">#REF!</definedName>
    <definedName name="_278CS_100_5_1">#REF!</definedName>
    <definedName name="_278CS_XXS_1">#REF!</definedName>
    <definedName name="_279CS_60_5_1">#REF!</definedName>
    <definedName name="_27CS_10_1">#REF!</definedName>
    <definedName name="_27CS_10_5_1">#REF!</definedName>
    <definedName name="_27CS_100_1">#REF!</definedName>
    <definedName name="_27CS_100_33_1">#REF!</definedName>
    <definedName name="_27CS_10S_1">#REF!</definedName>
    <definedName name="_27CS_10S_34_1">#REF!</definedName>
    <definedName name="_27CS_10S_5_1">#REF!</definedName>
    <definedName name="_27CS_140_1">#REF!</definedName>
    <definedName name="_27CS_140_33_1">#REF!</definedName>
    <definedName name="_281CS_XXS_33_1">#REF!</definedName>
    <definedName name="_283CS_100_34_1">#REF!</definedName>
    <definedName name="_283CS_40_1">#REF!</definedName>
    <definedName name="_283CS_80_1">#REF!</definedName>
    <definedName name="_284CS_XXS_34_1">#REF!</definedName>
    <definedName name="_287CS_80_33_1">#REF!</definedName>
    <definedName name="_287CS_XXS_5_1">#REF!</definedName>
    <definedName name="_288CS_100_5_1">#REF!</definedName>
    <definedName name="_28CS_10_33_1">#REF!</definedName>
    <definedName name="_28CS_100_1">#REF!</definedName>
    <definedName name="_28CS_10S_33_1">#REF!</definedName>
    <definedName name="_28CS_10S_5_1">#REF!</definedName>
    <definedName name="_28CS_120_1">#REF!</definedName>
    <definedName name="_28CS_140_33_1">#REF!</definedName>
    <definedName name="_28CS_140_34_1">#REF!</definedName>
    <definedName name="_290CS_40_33_1">#REF!</definedName>
    <definedName name="_291CS_80_34_1">#REF!</definedName>
    <definedName name="_293CS_10S_1">#REF!</definedName>
    <definedName name="_295___CS_10_1">#REF!</definedName>
    <definedName name="_295CS_80_5_1">#REF!</definedName>
    <definedName name="_296___CS_10_33_1">#REF!</definedName>
    <definedName name="_296CS_10S_1">#REF!</definedName>
    <definedName name="_297___CS_10_34_1">#REF!</definedName>
    <definedName name="_297CS_40_34_1">#REF!</definedName>
    <definedName name="_298___CS_10_5_1">#REF!</definedName>
    <definedName name="_298CS_10S_33_1">#REF!</definedName>
    <definedName name="_299___CS_100_1">#REF!</definedName>
    <definedName name="_299CS_80S_1">#REF!</definedName>
    <definedName name="_29CS_10_1">#REF!</definedName>
    <definedName name="_29CS_10_34_1">#REF!</definedName>
    <definedName name="_29CS_100_33_1">#REF!</definedName>
    <definedName name="_29CS_100_34_1">#REF!</definedName>
    <definedName name="_29CS_10S_34_1">#REF!</definedName>
    <definedName name="_29CS_120_1">#REF!</definedName>
    <definedName name="_29CS_120_33_1">#REF!</definedName>
    <definedName name="_29CS_140_34_1">#REF!</definedName>
    <definedName name="_29CS_140_5_1">#REF!</definedName>
    <definedName name="_2BLA100">#REF!</definedName>
    <definedName name="_2DAL201">#REF!</definedName>
    <definedName name="_300___CS_100_33_1">#REF!</definedName>
    <definedName name="_301___CS_100_34_1">#REF!</definedName>
    <definedName name="_302___CS_100_5_1">#REF!</definedName>
    <definedName name="_303___CS_10S_1">#REF!</definedName>
    <definedName name="_303CS_10S_34_1">#REF!</definedName>
    <definedName name="_303CS_80S_33_1">#REF!</definedName>
    <definedName name="_304___CS_10S_33_1">#REF!</definedName>
    <definedName name="_304CS_40_5_1">#REF!</definedName>
    <definedName name="_305___CS_10S_34_1">#REF!</definedName>
    <definedName name="_306___CS_10S_5_1">#REF!</definedName>
    <definedName name="_307___CS_120_1">#REF!</definedName>
    <definedName name="_307CS_80S_34_1">#REF!</definedName>
    <definedName name="_308___CS_120_33_1">#REF!</definedName>
    <definedName name="_308CS_10S_5_1">#REF!</definedName>
    <definedName name="_309___CS_120_34_1">#REF!</definedName>
    <definedName name="_30CS_10_33_1">#REF!</definedName>
    <definedName name="_30CS_10_5_1">#REF!</definedName>
    <definedName name="_30CS_100_33_1">#REF!</definedName>
    <definedName name="_30CS_100_34_1">#REF!</definedName>
    <definedName name="_30CS_10S_5_1">#REF!</definedName>
    <definedName name="_30CS_120_33_1">#REF!</definedName>
    <definedName name="_30CS_120_34_1">#REF!</definedName>
    <definedName name="_30CS_140_5_1">#REF!</definedName>
    <definedName name="_30CS_160_1">#REF!</definedName>
    <definedName name="_30TEÂN_HAØNG">#REF!</definedName>
    <definedName name="_310___CS_120_5_1">#REF!</definedName>
    <definedName name="_311___CS_140_1">#REF!</definedName>
    <definedName name="_311CS_40S_1">#REF!</definedName>
    <definedName name="_311CS_80S_5_1">#REF!</definedName>
    <definedName name="_312___CS_140_33_1">#REF!</definedName>
    <definedName name="_313___CS_140_34_1">#REF!</definedName>
    <definedName name="_313CS_120_1">#REF!</definedName>
    <definedName name="_314___CS_140_5_1">#REF!</definedName>
    <definedName name="_314CS_10S_33_1">#REF!</definedName>
    <definedName name="_315___CS_160_1">#REF!</definedName>
    <definedName name="_315CS_STD_1">#REF!</definedName>
    <definedName name="_316___CS_160_33_1">#REF!</definedName>
    <definedName name="_317___CS_160_34_1">#REF!</definedName>
    <definedName name="_318___CS_160_5_1">#REF!</definedName>
    <definedName name="_318CS_120_33_1">#REF!</definedName>
    <definedName name="_318CS_40S_33_1">#REF!</definedName>
    <definedName name="_319___CS_20_1">#REF!</definedName>
    <definedName name="_319CS_STD_33_1">#REF!</definedName>
    <definedName name="_31CS_10_34_1">#REF!</definedName>
    <definedName name="_31CS_100_1">#REF!</definedName>
    <definedName name="_31CS_100_34_1">#REF!</definedName>
    <definedName name="_31CS_100_5_1">#REF!</definedName>
    <definedName name="_31CS_120_1">#REF!</definedName>
    <definedName name="_31CS_120_34_1">#REF!</definedName>
    <definedName name="_31CS_120_5_1">#REF!</definedName>
    <definedName name="_31CS_160_1">#REF!</definedName>
    <definedName name="_31CS_160_33_1">#REF!</definedName>
    <definedName name="_320___CS_20_33_1">#REF!</definedName>
    <definedName name="_321___CS_20_34_1">#REF!</definedName>
    <definedName name="_322___CS_20_5_1">#REF!</definedName>
    <definedName name="_323___CS_30_1">#REF!</definedName>
    <definedName name="_323CS_120_34_1">#REF!</definedName>
    <definedName name="_323CS_STD_34_1">#REF!</definedName>
    <definedName name="_324___CS_30_33_1">#REF!</definedName>
    <definedName name="_325___CS_30_34_1">#REF!</definedName>
    <definedName name="_325CS_40S_34_1">#REF!</definedName>
    <definedName name="_326___CS_30_5_1">#REF!</definedName>
    <definedName name="_327___CS_40_1">#REF!</definedName>
    <definedName name="_327CS_STD_5_1">#REF!</definedName>
    <definedName name="_328___CS_40_33_1">#REF!</definedName>
    <definedName name="_328CS_120_5_1">#REF!</definedName>
    <definedName name="_329___CS_40_34_1">#REF!</definedName>
    <definedName name="_32CS_10_5_1">#REF!</definedName>
    <definedName name="_32CS_100_33_1">#REF!</definedName>
    <definedName name="_32CS_100_34_1">#REF!</definedName>
    <definedName name="_32CS_10S_1">#REF!</definedName>
    <definedName name="_32CS_120_33_1">#REF!</definedName>
    <definedName name="_32CS_120_5_1">#REF!</definedName>
    <definedName name="_32CS_140_1">#REF!</definedName>
    <definedName name="_32CS_160_33_1">#REF!</definedName>
    <definedName name="_32CS_160_34_1">#REF!</definedName>
    <definedName name="_330___CS_40_5_1">#REF!</definedName>
    <definedName name="_331___CS_40S_1">#REF!</definedName>
    <definedName name="_331CS_XS_1">#REF!</definedName>
    <definedName name="_332___CS_40S_33_1">#REF!</definedName>
    <definedName name="_332CS_10S_34_1">#REF!</definedName>
    <definedName name="_332CS_40S_5_1">#REF!</definedName>
    <definedName name="_333___CS_40S_34_1">#REF!</definedName>
    <definedName name="_333CS_140_1">#REF!</definedName>
    <definedName name="_334___CS_40S_5_1">#REF!</definedName>
    <definedName name="_335___CS_5S_1">#REF!</definedName>
    <definedName name="_335CS_XS_33_1">#REF!</definedName>
    <definedName name="_336___CS_5S_33_1">#REF!</definedName>
    <definedName name="_337___CS_5S_34_1">#REF!</definedName>
    <definedName name="_338___CS_5S_5_1">#REF!</definedName>
    <definedName name="_338CS_140_33_1">#REF!</definedName>
    <definedName name="_339___CS_60_1">#REF!</definedName>
    <definedName name="_339CS_5S_1">#REF!</definedName>
    <definedName name="_339CS_XS_34_1">#REF!</definedName>
    <definedName name="_33CS_10_1">#REF!</definedName>
    <definedName name="_33CS_100_1">#REF!</definedName>
    <definedName name="_33CS_100_34_1">#REF!</definedName>
    <definedName name="_33CS_100_5_1">#REF!</definedName>
    <definedName name="_33CS_10S_1">#REF!</definedName>
    <definedName name="_33CS_10S_33_1">#REF!</definedName>
    <definedName name="_33CS_120_34_1">#REF!</definedName>
    <definedName name="_33CS_140_1">#REF!</definedName>
    <definedName name="_33CS_140_33_1">#REF!</definedName>
    <definedName name="_33CS_160_34_1">#REF!</definedName>
    <definedName name="_33CS_160_5_1">#REF!</definedName>
    <definedName name="_340___CS_60_33_1">#REF!</definedName>
    <definedName name="_341___CS_60_34_1">#REF!</definedName>
    <definedName name="_342___CS_60_5_1">#REF!</definedName>
    <definedName name="_343___CS_80_1">#REF!</definedName>
    <definedName name="_343CS_140_34_1">#REF!</definedName>
    <definedName name="_343CS_XS_5_1">#REF!</definedName>
    <definedName name="_344___CS_80_33_1">#REF!</definedName>
    <definedName name="_345___CS_80_34_1">#REF!</definedName>
    <definedName name="_346___CS_80_5_1">#REF!</definedName>
    <definedName name="_346CS_5S_33_1">#REF!</definedName>
    <definedName name="_347___CS_80S_1">#REF!</definedName>
    <definedName name="_347CS_XXS_1">#REF!</definedName>
    <definedName name="_348___CS_80S_33_1">#REF!</definedName>
    <definedName name="_348CS_140_5_1">#REF!</definedName>
    <definedName name="_349___CS_80S_34_1">#REF!</definedName>
    <definedName name="_34CS_10_33_1">#REF!</definedName>
    <definedName name="_34CS_100_33_1">#REF!</definedName>
    <definedName name="_34CS_100_5_1">#REF!</definedName>
    <definedName name="_34CS_10S_34_1">#REF!</definedName>
    <definedName name="_34CS_120_5_1">#REF!</definedName>
    <definedName name="_34CS_140_33_1">#REF!</definedName>
    <definedName name="_34CS_140_34_1">#REF!</definedName>
    <definedName name="_34CS_160_5_1">#REF!</definedName>
    <definedName name="_34CS_20_1">#REF!</definedName>
    <definedName name="_34TEÂN_KHAÙCH_HAØ">#REF!</definedName>
    <definedName name="_350___CS_80S_5_1">#REF!</definedName>
    <definedName name="_350CS_10S_5_1">#REF!</definedName>
    <definedName name="_351___CS_STD_1">#REF!</definedName>
    <definedName name="_351CS_XXS_33_1">#REF!</definedName>
    <definedName name="_352___CS_STD_33_1">#REF!</definedName>
    <definedName name="_353___CS_STD_34_1">#REF!</definedName>
    <definedName name="_353CS_160_1">#REF!</definedName>
    <definedName name="_353CS_5S_34_1">#REF!</definedName>
    <definedName name="_354___CS_STD_5_1">#REF!</definedName>
    <definedName name="_355___CS_XS_1">#REF!</definedName>
    <definedName name="_355CS_XXS_34_1">#REF!</definedName>
    <definedName name="_356___CS_XS_33_1">#REF!</definedName>
    <definedName name="_357___CS_XS_34_1">#REF!</definedName>
    <definedName name="_358___CS_XS_5_1">#REF!</definedName>
    <definedName name="_358CS_160_33_1">#REF!</definedName>
    <definedName name="_359___CS_XXS_1">#REF!</definedName>
    <definedName name="_359CS_XXS_5_1">#REF!</definedName>
    <definedName name="_35CS_10_34_1">#REF!</definedName>
    <definedName name="_35CS_100_34_1">#REF!</definedName>
    <definedName name="_35CS_10S_1">#REF!</definedName>
    <definedName name="_35CS_10S_33_1">#REF!</definedName>
    <definedName name="_35CS_10S_5_1">#REF!</definedName>
    <definedName name="_35CS_140_1">#REF!</definedName>
    <definedName name="_35CS_140_34_1">#REF!</definedName>
    <definedName name="_35CS_140_5_1">#REF!</definedName>
    <definedName name="_35CS_20_1">#REF!</definedName>
    <definedName name="_35CS_20_33_1">#REF!</definedName>
    <definedName name="_36_0ten_" hidden="1">#REF!</definedName>
    <definedName name="_360___CS_XXS_33_1">#REF!</definedName>
    <definedName name="_360CS_5S_5_1">#REF!</definedName>
    <definedName name="_361___CS_XXS_34_1">#REF!</definedName>
    <definedName name="_362___CS_XXS_5_1">#REF!</definedName>
    <definedName name="_363CS_160_34_1">#REF!</definedName>
    <definedName name="_367CS_60_1">#REF!</definedName>
    <definedName name="_368CS_120_1">#REF!</definedName>
    <definedName name="_368CS_160_5_1">#REF!</definedName>
    <definedName name="_36CS_10_5_1">#REF!</definedName>
    <definedName name="_36CS_100_5_1">#REF!</definedName>
    <definedName name="_36CS_10S_1">#REF!</definedName>
    <definedName name="_36CS_10S_33_1">#REF!</definedName>
    <definedName name="_36CS_120_1">#REF!</definedName>
    <definedName name="_36CS_140_33_1">#REF!</definedName>
    <definedName name="_36CS_140_5_1">#REF!</definedName>
    <definedName name="_36CS_160_1">#REF!</definedName>
    <definedName name="_36CS_20_33_1">#REF!</definedName>
    <definedName name="_36CS_20_34_1">#REF!</definedName>
    <definedName name="_373CS_20_1">#REF!</definedName>
    <definedName name="_374CS_60_33_1">#REF!</definedName>
    <definedName name="_378CS_20_33_1">#REF!</definedName>
    <definedName name="_37CS_100_1">#REF!</definedName>
    <definedName name="_37CS_10S_1">#REF!</definedName>
    <definedName name="_37CS_10S_33_1">#REF!</definedName>
    <definedName name="_37CS_10S_34_1">#REF!</definedName>
    <definedName name="_37CS_120_33_1">#REF!</definedName>
    <definedName name="_37CS_140_34_1">#REF!</definedName>
    <definedName name="_37CS_160_1">#REF!</definedName>
    <definedName name="_37CS_160_33_1">#REF!</definedName>
    <definedName name="_37CS_20_34_1">#REF!</definedName>
    <definedName name="_37CS_20_5_1">#REF!</definedName>
    <definedName name="_381CS_60_34_1">#REF!</definedName>
    <definedName name="_383CS_20_34_1">#REF!</definedName>
    <definedName name="_386CS_120_33_1">#REF!</definedName>
    <definedName name="_388CS_20_5_1">#REF!</definedName>
    <definedName name="_388CS_60_5_1">#REF!</definedName>
    <definedName name="_38CS_10_1">#REF!</definedName>
    <definedName name="_38CS_100_33_1">#REF!</definedName>
    <definedName name="_38CS_10S_33_1">#REF!</definedName>
    <definedName name="_38CS_10S_5_1">#REF!</definedName>
    <definedName name="_38CS_120_34_1">#REF!</definedName>
    <definedName name="_38CS_140_5_1">#REF!</definedName>
    <definedName name="_38CS_160_33_1">#REF!</definedName>
    <definedName name="_38CS_160_34_1">#REF!</definedName>
    <definedName name="_38CS_20_5_1">#REF!</definedName>
    <definedName name="_38CS_30_1">#REF!</definedName>
    <definedName name="_38THAØNH_TIEÀN">#REF!</definedName>
    <definedName name="_392SORT_1">#REF!</definedName>
    <definedName name="_393CS_30_1">#REF!</definedName>
    <definedName name="_395CS_80_1">#REF!</definedName>
    <definedName name="_395SORT_33_1">#REF!</definedName>
    <definedName name="_398CS_30_33_1">#REF!</definedName>
    <definedName name="_398SORT_34_1">#REF!</definedName>
    <definedName name="_39CS_10_33_1">#REF!</definedName>
    <definedName name="_39CS_100_34_1">#REF!</definedName>
    <definedName name="_39CS_10S_34_1">#REF!</definedName>
    <definedName name="_39CS_10S_5_1">#REF!</definedName>
    <definedName name="_39CS_120_1">#REF!</definedName>
    <definedName name="_39CS_120_5_1">#REF!</definedName>
    <definedName name="_39CS_160_1">#REF!</definedName>
    <definedName name="_39CS_160_34_1">#REF!</definedName>
    <definedName name="_39CS_160_5_1">#REF!</definedName>
    <definedName name="_39CS_30_1">#REF!</definedName>
    <definedName name="_39CS_30_33_1">#REF!</definedName>
    <definedName name="_3BLXMD">#REF!</definedName>
    <definedName name="_3TU0609">#REF!</definedName>
    <definedName name="_4_?">#REF!</definedName>
    <definedName name="_4_??????">#REF!</definedName>
    <definedName name="_4_0ten_" hidden="1">#REF!</definedName>
    <definedName name="_4_Builtin0_32_2">#N/A</definedName>
    <definedName name="_401___SORT_1">#REF!</definedName>
    <definedName name="_401SORT_5_1">#REF!</definedName>
    <definedName name="_402___SORT_33_1">#REF!</definedName>
    <definedName name="_402CS_80_33_1">#REF!</definedName>
    <definedName name="_403___SORT_34_1">#REF!</definedName>
    <definedName name="_403CS_30_34_1">#REF!</definedName>
    <definedName name="_404___SORT_5_1">#REF!</definedName>
    <definedName name="_404CS_120_34_1">#REF!</definedName>
    <definedName name="_408CS_30_5_1">#REF!</definedName>
    <definedName name="_409CS_80_34_1">#REF!</definedName>
    <definedName name="_40CS_10_34_1">#REF!</definedName>
    <definedName name="_40CS_100_5_1">#REF!</definedName>
    <definedName name="_40CS_10S_34_1">#REF!</definedName>
    <definedName name="_40CS_10S_5_1">#REF!</definedName>
    <definedName name="_40CS_120_33_1">#REF!</definedName>
    <definedName name="_40CS_140_1">#REF!</definedName>
    <definedName name="_40CS_160_33_1">#REF!</definedName>
    <definedName name="_40CS_160_5_1">#REF!</definedName>
    <definedName name="_40CS_20_1">#REF!</definedName>
    <definedName name="_40CS_30_33_1">#REF!</definedName>
    <definedName name="_40CS_30_34_1">#REF!</definedName>
    <definedName name="_40x4">5100</definedName>
    <definedName name="_41_____CS_10_1">#REF!</definedName>
    <definedName name="_413CS_40_1">#REF!</definedName>
    <definedName name="_416CS_80_5_1">#REF!</definedName>
    <definedName name="_418CS_40_33_1">#REF!</definedName>
    <definedName name="_41CS_10_1">#REF!</definedName>
    <definedName name="_41CS_10_5_1">#REF!</definedName>
    <definedName name="_41CS_10S_1">#REF!</definedName>
    <definedName name="_41CS_10S_5_1">#REF!</definedName>
    <definedName name="_41CS_120_1">#N/A</definedName>
    <definedName name="_41CS_120_34_1">#REF!</definedName>
    <definedName name="_41CS_140_33_1">#REF!</definedName>
    <definedName name="_41CS_160_34_1">#REF!</definedName>
    <definedName name="_41CS_20_1">#REF!</definedName>
    <definedName name="_41CS_20_33_1">#REF!</definedName>
    <definedName name="_41CS_30_34_1">#REF!</definedName>
    <definedName name="_41CS_30_5_1">#REF!</definedName>
    <definedName name="_42_____CS_10_33_1">#REF!</definedName>
    <definedName name="_422CS_120_5_1">#REF!</definedName>
    <definedName name="_423CS_40_34_1">#REF!</definedName>
    <definedName name="_423CS_80S_1">#REF!</definedName>
    <definedName name="_428CS_40_5_1">#REF!</definedName>
    <definedName name="_42CS_100_1">#REF!</definedName>
    <definedName name="_42CS_10S_33_1">#REF!</definedName>
    <definedName name="_42CS_10S_5_1">#REF!</definedName>
    <definedName name="_42CS_120_33_1">#REF!</definedName>
    <definedName name="_42CS_120_5_1">#REF!</definedName>
    <definedName name="_42CS_140_34_1">#REF!</definedName>
    <definedName name="_42CS_160_5_1">#REF!</definedName>
    <definedName name="_42CS_20_33_1">#REF!</definedName>
    <definedName name="_42CS_20_34_1">#REF!</definedName>
    <definedName name="_42CS_30_5_1">#REF!</definedName>
    <definedName name="_42CS_40_1">#REF!</definedName>
    <definedName name="_42TRÒ_GIAÙ">#REF!</definedName>
    <definedName name="_43_____CS_10_34_1">#REF!</definedName>
    <definedName name="_430CS_80S_33_1">#REF!</definedName>
    <definedName name="_433CS_40S_1">#REF!</definedName>
    <definedName name="_437CS_80S_34_1">#REF!</definedName>
    <definedName name="_438CS_40S_33_1">#REF!</definedName>
    <definedName name="_43CS_10_33_1">#REF!</definedName>
    <definedName name="_43CS_100_33_1">#REF!</definedName>
    <definedName name="_43CS_10S_34_1">#REF!</definedName>
    <definedName name="_43CS_120_1">#REF!</definedName>
    <definedName name="_43CS_120_33_1">#REF!</definedName>
    <definedName name="_43CS_120_34_1">#REF!</definedName>
    <definedName name="_43CS_140_1">#REF!</definedName>
    <definedName name="_43CS_140_5_1">#REF!</definedName>
    <definedName name="_43CS_20_1">#REF!</definedName>
    <definedName name="_43CS_20_34_1">#REF!</definedName>
    <definedName name="_43CS_20_5_1">#REF!</definedName>
    <definedName name="_43CS_40_1">#REF!</definedName>
    <definedName name="_43CS_40_33_1">#REF!</definedName>
    <definedName name="_44_____CS_10_5_1">#REF!</definedName>
    <definedName name="_440CS_140_1">#REF!</definedName>
    <definedName name="_443CS_40S_34_1">#REF!</definedName>
    <definedName name="_444CS_80S_5_1">#REF!</definedName>
    <definedName name="_448CS_40S_5_1">#REF!</definedName>
    <definedName name="_44CS_100_34_1">#REF!</definedName>
    <definedName name="_44CS_10S_5_1">#REF!</definedName>
    <definedName name="_44CS_120_1">#REF!</definedName>
    <definedName name="_44CS_120_5_1">#REF!</definedName>
    <definedName name="_44CS_140_33_1">#REF!</definedName>
    <definedName name="_44CS_160_1">#REF!</definedName>
    <definedName name="_44CS_20_33_1">#REF!</definedName>
    <definedName name="_44CS_20_5_1">#REF!</definedName>
    <definedName name="_44CS_30_1">#REF!</definedName>
    <definedName name="_44CS_40_33_1">#REF!</definedName>
    <definedName name="_44CS_40_34_1">#REF!</definedName>
    <definedName name="_45_____CS_100_1">#REF!</definedName>
    <definedName name="_451CS_STD_1">#REF!</definedName>
    <definedName name="_453CS_5S_1">#REF!</definedName>
    <definedName name="_453SORT_1">#REF!</definedName>
    <definedName name="_457SORT_33_1">#REF!</definedName>
    <definedName name="_458CS_140_33_1">#REF!</definedName>
    <definedName name="_458CS_5S_33_1">#REF!</definedName>
    <definedName name="_458CS_STD_33_1">#REF!</definedName>
    <definedName name="_45CS_10_1">#REF!</definedName>
    <definedName name="_45CS_10_34_1">#REF!</definedName>
    <definedName name="_45CS_100_5_1">#REF!</definedName>
    <definedName name="_45CS_120_1">#REF!</definedName>
    <definedName name="_45CS_120_33_1">#REF!</definedName>
    <definedName name="_45CS_120_34_1">#REF!</definedName>
    <definedName name="_45CS_140_1">#REF!</definedName>
    <definedName name="_45CS_140_34_1">#REF!</definedName>
    <definedName name="_45CS_160_33_1">#REF!</definedName>
    <definedName name="_45CS_20_34_1">#REF!</definedName>
    <definedName name="_45CS_30_1">#REF!</definedName>
    <definedName name="_45CS_30_33_1">#REF!</definedName>
    <definedName name="_45CS_40_34_1">#REF!</definedName>
    <definedName name="_45CS_40_5_1">#REF!</definedName>
    <definedName name="_46_____CS_100_33_1">#REF!</definedName>
    <definedName name="_461SORT_34_1">#REF!</definedName>
    <definedName name="_463CS_5S_34_1">#REF!</definedName>
    <definedName name="_465CS_STD_34_1">#REF!</definedName>
    <definedName name="_465SORT_5_1">#REF!</definedName>
    <definedName name="_468CS_5S_5_1">#REF!</definedName>
    <definedName name="_46CS_10S_1">#REF!</definedName>
    <definedName name="_46CS_120_33_1">#REF!</definedName>
    <definedName name="_46CS_140_33_1">#REF!</definedName>
    <definedName name="_46CS_140_5_1">#REF!</definedName>
    <definedName name="_46CS_160_34_1">#REF!</definedName>
    <definedName name="_46CS_20_5_1">#REF!</definedName>
    <definedName name="_46CS_30_33_1">#REF!</definedName>
    <definedName name="_46CS_30_34_1">#REF!</definedName>
    <definedName name="_46CS_40_5_1">#REF!</definedName>
    <definedName name="_46CS_40S_1">#REF!</definedName>
    <definedName name="_46TRÒ_GIAÙ__VAT">#REF!</definedName>
    <definedName name="_47_____CS_100_34_1">#REF!</definedName>
    <definedName name="_472CS_STD_5_1">#REF!</definedName>
    <definedName name="_473CS_60_1">#REF!</definedName>
    <definedName name="_476CS_140_34_1">#REF!</definedName>
    <definedName name="_478CS_60_33_1">#REF!</definedName>
    <definedName name="_479CS_XS_1">#REF!</definedName>
    <definedName name="_47CS_10_33_1">#REF!</definedName>
    <definedName name="_47CS_10_5_1">#REF!</definedName>
    <definedName name="_47CS_10S_33_1">#REF!</definedName>
    <definedName name="_47CS_120_34_1">#REF!</definedName>
    <definedName name="_47CS_120_5_1">#REF!</definedName>
    <definedName name="_47CS_140_34_1">#REF!</definedName>
    <definedName name="_47CS_160_1">#REF!</definedName>
    <definedName name="_47CS_160_5_1">#REF!</definedName>
    <definedName name="_47CS_30_1">#REF!</definedName>
    <definedName name="_47CS_30_34_1">#REF!</definedName>
    <definedName name="_47CS_30_5_1">#REF!</definedName>
    <definedName name="_47CS_40S_1">#REF!</definedName>
    <definedName name="_47CS_40S_33_1">#REF!</definedName>
    <definedName name="_48_____CS_100_5_1">#REF!</definedName>
    <definedName name="_483CS_60_34_1">#REF!</definedName>
    <definedName name="_486CS_XS_33_1">#REF!</definedName>
    <definedName name="_488CS_60_5_1">#REF!</definedName>
    <definedName name="_48CS_10_1">#REF!</definedName>
    <definedName name="_48CS_10S_34_1">#REF!</definedName>
    <definedName name="_48CS_120_34_1">#REF!</definedName>
    <definedName name="_48CS_120_5_1">#REF!</definedName>
    <definedName name="_48CS_140_5_1">#REF!</definedName>
    <definedName name="_48CS_160_33_1">#REF!</definedName>
    <definedName name="_48CS_20_1">#REF!</definedName>
    <definedName name="_48CS_30_33_1">#REF!</definedName>
    <definedName name="_48CS_30_5_1">#REF!</definedName>
    <definedName name="_48CS_40_1">#REF!</definedName>
    <definedName name="_48CS_40S_33_1">#REF!</definedName>
    <definedName name="_48CS_40S_34_1">#REF!</definedName>
    <definedName name="_49_____CS_10S_1">#REF!</definedName>
    <definedName name="_493CS_80_1">#REF!</definedName>
    <definedName name="_493CS_XS_34_1">#REF!</definedName>
    <definedName name="_494CS_140_5_1">#REF!</definedName>
    <definedName name="_498CS_80_33_1">#REF!</definedName>
    <definedName name="_49CS_10_33_1">#REF!</definedName>
    <definedName name="_49CS_10_34_1">#REF!</definedName>
    <definedName name="_49CS_100_1">#REF!</definedName>
    <definedName name="_49CS_10S_5_1">#REF!</definedName>
    <definedName name="_49CS_120_5_1">#REF!</definedName>
    <definedName name="_49CS_140_1">#REF!</definedName>
    <definedName name="_49CS_160_1">#REF!</definedName>
    <definedName name="_49CS_160_34_1">#REF!</definedName>
    <definedName name="_49CS_20_33_1">#REF!</definedName>
    <definedName name="_49CS_30_34_1">#REF!</definedName>
    <definedName name="_49CS_40_1">#REF!</definedName>
    <definedName name="_49CS_40_33_1">#REF!</definedName>
    <definedName name="_49CS_40S_34_1">#REF!</definedName>
    <definedName name="_49CS_40S_5_1">#REF!</definedName>
    <definedName name="_4CNT240">#REF!</definedName>
    <definedName name="_4CTL240">#REF!</definedName>
    <definedName name="_4FCO100">#REF!</definedName>
    <definedName name="_4HDCTT4">#REF!</definedName>
    <definedName name="_4HNCTT4">#REF!</definedName>
    <definedName name="_4LBCO01">#REF!</definedName>
    <definedName name="_4OSLCTT">#REF!</definedName>
    <definedName name="_5_0xoa_" hidden="1">#REF!</definedName>
    <definedName name="_50_____CS_10S_33_1">#REF!</definedName>
    <definedName name="_500CS_XS_5_1">#REF!</definedName>
    <definedName name="_503CS_80_34_1">#REF!</definedName>
    <definedName name="_507CS_XXS_1">#REF!</definedName>
    <definedName name="_508CS_80_5_1">#REF!</definedName>
    <definedName name="_50CS_10_34_1">#REF!</definedName>
    <definedName name="_50CS_120_1">#REF!</definedName>
    <definedName name="_50CS_120_5_1">#REF!</definedName>
    <definedName name="_50CS_140_33_1">#REF!</definedName>
    <definedName name="_50CS_160_33_1">#REF!</definedName>
    <definedName name="_50CS_160_5_1">#REF!</definedName>
    <definedName name="_50CS_20_34_1">#REF!</definedName>
    <definedName name="_50CS_30_5_1">#REF!</definedName>
    <definedName name="_50CS_40_33_1">#REF!</definedName>
    <definedName name="_50CS_40_34_1">#REF!</definedName>
    <definedName name="_50CS_40S_5_1">#REF!</definedName>
    <definedName name="_50CS_5S_1">#REF!</definedName>
    <definedName name="_51_____CS_10S_34_1">#REF!</definedName>
    <definedName name="_512CS_160_1">#REF!</definedName>
    <definedName name="_513CS_80S_1">#REF!</definedName>
    <definedName name="_514CS_XXS_33_1">#REF!</definedName>
    <definedName name="_518___0ten_" hidden="1">#REF!</definedName>
    <definedName name="_518CS_80S_33_1">#REF!</definedName>
    <definedName name="_51CS_10_5_1">#REF!</definedName>
    <definedName name="_51CS_100_33_1">#REF!</definedName>
    <definedName name="_51CS_120_33_1">#REF!</definedName>
    <definedName name="_51CS_140_1">#REF!</definedName>
    <definedName name="_51CS_140_33_1">#REF!</definedName>
    <definedName name="_51CS_140_34_1">#REF!</definedName>
    <definedName name="_51CS_160_34_1">#REF!</definedName>
    <definedName name="_51CS_20_1">#REF!</definedName>
    <definedName name="_51CS_20_5_1">#REF!</definedName>
    <definedName name="_51CS_40_1">#REF!</definedName>
    <definedName name="_51CS_40_34_1">#REF!</definedName>
    <definedName name="_51CS_40_5_1">#REF!</definedName>
    <definedName name="_51CS_5S_1">#REF!</definedName>
    <definedName name="_51CS_5S_33_1">#REF!</definedName>
    <definedName name="_52_____CS_10S_5_1">#REF!</definedName>
    <definedName name="_521CS_XXS_34_1">#REF!</definedName>
    <definedName name="_522___0xoa_" hidden="1">#REF!</definedName>
    <definedName name="_523CS_80S_34_1">#REF!</definedName>
    <definedName name="_528CS_80S_5_1">#REF!</definedName>
    <definedName name="_528CS_XXS_5_1">#REF!</definedName>
    <definedName name="_52CS_10_1">#REF!</definedName>
    <definedName name="_52CS_100_1">#REF!</definedName>
    <definedName name="_52CS_120_34_1">#REF!</definedName>
    <definedName name="_52CS_140_1">#REF!</definedName>
    <definedName name="_52CS_140_5_1">#REF!</definedName>
    <definedName name="_52CS_160_5_1">#REF!</definedName>
    <definedName name="_52CS_20_33_1">#REF!</definedName>
    <definedName name="_52CS_30_1">#REF!</definedName>
    <definedName name="_52CS_40_33_1">#REF!</definedName>
    <definedName name="_52CS_40_5_1">#REF!</definedName>
    <definedName name="_52CS_40S_1">#REF!</definedName>
    <definedName name="_52CS_5S_33_1">#REF!</definedName>
    <definedName name="_52CS_5S_34_1">#REF!</definedName>
    <definedName name="_53_____CS_120_1">#REF!</definedName>
    <definedName name="_530CS_160_33_1">#REF!</definedName>
    <definedName name="_533CS_STD_1">#REF!</definedName>
    <definedName name="_535MAÕ_HAØNG">#REF!</definedName>
    <definedName name="_536MAÕ_SOÁ_THUEÁ">#REF!</definedName>
    <definedName name="_538CS_STD_33_1">#REF!</definedName>
    <definedName name="_53CS_10_33_1">#REF!</definedName>
    <definedName name="_53CS_100_1">#REF!</definedName>
    <definedName name="_53CS_100_33_1">#REF!</definedName>
    <definedName name="_53CS_100_34_1">#REF!</definedName>
    <definedName name="_53CS_120_5_1">#REF!</definedName>
    <definedName name="_53CS_140_33_1">#REF!</definedName>
    <definedName name="_53CS_140_34_1">#REF!</definedName>
    <definedName name="_53CS_160_1">#REF!</definedName>
    <definedName name="_53CS_20_1">#REF!</definedName>
    <definedName name="_53CS_20_34_1">#REF!</definedName>
    <definedName name="_53CS_30_33_1">#REF!</definedName>
    <definedName name="_53CS_40_34_1">#REF!</definedName>
    <definedName name="_53CS_40S_1">#REF!</definedName>
    <definedName name="_53CS_40S_33_1">#REF!</definedName>
    <definedName name="_53CS_5S_34_1">#REF!</definedName>
    <definedName name="_53CS_5S_5_1">#REF!</definedName>
    <definedName name="_54_____CS_120_33_1">#REF!</definedName>
    <definedName name="_543CS_STD_34_1">#REF!</definedName>
    <definedName name="_543ÑÔN_GIAÙ">#REF!</definedName>
    <definedName name="_548CS_160_34_1">#REF!</definedName>
    <definedName name="_548CS_STD_5_1">#REF!</definedName>
    <definedName name="_54CS_10_34_1">#REF!</definedName>
    <definedName name="_54CS_100_34_1">#REF!</definedName>
    <definedName name="_54CS_140_1">#REF!</definedName>
    <definedName name="_54CS_140_33_1">#REF!</definedName>
    <definedName name="_54CS_160_33_1">#REF!</definedName>
    <definedName name="_54CS_20_33_1">#REF!</definedName>
    <definedName name="_54CS_20_5_1">#REF!</definedName>
    <definedName name="_54CS_30_34_1">#REF!</definedName>
    <definedName name="_54CS_40_5_1">#REF!</definedName>
    <definedName name="_54CS_40S_33_1">#REF!</definedName>
    <definedName name="_54CS_40S_34_1">#REF!</definedName>
    <definedName name="_54CS_5S_5_1">#REF!</definedName>
    <definedName name="_54CS_60_1">#REF!</definedName>
    <definedName name="_55_____CS_120_34_1">#REF!</definedName>
    <definedName name="_551_CS_10_1">#REF!</definedName>
    <definedName name="_552_CS_10_33_1">#REF!</definedName>
    <definedName name="_553_CS_10_34_1">#REF!</definedName>
    <definedName name="_553CS_XS_1">#REF!</definedName>
    <definedName name="_554_CS_10_5_1">#REF!</definedName>
    <definedName name="_555_CS_100_1">#REF!</definedName>
    <definedName name="_556_CS_100_33_1">#REF!</definedName>
    <definedName name="_557_CS_100_34_1">#REF!</definedName>
    <definedName name="_558_CS_100_5_1">#REF!</definedName>
    <definedName name="_558CS_XS_33_1">#REF!</definedName>
    <definedName name="_559_CS_10S_1">#REF!</definedName>
    <definedName name="_55CS_10_5_1">#REF!</definedName>
    <definedName name="_55CS_100_33_1">#REF!</definedName>
    <definedName name="_55CS_100_5_1">#REF!</definedName>
    <definedName name="_55CS_140_33_1">#REF!</definedName>
    <definedName name="_55CS_140_34_1">#REF!</definedName>
    <definedName name="_55CS_140_5_1">#REF!</definedName>
    <definedName name="_55CS_160_34_1">#REF!</definedName>
    <definedName name="_55CS_20_34_1">#REF!</definedName>
    <definedName name="_55CS_30_1">#REF!</definedName>
    <definedName name="_55CS_30_5_1">#REF!</definedName>
    <definedName name="_55CS_40S_1">#REF!</definedName>
    <definedName name="_55CS_40S_34_1">#REF!</definedName>
    <definedName name="_55CS_40S_5_1">#REF!</definedName>
    <definedName name="_55CS_60_1">#REF!</definedName>
    <definedName name="_55CS_60_33_1">#REF!</definedName>
    <definedName name="_56_____CS_120_5_1">#REF!</definedName>
    <definedName name="_560_CS_10S_33_1">#REF!</definedName>
    <definedName name="_561_CS_10S_34_1">#REF!</definedName>
    <definedName name="_562_CS_10S_5_1">#REF!</definedName>
    <definedName name="_563_CS_120_1">#REF!</definedName>
    <definedName name="_563CS_XS_34_1">#REF!</definedName>
    <definedName name="_564_CS_120_33_1">#REF!</definedName>
    <definedName name="_565_CS_120_34_1">#REF!</definedName>
    <definedName name="_566_CS_120_5_1">#REF!</definedName>
    <definedName name="_566CS_160_5_1">#REF!</definedName>
    <definedName name="_567_CS_140_1">#REF!</definedName>
    <definedName name="_568_CS_140_33_1">#REF!</definedName>
    <definedName name="_568CS_XS_5_1">#REF!</definedName>
    <definedName name="_569_CS_140_34_1">#REF!</definedName>
    <definedName name="_56CS_100_1">#REF!</definedName>
    <definedName name="_56CS_10S_1">#REF!</definedName>
    <definedName name="_56CS_140_34_1">#REF!</definedName>
    <definedName name="_56CS_160_5_1">#REF!</definedName>
    <definedName name="_56CS_20_5_1">#REF!</definedName>
    <definedName name="_56CS_30_33_1">#REF!</definedName>
    <definedName name="_56CS_40_1">#REF!</definedName>
    <definedName name="_56CS_40S_33_1">#REF!</definedName>
    <definedName name="_56CS_40S_5_1">#REF!</definedName>
    <definedName name="_56CS_5S_1">#REF!</definedName>
    <definedName name="_56CS_60_33_1">#REF!</definedName>
    <definedName name="_56CS_60_34_1">#REF!</definedName>
    <definedName name="_57_____CS_140_1">#REF!</definedName>
    <definedName name="_570_CS_140_5_1">#REF!</definedName>
    <definedName name="_571_CS_160_1">#REF!</definedName>
    <definedName name="_572_CS_160_33_1">#REF!</definedName>
    <definedName name="_573_CS_160_34_1">#REF!</definedName>
    <definedName name="_573CS_XXS_1">#REF!</definedName>
    <definedName name="_574_CS_160_5_1">#REF!</definedName>
    <definedName name="_575_CS_20_1">#REF!</definedName>
    <definedName name="_576_CS_20_33_1">#REF!</definedName>
    <definedName name="_577_CS_20_34_1">#REF!</definedName>
    <definedName name="_578_CS_20_5_1">#REF!</definedName>
    <definedName name="_578CS_XXS_33_1">#REF!</definedName>
    <definedName name="_579_CS_30_1">#REF!</definedName>
    <definedName name="_57CS_100_33_1">#REF!</definedName>
    <definedName name="_57CS_100_34_1">#REF!</definedName>
    <definedName name="_57CS_10S_1">#REF!</definedName>
    <definedName name="_57CS_10S_33_1">#REF!</definedName>
    <definedName name="_57CS_140_5_1">#REF!</definedName>
    <definedName name="_57CS_160_1">#REF!</definedName>
    <definedName name="_57CS_20_1">#REF!</definedName>
    <definedName name="_57CS_30_1">#REF!</definedName>
    <definedName name="_57CS_30_34_1">#REF!</definedName>
    <definedName name="_57CS_40_33_1">#REF!</definedName>
    <definedName name="_57CS_40S_34_1">#REF!</definedName>
    <definedName name="_57CS_5S_1">#REF!</definedName>
    <definedName name="_57CS_5S_33_1">#REF!</definedName>
    <definedName name="_57CS_60_34_1">#REF!</definedName>
    <definedName name="_57CS_60_5_1">#REF!</definedName>
    <definedName name="_58_____CS_140_33_1">#REF!</definedName>
    <definedName name="_580_CS_30_33_1">#REF!</definedName>
    <definedName name="_581_CS_30_34_1">#REF!</definedName>
    <definedName name="_582_CS_30_5_1">#REF!</definedName>
    <definedName name="_583_CS_40_1">#REF!</definedName>
    <definedName name="_583CS_XXS_34_1">#REF!</definedName>
    <definedName name="_584_CS_40_33_1">#REF!</definedName>
    <definedName name="_584CS_20_1">#REF!</definedName>
    <definedName name="_585_CS_40_34_1">#REF!</definedName>
    <definedName name="_586_CS_40_5_1">#REF!</definedName>
    <definedName name="_587_CS_40S_1">#REF!</definedName>
    <definedName name="_588_CS_40S_33_1">#REF!</definedName>
    <definedName name="_588CS_XXS_5_1">#REF!</definedName>
    <definedName name="_589_CS_40S_34_1">#REF!</definedName>
    <definedName name="_58CS_100_34_1">#REF!</definedName>
    <definedName name="_58CS_10S_34_1">#REF!</definedName>
    <definedName name="_58CS_140_5_1">#REF!</definedName>
    <definedName name="_58CS_160_1">#REF!</definedName>
    <definedName name="_58CS_20_33_1">#REF!</definedName>
    <definedName name="_58CS_30_33_1">#REF!</definedName>
    <definedName name="_58CS_30_5_1">#REF!</definedName>
    <definedName name="_58CS_40_34_1">#REF!</definedName>
    <definedName name="_58CS_40S_5_1">#REF!</definedName>
    <definedName name="_58CS_5S_33_1">#REF!</definedName>
    <definedName name="_58CS_5S_34_1">#REF!</definedName>
    <definedName name="_58CS_60_5_1">#REF!</definedName>
    <definedName name="_58CS_80_1">#REF!</definedName>
    <definedName name="_59_____CS_140_34_1">#REF!</definedName>
    <definedName name="_590_CS_40S_5_1">#REF!</definedName>
    <definedName name="_590SOÁ_CTÖØ">#REF!</definedName>
    <definedName name="_591_CS_5S_1">#REF!</definedName>
    <definedName name="_591SOÁ_LÖÔÏNG">#REF!</definedName>
    <definedName name="_592_CS_5S_33_1">#REF!</definedName>
    <definedName name="_593_CS_5S_34_1">#REF!</definedName>
    <definedName name="_594_CS_5S_5_1">#REF!</definedName>
    <definedName name="_595_CS_60_1">#REF!</definedName>
    <definedName name="_596_CS_60_33_1">#REF!</definedName>
    <definedName name="_597_CS_60_34_1">#REF!</definedName>
    <definedName name="_598_CS_60_5_1">#REF!</definedName>
    <definedName name="_598SORT_1">#REF!</definedName>
    <definedName name="_599_CS_80_1">#REF!</definedName>
    <definedName name="_59CS_10_1">#REF!</definedName>
    <definedName name="_59CS_100_5_1">#REF!</definedName>
    <definedName name="_59CS_10S_33_1">#REF!</definedName>
    <definedName name="_59CS_10S_5_1">#REF!</definedName>
    <definedName name="_59CS_160_1">#REF!</definedName>
    <definedName name="_59CS_160_33_1">#REF!</definedName>
    <definedName name="_59CS_20_34_1">#REF!</definedName>
    <definedName name="_59CS_30_34_1">#REF!</definedName>
    <definedName name="_59CS_40_1">#REF!</definedName>
    <definedName name="_59CS_40_5_1">#REF!</definedName>
    <definedName name="_59CS_5S_1">#REF!</definedName>
    <definedName name="_59CS_5S_34_1">#REF!</definedName>
    <definedName name="_59CS_5S_5_1">#REF!</definedName>
    <definedName name="_59CS_80_1">#REF!</definedName>
    <definedName name="_59CS_80_33_1">#REF!</definedName>
    <definedName name="_5A_1">#N/A</definedName>
    <definedName name="_5MAÕ_HAØNG">#REF!</definedName>
    <definedName name="_6_______0ten_" hidden="1">#REF!</definedName>
    <definedName name="_6_0ten_" hidden="1">#REF!</definedName>
    <definedName name="_60_____CS_140_5_1">#REF!</definedName>
    <definedName name="_600_CS_80_33_1">#REF!</definedName>
    <definedName name="_601_CS_80_34_1">#REF!</definedName>
    <definedName name="_602_CS_80_5_1">#REF!</definedName>
    <definedName name="_602CS_20_33_1">#REF!</definedName>
    <definedName name="_603_CS_80S_1">#REF!</definedName>
    <definedName name="_604_CS_80S_33_1">#REF!</definedName>
    <definedName name="_605_CS_80S_34_1">#REF!</definedName>
    <definedName name="_605SORT_33_1">#REF!</definedName>
    <definedName name="_606_CS_80S_5_1">#REF!</definedName>
    <definedName name="_607_CS_STD_1">#REF!</definedName>
    <definedName name="_608_CS_STD_33_1">#REF!</definedName>
    <definedName name="_609_CS_STD_34_1">#REF!</definedName>
    <definedName name="_60CS_10S_1">#REF!</definedName>
    <definedName name="_60CS_120_1">#REF!</definedName>
    <definedName name="_60CS_160_1">#REF!</definedName>
    <definedName name="_60CS_160_34_1">#REF!</definedName>
    <definedName name="_60CS_20_5_1">#REF!</definedName>
    <definedName name="_60CS_30_5_1">#REF!</definedName>
    <definedName name="_60CS_40_33_1">#REF!</definedName>
    <definedName name="_60CS_40S_1">#REF!</definedName>
    <definedName name="_60CS_5S_33_1">#REF!</definedName>
    <definedName name="_60CS_5S_5_1">#REF!</definedName>
    <definedName name="_60CS_60_1">#REF!</definedName>
    <definedName name="_60CS_80_33_1">#REF!</definedName>
    <definedName name="_60CS_80_34_1">#REF!</definedName>
    <definedName name="_61_____CS_160_1">#REF!</definedName>
    <definedName name="_610_CS_STD_5_1">#REF!</definedName>
    <definedName name="_611_CS_XS_1">#REF!</definedName>
    <definedName name="_612_CS_XS_33_1">#REF!</definedName>
    <definedName name="_612SORT_34_1">#REF!</definedName>
    <definedName name="_613_CS_XS_34_1">#REF!</definedName>
    <definedName name="_614_CS_XS_5_1">#REF!</definedName>
    <definedName name="_615_CS_XXS_1">#REF!</definedName>
    <definedName name="_616_CS_XXS_33_1">#REF!</definedName>
    <definedName name="_617_CS_XXS_34_1">#REF!</definedName>
    <definedName name="_618_CS_XXS_5_1">#REF!</definedName>
    <definedName name="_619SORT_5_1">#REF!</definedName>
    <definedName name="_61CS_10S_1">#REF!</definedName>
    <definedName name="_61CS_10S_33_1">#REF!</definedName>
    <definedName name="_61CS_10S_34_1">#REF!</definedName>
    <definedName name="_61CS_120_33_1">#REF!</definedName>
    <definedName name="_61CS_160_33_1">#REF!</definedName>
    <definedName name="_61CS_160_34_1">#REF!</definedName>
    <definedName name="_61CS_160_5_1">#REF!</definedName>
    <definedName name="_61CS_30_1">#REF!</definedName>
    <definedName name="_61CS_40_1">#REF!</definedName>
    <definedName name="_61CS_40_34_1">#REF!</definedName>
    <definedName name="_61CS_40S_33_1">#REF!</definedName>
    <definedName name="_61CS_5S_34_1">#REF!</definedName>
    <definedName name="_61CS_60_1">#REF!</definedName>
    <definedName name="_61CS_60_33_1">#REF!</definedName>
    <definedName name="_61CS_80_34_1">#REF!</definedName>
    <definedName name="_61CS_80_5_1">#REF!</definedName>
    <definedName name="_62_____CS_160_33_1">#REF!</definedName>
    <definedName name="_62_0xoa_" hidden="1">#REF!</definedName>
    <definedName name="_620CS_20_34_1">#REF!</definedName>
    <definedName name="_62CS_10S_34_1">#REF!</definedName>
    <definedName name="_62CS_120_34_1">#REF!</definedName>
    <definedName name="_62CS_160_33_1">#REF!</definedName>
    <definedName name="_62CS_20_1">#REF!</definedName>
    <definedName name="_62CS_30_33_1">#REF!</definedName>
    <definedName name="_62CS_40_33_1">#REF!</definedName>
    <definedName name="_62CS_40_5_1">#REF!</definedName>
    <definedName name="_62CS_40S_34_1">#REF!</definedName>
    <definedName name="_62CS_5S_5_1">#REF!</definedName>
    <definedName name="_62CS_60_33_1">#REF!</definedName>
    <definedName name="_62CS_60_34_1">#REF!</definedName>
    <definedName name="_62CS_80_5_1">#REF!</definedName>
    <definedName name="_62CS_80S_1">#REF!</definedName>
    <definedName name="_63_____CS_160_34_1">#REF!</definedName>
    <definedName name="_638CS_20_5_1">#REF!</definedName>
    <definedName name="_63CS_10S_33_1">#REF!</definedName>
    <definedName name="_63CS_10S_5_1">#REF!</definedName>
    <definedName name="_63CS_120_5_1">#REF!</definedName>
    <definedName name="_63CS_160_34_1">#REF!</definedName>
    <definedName name="_63CS_160_5_1">#REF!</definedName>
    <definedName name="_63CS_20_33_1">#REF!</definedName>
    <definedName name="_63CS_30_34_1">#REF!</definedName>
    <definedName name="_63CS_40_34_1">#REF!</definedName>
    <definedName name="_63CS_40S_1">#REF!</definedName>
    <definedName name="_63CS_40S_5_1">#REF!</definedName>
    <definedName name="_63CS_60_1">#REF!</definedName>
    <definedName name="_63CS_60_34_1">#REF!</definedName>
    <definedName name="_63CS_60_5_1">#REF!</definedName>
    <definedName name="_63CS_80S_1">#REF!</definedName>
    <definedName name="_63CS_80S_33_1">#REF!</definedName>
    <definedName name="_64_____CS_160_5_1">#REF!</definedName>
    <definedName name="_64CS_120_1">#REF!</definedName>
    <definedName name="_64CS_140_1">#REF!</definedName>
    <definedName name="_64CS_160_34_1">#REF!</definedName>
    <definedName name="_64CS_20_34_1">#REF!</definedName>
    <definedName name="_64CS_30_5_1">#REF!</definedName>
    <definedName name="_64CS_40_5_1">#REF!</definedName>
    <definedName name="_64CS_40S_33_1">#REF!</definedName>
    <definedName name="_64CS_5S_1">#REF!</definedName>
    <definedName name="_64CS_60_33_1">#REF!</definedName>
    <definedName name="_64CS_60_5_1">#REF!</definedName>
    <definedName name="_64CS_80_1">#REF!</definedName>
    <definedName name="_64CS_80S_33_1">#REF!</definedName>
    <definedName name="_64CS_80S_34_1">#REF!</definedName>
    <definedName name="_65_____CS_20_1">#REF!</definedName>
    <definedName name="_651TEÂN_HAØNG">#REF!</definedName>
    <definedName name="_652TEÂN_KHAÙCH_HAØ">#REF!</definedName>
    <definedName name="_653THAØNH_TIEÀN">#REF!</definedName>
    <definedName name="_654TRÒ_GIAÙ">#REF!</definedName>
    <definedName name="_655TRÒ_GIAÙ__VAT">#REF!</definedName>
    <definedName name="_656CS_30_1">#REF!</definedName>
    <definedName name="_657_SORT_1">#REF!</definedName>
    <definedName name="_658_SORT_33_1">#REF!</definedName>
    <definedName name="_659_SORT_34_1">#REF!</definedName>
    <definedName name="_65CS_10S_34_1">#REF!</definedName>
    <definedName name="_65CS_120_1">#REF!</definedName>
    <definedName name="_65CS_120_33_1">#REF!</definedName>
    <definedName name="_65CS_140_33_1">#REF!</definedName>
    <definedName name="_65CS_160_5_1">#REF!</definedName>
    <definedName name="_65CS_20_1">#REF!</definedName>
    <definedName name="_65CS_20_5_1">#REF!</definedName>
    <definedName name="_65CS_40_1">#REF!</definedName>
    <definedName name="_65CS_40S_1">#REF!</definedName>
    <definedName name="_65CS_40S_34_1">#REF!</definedName>
    <definedName name="_65CS_5S_33_1">#REF!</definedName>
    <definedName name="_65CS_60_34_1">#REF!</definedName>
    <definedName name="_65CS_80_1">#REF!</definedName>
    <definedName name="_65CS_80_33_1">#REF!</definedName>
    <definedName name="_65CS_80S_34_1">#REF!</definedName>
    <definedName name="_65CS_80S_5_1">#REF!</definedName>
    <definedName name="_66_____CS_20_33_1">#REF!</definedName>
    <definedName name="_660_SORT_5_1">#REF!</definedName>
    <definedName name="_66CS_10_1">#REF!</definedName>
    <definedName name="_66CS_10_33_1">#REF!</definedName>
    <definedName name="_66CS_120_34_1">#REF!</definedName>
    <definedName name="_66CS_140_34_1">#REF!</definedName>
    <definedName name="_66CS_160_5_1">#REF!</definedName>
    <definedName name="_66CS_30_1">#REF!</definedName>
    <definedName name="_66CS_40_33_1">#REF!</definedName>
    <definedName name="_66CS_40S_33_1">#REF!</definedName>
    <definedName name="_66CS_40S_5_1">#REF!</definedName>
    <definedName name="_66CS_5S_34_1">#REF!</definedName>
    <definedName name="_66CS_60_5_1">#REF!</definedName>
    <definedName name="_66CS_80_33_1">#REF!</definedName>
    <definedName name="_66CS_80_34_1">#REF!</definedName>
    <definedName name="_66CS_80S_5_1">#REF!</definedName>
    <definedName name="_66CS_STD_1">#REF!</definedName>
    <definedName name="_67_____CS_20_34_1">#REF!</definedName>
    <definedName name="_674CS_30_33_1">#REF!</definedName>
    <definedName name="_67CS_10_33_1">#REF!</definedName>
    <definedName name="_67CS_10S_5_1">#REF!</definedName>
    <definedName name="_67CS_120_33_1">#REF!</definedName>
    <definedName name="_67CS_120_5_1">#REF!</definedName>
    <definedName name="_67CS_140_5_1">#REF!</definedName>
    <definedName name="_67CS_20_1">#REF!</definedName>
    <definedName name="_67CS_20_33_1">#REF!</definedName>
    <definedName name="_67CS_30_33_1">#REF!</definedName>
    <definedName name="_67CS_40_34_1">#REF!</definedName>
    <definedName name="_67CS_40S_34_1">#REF!</definedName>
    <definedName name="_67CS_5S_1">#REF!</definedName>
    <definedName name="_67CS_5S_5_1">#REF!</definedName>
    <definedName name="_67CS_80_1">#REF!</definedName>
    <definedName name="_67CS_80_34_1">#REF!</definedName>
    <definedName name="_67CS_80_5_1">#REF!</definedName>
    <definedName name="_67CS_STD_1">#REF!</definedName>
    <definedName name="_67CS_STD_33_1">#REF!</definedName>
    <definedName name="_68_____CS_20_5_1">#REF!</definedName>
    <definedName name="_68CS_10_34_1">#REF!</definedName>
    <definedName name="_68CS_140_1">#REF!</definedName>
    <definedName name="_68CS_160_1">#REF!</definedName>
    <definedName name="_68CS_20_1">#REF!</definedName>
    <definedName name="_68CS_30_34_1">#REF!</definedName>
    <definedName name="_68CS_40_5_1">#REF!</definedName>
    <definedName name="_68CS_40S_5_1">#REF!</definedName>
    <definedName name="_68CS_5S_33_1">#REF!</definedName>
    <definedName name="_68CS_60_1">#REF!</definedName>
    <definedName name="_68CS_80_33_1">#REF!</definedName>
    <definedName name="_68CS_80_5_1">#REF!</definedName>
    <definedName name="_68CS_80S_1">#REF!</definedName>
    <definedName name="_68CS_STD_33_1">#REF!</definedName>
    <definedName name="_68CS_STD_34_1">#REF!</definedName>
    <definedName name="_69_____CS_30_1">#REF!</definedName>
    <definedName name="_692CS_30_34_1">#REF!</definedName>
    <definedName name="_69CS_10_5_1">#REF!</definedName>
    <definedName name="_69CS_120_1">#REF!</definedName>
    <definedName name="_69CS_120_34_1">#REF!</definedName>
    <definedName name="_69CS_140_33_1">#REF!</definedName>
    <definedName name="_69CS_160_33_1">#REF!</definedName>
    <definedName name="_69CS_20_33_1">#REF!</definedName>
    <definedName name="_69CS_20_34_1">#REF!</definedName>
    <definedName name="_69CS_30_5_1">#REF!</definedName>
    <definedName name="_69CS_40S_1">#REF!</definedName>
    <definedName name="_69CS_5S_1">#REF!</definedName>
    <definedName name="_69CS_5S_34_1">#REF!</definedName>
    <definedName name="_69CS_60_33_1">#REF!</definedName>
    <definedName name="_69CS_80_34_1">#REF!</definedName>
    <definedName name="_69CS_80S_1">#REF!</definedName>
    <definedName name="_69CS_80S_33_1">#REF!</definedName>
    <definedName name="_69CS_STD_34_1">#REF!</definedName>
    <definedName name="_69CS_STD_5_1">#REF!</definedName>
    <definedName name="_6A_1">#REF!</definedName>
    <definedName name="_6MAÕ_SOÁ_THUEÁ">#REF!</definedName>
    <definedName name="_7.37_x_1.5_x_128_x_5000">"®¬n gi¸ 1 trang x hÖ sè khæ x sè trang x sè l­îng cuèn"</definedName>
    <definedName name="_7_0ten_">#REF!</definedName>
    <definedName name="_7_0xoa_" hidden="1">#REF!</definedName>
    <definedName name="_70_____CS_30_33_1">#REF!</definedName>
    <definedName name="_70CS_100_1">#REF!</definedName>
    <definedName name="_70CS_140_34_1">#REF!</definedName>
    <definedName name="_70CS_160_34_1">#REF!</definedName>
    <definedName name="_70CS_20_33_1">#REF!</definedName>
    <definedName name="_70CS_40_1">#REF!</definedName>
    <definedName name="_70CS_40S_33_1">#REF!</definedName>
    <definedName name="_70CS_5S_33_1">#REF!</definedName>
    <definedName name="_70CS_5S_5_1">#REF!</definedName>
    <definedName name="_70CS_60_34_1">#REF!</definedName>
    <definedName name="_70CS_80_5_1">#REF!</definedName>
    <definedName name="_70CS_80S_33_1">#REF!</definedName>
    <definedName name="_70CS_80S_34_1">#REF!</definedName>
    <definedName name="_70CS_STD_5_1">#REF!</definedName>
    <definedName name="_70CS_XS_1">#REF!</definedName>
    <definedName name="_71_____CS_30_34_1">#REF!</definedName>
    <definedName name="_710CS_30_5_1">#REF!</definedName>
    <definedName name="_71CS_100_33_1">#REF!</definedName>
    <definedName name="_71CS_120_33_1">#REF!</definedName>
    <definedName name="_71CS_120_5_1">#REF!</definedName>
    <definedName name="_71CS_140_5_1">#REF!</definedName>
    <definedName name="_71CS_160_5_1">#REF!</definedName>
    <definedName name="_71CS_20_34_1">#REF!</definedName>
    <definedName name="_71CS_20_5_1">#REF!</definedName>
    <definedName name="_71CS_40_33_1">#REF!</definedName>
    <definedName name="_71CS_40S_34_1">#REF!</definedName>
    <definedName name="_71CS_5S_34_1">#REF!</definedName>
    <definedName name="_71CS_60_1">#REF!</definedName>
    <definedName name="_71CS_60_5_1">#REF!</definedName>
    <definedName name="_71CS_80S_1">#REF!</definedName>
    <definedName name="_71CS_80S_34_1">#REF!</definedName>
    <definedName name="_71CS_80S_5_1">#REF!</definedName>
    <definedName name="_71CS_XS_1">#REF!</definedName>
    <definedName name="_71CS_XS_33_1">#REF!</definedName>
    <definedName name="_72_____CS_30_5_1">#REF!</definedName>
    <definedName name="_728CS_40_1">#REF!</definedName>
    <definedName name="_72CS_100_34_1">#REF!</definedName>
    <definedName name="_72CS_160_1">#REF!</definedName>
    <definedName name="_72CS_20_1">#REF!</definedName>
    <definedName name="_72CS_20_34_1">#REF!</definedName>
    <definedName name="_72CS_40_34_1">#REF!</definedName>
    <definedName name="_72CS_40S_5_1">#REF!</definedName>
    <definedName name="_72CS_5S_5_1">#REF!</definedName>
    <definedName name="_72CS_60_33_1">#REF!</definedName>
    <definedName name="_72CS_80_1">#REF!</definedName>
    <definedName name="_72CS_80S_33_1">#REF!</definedName>
    <definedName name="_72CS_80S_5_1">#REF!</definedName>
    <definedName name="_72CS_STD_1">#REF!</definedName>
    <definedName name="_72CS_XS_33_1">#REF!</definedName>
    <definedName name="_72CS_XS_34_1">#REF!</definedName>
    <definedName name="_73_____CS_40_1">#REF!</definedName>
    <definedName name="_73CS_10_34_1">#REF!</definedName>
    <definedName name="_73CS_100_5_1">#REF!</definedName>
    <definedName name="_73CS_120_34_1">#REF!</definedName>
    <definedName name="_73CS_140_1">#REF!</definedName>
    <definedName name="_73CS_160_33_1">#REF!</definedName>
    <definedName name="_73CS_20_33_1">#REF!</definedName>
    <definedName name="_73CS_20_5_1">#REF!</definedName>
    <definedName name="_73CS_30_1">#REF!</definedName>
    <definedName name="_73CS_40_5_1">#REF!</definedName>
    <definedName name="_73CS_5S_1">#REF!</definedName>
    <definedName name="_73CS_60_1">#REF!</definedName>
    <definedName name="_73CS_60_34_1">#REF!</definedName>
    <definedName name="_73CS_80_33_1">#REF!</definedName>
    <definedName name="_73CS_80S_34_1">#REF!</definedName>
    <definedName name="_73CS_STD_1">#REF!</definedName>
    <definedName name="_73CS_STD_33_1">#REF!</definedName>
    <definedName name="_73CS_XS_34_1">#REF!</definedName>
    <definedName name="_73CS_XS_5_1">#REF!</definedName>
    <definedName name="_74_____CS_40_33_1">#REF!</definedName>
    <definedName name="_746CS_40_33_1">#REF!</definedName>
    <definedName name="_74CS_10S_1">#REF!</definedName>
    <definedName name="_74CS_160_34_1">#REF!</definedName>
    <definedName name="_74CS_20_34_1">#REF!</definedName>
    <definedName name="_74CS_20_5_1">#REF!</definedName>
    <definedName name="_74CS_40S_1">#REF!</definedName>
    <definedName name="_74CS_5S_33_1">#REF!</definedName>
    <definedName name="_74CS_60_33_1">#REF!</definedName>
    <definedName name="_74CS_60_5_1">#REF!</definedName>
    <definedName name="_74CS_80_34_1">#REF!</definedName>
    <definedName name="_74CS_80S_5_1">#REF!</definedName>
    <definedName name="_74CS_STD_33_1">#REF!</definedName>
    <definedName name="_74CS_STD_34_1">#REF!</definedName>
    <definedName name="_74CS_XS_5_1">#REF!</definedName>
    <definedName name="_74CS_XXS_1">#REF!</definedName>
    <definedName name="_75_____CS_40_34_1">#REF!</definedName>
    <definedName name="_75CS_10S_33_1">#REF!</definedName>
    <definedName name="_75CS_120_5_1">#REF!</definedName>
    <definedName name="_75CS_140_33_1">#REF!</definedName>
    <definedName name="_75CS_160_5_1">#REF!</definedName>
    <definedName name="_75CS_20_5_1">#REF!</definedName>
    <definedName name="_75CS_30_1">#REF!</definedName>
    <definedName name="_75CS_30_33_1">#REF!</definedName>
    <definedName name="_75CS_40S_33_1">#REF!</definedName>
    <definedName name="_75CS_5S_34_1">#REF!</definedName>
    <definedName name="_75CS_60_34_1">#REF!</definedName>
    <definedName name="_75CS_80_1">#REF!</definedName>
    <definedName name="_75CS_80_5_1">#REF!</definedName>
    <definedName name="_75CS_STD_1">#REF!</definedName>
    <definedName name="_75CS_STD_34_1">#REF!</definedName>
    <definedName name="_75CS_STD_5_1">#REF!</definedName>
    <definedName name="_75CS_XXS_1">#REF!</definedName>
    <definedName name="_75CS_XXS_33_1">#REF!</definedName>
    <definedName name="_76_____CS_40_5_1">#REF!</definedName>
    <definedName name="_764CS_40_34_1">#REF!</definedName>
    <definedName name="_76CS_10S_34_1">#REF!</definedName>
    <definedName name="_76CS_20_1">#REF!</definedName>
    <definedName name="_76CS_30_1">#REF!</definedName>
    <definedName name="_76CS_40S_34_1">#REF!</definedName>
    <definedName name="_76CS_5S_5_1">#REF!</definedName>
    <definedName name="_76CS_60_5_1">#REF!</definedName>
    <definedName name="_76CS_80_33_1">#REF!</definedName>
    <definedName name="_76CS_80S_1">#REF!</definedName>
    <definedName name="_76CS_STD_33_1">#REF!</definedName>
    <definedName name="_76CS_STD_5_1">#REF!</definedName>
    <definedName name="_76CS_XS_1">#REF!</definedName>
    <definedName name="_76CS_XXS_33_1">#REF!</definedName>
    <definedName name="_76CS_XXS_34_1">#REF!</definedName>
    <definedName name="_77_____CS_40S_1">#REF!</definedName>
    <definedName name="_77CS_10S_5_1">#REF!</definedName>
    <definedName name="_77CS_140_1">#REF!</definedName>
    <definedName name="_77CS_140_34_1">#REF!</definedName>
    <definedName name="_77CS_20_33_1">#REF!</definedName>
    <definedName name="_77CS_30_33_1">#REF!</definedName>
    <definedName name="_77CS_30_34_1">#REF!</definedName>
    <definedName name="_77CS_40S_5_1">#REF!</definedName>
    <definedName name="_77CS_60_1">#REF!</definedName>
    <definedName name="_77CS_80_1">#REF!</definedName>
    <definedName name="_77CS_80_34_1">#REF!</definedName>
    <definedName name="_77CS_80S_33_1">#REF!</definedName>
    <definedName name="_77CS_STD_34_1">#REF!</definedName>
    <definedName name="_77CS_XS_1">#REF!</definedName>
    <definedName name="_77CS_XS_33_1">#REF!</definedName>
    <definedName name="_77CS_XXS_34_1">#REF!</definedName>
    <definedName name="_77CS_XXS_5_1">#REF!</definedName>
    <definedName name="_78_____CS_40S_33_1">#REF!</definedName>
    <definedName name="_782CS_40_5_1">#REF!</definedName>
    <definedName name="_78CS_120_1">#REF!</definedName>
    <definedName name="_78CS_20_34_1">#REF!</definedName>
    <definedName name="_78CS_30_33_1">#REF!</definedName>
    <definedName name="_78CS_30_34_1">#REF!</definedName>
    <definedName name="_78CS_5S_1">#REF!</definedName>
    <definedName name="_78CS_60_33_1">#REF!</definedName>
    <definedName name="_78CS_80_33_1">#REF!</definedName>
    <definedName name="_78CS_80_5_1">#REF!</definedName>
    <definedName name="_78CS_80S_34_1">#REF!</definedName>
    <definedName name="_78CS_STD_5_1">#REF!</definedName>
    <definedName name="_78CS_XS_33_1">#REF!</definedName>
    <definedName name="_78CS_XS_34_1">#REF!</definedName>
    <definedName name="_78CS_XXS_5_1">#REF!</definedName>
    <definedName name="_79_____CS_40S_34_1">#REF!</definedName>
    <definedName name="_79CS_120_33_1">#REF!</definedName>
    <definedName name="_79CS_140_33_1">#REF!</definedName>
    <definedName name="_79CS_140_5_1">#REF!</definedName>
    <definedName name="_79CS_20_5_1">#REF!</definedName>
    <definedName name="_79CS_30_34_1">#REF!</definedName>
    <definedName name="_79CS_30_5_1">#REF!</definedName>
    <definedName name="_79CS_5S_33_1">#REF!</definedName>
    <definedName name="_79CS_60_34_1">#REF!</definedName>
    <definedName name="_79CS_80_34_1">#REF!</definedName>
    <definedName name="_79CS_80S_1">#REF!</definedName>
    <definedName name="_79CS_80S_5_1">#REF!</definedName>
    <definedName name="_79CS_XS_1">#REF!</definedName>
    <definedName name="_79CS_XS_34_1">#REF!</definedName>
    <definedName name="_79CS_XS_5_1">#REF!</definedName>
    <definedName name="_7AAA_1">#N/A</definedName>
    <definedName name="_7ÑÔN_GIAÙ">#REF!</definedName>
    <definedName name="_8_??????">#REF!</definedName>
    <definedName name="_8_0ten_" hidden="1">#REF!</definedName>
    <definedName name="_80_____CS_40S_5_1">#REF!</definedName>
    <definedName name="_800CS_40S_1">#REF!</definedName>
    <definedName name="_80CS_10_5_1">#REF!</definedName>
    <definedName name="_80CS_120_34_1">#REF!</definedName>
    <definedName name="_80CS_30_1">#REF!</definedName>
    <definedName name="_80CS_30_34_1">#REF!</definedName>
    <definedName name="_80CS_40_1">#REF!</definedName>
    <definedName name="_80CS_5S_34_1">#REF!</definedName>
    <definedName name="_80CS_60_5_1">#REF!</definedName>
    <definedName name="_80CS_80_5_1">#REF!</definedName>
    <definedName name="_80CS_80S_33_1">#REF!</definedName>
    <definedName name="_80CS_STD_1">#REF!</definedName>
    <definedName name="_80CS_XS_33_1">#REF!</definedName>
    <definedName name="_80CS_XS_5_1">#REF!</definedName>
    <definedName name="_80CS_XXS_1">#REF!</definedName>
    <definedName name="_81_____CS_5S_1">#REF!</definedName>
    <definedName name="_818CS_40S_33_1">#REF!</definedName>
    <definedName name="_81CS_120_5_1">#REF!</definedName>
    <definedName name="_81CS_140_34_1">#REF!</definedName>
    <definedName name="_81CS_160_1">#REF!</definedName>
    <definedName name="_81CS_30_33_1">#REF!</definedName>
    <definedName name="_81CS_30_5_1">#REF!</definedName>
    <definedName name="_81CS_40_1">#REF!</definedName>
    <definedName name="_81CS_40_33_1">#REF!</definedName>
    <definedName name="_81CS_5S_5_1">#REF!</definedName>
    <definedName name="_81CS_80_1">#REF!</definedName>
    <definedName name="_81CS_80S_1">#REF!</definedName>
    <definedName name="_81CS_80S_34_1">#REF!</definedName>
    <definedName name="_81CS_STD_33_1">#REF!</definedName>
    <definedName name="_81CS_XS_34_1">#REF!</definedName>
    <definedName name="_81CS_XXS_1">#REF!</definedName>
    <definedName name="_81CS_XXS_33_1">#REF!</definedName>
    <definedName name="_81MAÕ_HAØNG">#REF!</definedName>
    <definedName name="_82_____CS_5S_33_1">#REF!</definedName>
    <definedName name="_823SORT_1">#REF!</definedName>
    <definedName name="_828SORT_33_1">#REF!</definedName>
    <definedName name="_82CS_140_1">#REF!</definedName>
    <definedName name="_82CS_30_34_1">#REF!</definedName>
    <definedName name="_82CS_30_5_1">#REF!</definedName>
    <definedName name="_82CS_40_34_1">#REF!</definedName>
    <definedName name="_82CS_60_1">#REF!</definedName>
    <definedName name="_82CS_80_33_1">#REF!</definedName>
    <definedName name="_82CS_80S_33_1">#REF!</definedName>
    <definedName name="_82CS_80S_5_1">#REF!</definedName>
    <definedName name="_82CS_STD_34_1">#REF!</definedName>
    <definedName name="_82CS_XS_5_1">#REF!</definedName>
    <definedName name="_82CS_XXS_33_1">#REF!</definedName>
    <definedName name="_82CS_XXS_34_1">#REF!</definedName>
    <definedName name="_82MAÕ_SOÁ_THUEÁ">#REF!</definedName>
    <definedName name="_83_____CS_5S_34_1">#REF!</definedName>
    <definedName name="_833SORT_34_1">#REF!</definedName>
    <definedName name="_836CS_40S_34_1">#REF!</definedName>
    <definedName name="_838SORT_5_1">#REF!</definedName>
    <definedName name="_83CS_140_33_1">#REF!</definedName>
    <definedName name="_83CS_140_5_1">#REF!</definedName>
    <definedName name="_83CS_160_33_1">#REF!</definedName>
    <definedName name="_83CS_30_5_1">#REF!</definedName>
    <definedName name="_83CS_40_1">#REF!</definedName>
    <definedName name="_83CS_40_33_1">#REF!</definedName>
    <definedName name="_83CS_40_5_1">#REF!</definedName>
    <definedName name="_83CS_60_33_1">#REF!</definedName>
    <definedName name="_83CS_80_34_1">#REF!</definedName>
    <definedName name="_83CS_80S_34_1">#REF!</definedName>
    <definedName name="_83CS_STD_1">#REF!</definedName>
    <definedName name="_83CS_STD_5_1">#REF!</definedName>
    <definedName name="_83CS_XXS_1">#REF!</definedName>
    <definedName name="_83CS_XXS_34_1">#REF!</definedName>
    <definedName name="_83CS_XXS_5_1">#REF!</definedName>
    <definedName name="_84_____CS_5S_5_1">#REF!</definedName>
    <definedName name="_84CS_140_34_1">#REF!</definedName>
    <definedName name="_84CS_40_1">#REF!</definedName>
    <definedName name="_84CS_40S_1">#REF!</definedName>
    <definedName name="_84CS_60_34_1">#REF!</definedName>
    <definedName name="_84CS_80_5_1">#REF!</definedName>
    <definedName name="_84CS_80S_5_1">#REF!</definedName>
    <definedName name="_84CS_STD_33_1">#REF!</definedName>
    <definedName name="_84CS_XS_1">#REF!</definedName>
    <definedName name="_84CS_XXS_33_1">#REF!</definedName>
    <definedName name="_84CS_XXS_5_1">#REF!</definedName>
    <definedName name="_85_____CS_60_1">#REF!</definedName>
    <definedName name="_854CS_40S_5_1">#REF!</definedName>
    <definedName name="_85CS_140_5_1">#REF!</definedName>
    <definedName name="_85CS_160_1">#REF!</definedName>
    <definedName name="_85CS_160_34_1">#REF!</definedName>
    <definedName name="_85CS_40_33_1">#REF!</definedName>
    <definedName name="_85CS_40_34_1">#REF!</definedName>
    <definedName name="_85CS_40S_33_1">#REF!</definedName>
    <definedName name="_85CS_60_5_1">#REF!</definedName>
    <definedName name="_85CS_80S_1">#REF!</definedName>
    <definedName name="_85CS_STD_1">#REF!</definedName>
    <definedName name="_85CS_STD_34_1">#REF!</definedName>
    <definedName name="_85CS_XS_33_1">#REF!</definedName>
    <definedName name="_85CS_XXS_34_1">#REF!</definedName>
    <definedName name="_85ÑÔN_GIAÙ">#REF!</definedName>
    <definedName name="_86_____CS_60_33_1">#REF!</definedName>
    <definedName name="_86CS_10_1">#REF!</definedName>
    <definedName name="_86CS_160_1">#REF!</definedName>
    <definedName name="_86CS_40_33_1">#REF!</definedName>
    <definedName name="_86CS_40_34_1">#REF!</definedName>
    <definedName name="_86CS_40S_34_1">#REF!</definedName>
    <definedName name="_86CS_80_1">#REF!</definedName>
    <definedName name="_86CS_80S_33_1">#REF!</definedName>
    <definedName name="_86CS_STD_33_1">#REF!</definedName>
    <definedName name="_86CS_STD_5_1">#REF!</definedName>
    <definedName name="_86CS_XS_34_1">#REF!</definedName>
    <definedName name="_86CS_XXS_5_1">#REF!</definedName>
    <definedName name="_87_____CS_60_34_1">#REF!</definedName>
    <definedName name="_872CS_5S_1">#REF!</definedName>
    <definedName name="_87CS_100_1">#REF!</definedName>
    <definedName name="_87CS_160_33_1">#REF!</definedName>
    <definedName name="_87CS_160_5_1">#REF!</definedName>
    <definedName name="_87CS_40_34_1">#REF!</definedName>
    <definedName name="_87CS_40_5_1">#REF!</definedName>
    <definedName name="_87CS_40S_5_1">#REF!</definedName>
    <definedName name="_87CS_80_33_1">#REF!</definedName>
    <definedName name="_87CS_80S_34_1">#REF!</definedName>
    <definedName name="_87CS_STD_34_1">#REF!</definedName>
    <definedName name="_87CS_XS_1">#REF!</definedName>
    <definedName name="_87CS_XS_5_1">#REF!</definedName>
    <definedName name="_88_____CS_60_5_1">#REF!</definedName>
    <definedName name="_88CS_160_34_1">#REF!</definedName>
    <definedName name="_88CS_40_34_1">#REF!</definedName>
    <definedName name="_88CS_40S_1">#REF!</definedName>
    <definedName name="_88CS_5S_1">#REF!</definedName>
    <definedName name="_88CS_80_34_1">#REF!</definedName>
    <definedName name="_88CS_80S_5_1">#REF!</definedName>
    <definedName name="_88CS_STD_5_1">#REF!</definedName>
    <definedName name="_88CS_XS_33_1">#REF!</definedName>
    <definedName name="_88CS_XXS_1">#REF!</definedName>
    <definedName name="_89_____CS_80_1">#REF!</definedName>
    <definedName name="_890CS_5S_33_1">#REF!</definedName>
    <definedName name="_89CS_10_33_1">#REF!</definedName>
    <definedName name="_89CS_160_34_1">#REF!</definedName>
    <definedName name="_89CS_160_5_1">#REF!</definedName>
    <definedName name="_89CS_20_1">#REF!</definedName>
    <definedName name="_89CS_40_5_1">#REF!</definedName>
    <definedName name="_89CS_40S_1">#REF!</definedName>
    <definedName name="_89CS_40S_33_1">#REF!</definedName>
    <definedName name="_89CS_5S_33_1">#REF!</definedName>
    <definedName name="_89CS_80_5_1">#REF!</definedName>
    <definedName name="_89CS_STD_1">#REF!</definedName>
    <definedName name="_89CS_XS_1">#REF!</definedName>
    <definedName name="_89CS_XS_34_1">#REF!</definedName>
    <definedName name="_89CS_XXS_33_1">#REF!</definedName>
    <definedName name="_8AAA_1">#REF!</definedName>
    <definedName name="_8SOÁ_CTÖØ">#REF!</definedName>
    <definedName name="_90_____CS_80_33_1">#REF!</definedName>
    <definedName name="_908CS_5S_34_1">#REF!</definedName>
    <definedName name="_90CS_20_1">#REF!</definedName>
    <definedName name="_90CS_40_5_1">#REF!</definedName>
    <definedName name="_90CS_40S_34_1">#REF!</definedName>
    <definedName name="_90CS_5S_34_1">#REF!</definedName>
    <definedName name="_90CS_80S_1">#REF!</definedName>
    <definedName name="_90CS_STD_33_1">#REF!</definedName>
    <definedName name="_90CS_XS_33_1">#REF!</definedName>
    <definedName name="_90CS_XS_5_1">#REF!</definedName>
    <definedName name="_90CS_XXS_34_1">#REF!</definedName>
    <definedName name="_91_____CS_80_34_1">#REF!</definedName>
    <definedName name="_91CS_10_1">#REF!</definedName>
    <definedName name="_91CS_160_5_1">#REF!</definedName>
    <definedName name="_91CS_20_33_1">#REF!</definedName>
    <definedName name="_91CS_40S_1">#REF!</definedName>
    <definedName name="_91CS_40S_33_1">#REF!</definedName>
    <definedName name="_91CS_40S_5_1">#REF!</definedName>
    <definedName name="_91CS_5S_5_1">#REF!</definedName>
    <definedName name="_91CS_80S_33_1">#REF!</definedName>
    <definedName name="_91CS_STD_34_1">#REF!</definedName>
    <definedName name="_91CS_XS_34_1">#REF!</definedName>
    <definedName name="_91CS_XXS_1">#REF!</definedName>
    <definedName name="_91CS_XXS_5_1">#REF!</definedName>
    <definedName name="_91MAÕ_HAØNG">#REF!</definedName>
    <definedName name="_92_____CS_80_5_1">#REF!</definedName>
    <definedName name="_926CS_5S_5_1">#REF!</definedName>
    <definedName name="_92CS_10_34_1">#REF!</definedName>
    <definedName name="_92CS_20_34_1">#REF!</definedName>
    <definedName name="_92CS_40S_1">#REF!</definedName>
    <definedName name="_92CS_5S_1">#REF!</definedName>
    <definedName name="_92CS_60_1">#REF!</definedName>
    <definedName name="_92CS_80S_34_1">#REF!</definedName>
    <definedName name="_92CS_STD_5_1">#REF!</definedName>
    <definedName name="_92CS_XS_5_1">#REF!</definedName>
    <definedName name="_92CS_XXS_33_1">#REF!</definedName>
    <definedName name="_92SORT_1">#REF!</definedName>
    <definedName name="_93_____CS_80S_1">#REF!</definedName>
    <definedName name="_93CS_20_1">#REF!</definedName>
    <definedName name="_93CS_20_34_1">#REF!</definedName>
    <definedName name="_93CS_20_5_1">#REF!</definedName>
    <definedName name="_93CS_40S_33_1">#REF!</definedName>
    <definedName name="_93CS_40S_34_1">#REF!</definedName>
    <definedName name="_93CS_5S_33_1">#REF!</definedName>
    <definedName name="_93CS_60_33_1">#REF!</definedName>
    <definedName name="_93CS_80S_5_1">#REF!</definedName>
    <definedName name="_93CS_XS_1">#REF!</definedName>
    <definedName name="_93CS_XXS_1">#REF!</definedName>
    <definedName name="_93CS_XXS_34_1">#REF!</definedName>
    <definedName name="_93MAÕ_HAØNG">#REF!</definedName>
    <definedName name="_93MAÕ_SOÁ_THUEÁ">#REF!</definedName>
    <definedName name="_93SORT_1">#REF!</definedName>
    <definedName name="_93SORT_33_1">#REF!</definedName>
    <definedName name="_94_____CS_80S_33_1">#REF!</definedName>
    <definedName name="_944CS_60_1">#REF!</definedName>
    <definedName name="_94CS_100_33_1">#REF!</definedName>
    <definedName name="_94CS_30_1">#REF!</definedName>
    <definedName name="_94CS_40S_33_1">#REF!</definedName>
    <definedName name="_94CS_5S_34_1">#REF!</definedName>
    <definedName name="_94CS_60_34_1">#REF!</definedName>
    <definedName name="_94CS_STD_1">#REF!</definedName>
    <definedName name="_94CS_XS_33_1">#REF!</definedName>
    <definedName name="_94CS_XXS_33_1">#REF!</definedName>
    <definedName name="_94CS_XXS_5_1">#REF!</definedName>
    <definedName name="_94SORT_33_1">#REF!</definedName>
    <definedName name="_94SORT_34_1">#REF!</definedName>
    <definedName name="_95_____CS_80S_34_1">#REF!</definedName>
    <definedName name="_95CS_10_33_1">#REF!</definedName>
    <definedName name="_95CS_10_5_1">#REF!</definedName>
    <definedName name="_95CS_20_33_1">#REF!</definedName>
    <definedName name="_95CS_20_5_1">#REF!</definedName>
    <definedName name="_95CS_30_33_1">#REF!</definedName>
    <definedName name="_95CS_40S_34_1">#REF!</definedName>
    <definedName name="_95CS_40S_5_1">#REF!</definedName>
    <definedName name="_95CS_5S_5_1">#REF!</definedName>
    <definedName name="_95CS_60_5_1">#REF!</definedName>
    <definedName name="_95CS_STD_33_1">#REF!</definedName>
    <definedName name="_95CS_XS_34_1">#REF!</definedName>
    <definedName name="_95CS_XXS_34_1">#REF!</definedName>
    <definedName name="_95MAÕ_SOÁ_THUEÁ">#REF!</definedName>
    <definedName name="_95SORT_34_1">#REF!</definedName>
    <definedName name="_95SORT_5_1">#REF!</definedName>
    <definedName name="_96_____CS_80S_5_1">#REF!</definedName>
    <definedName name="_962CS_60_33_1">#REF!</definedName>
    <definedName name="_96CS_30_34_1">#REF!</definedName>
    <definedName name="_96CS_40S_34_1">#REF!</definedName>
    <definedName name="_96CS_60_1">#REF!</definedName>
    <definedName name="_96CS_80_1">#REF!</definedName>
    <definedName name="_96CS_STD_34_1">#REF!</definedName>
    <definedName name="_96CS_XS_5_1">#REF!</definedName>
    <definedName name="_96CS_XXS_5_1">#REF!</definedName>
    <definedName name="_96SOÁ_CTÖØ">#REF!</definedName>
    <definedName name="_96SORT_5_1">#REF!</definedName>
    <definedName name="_97_____CS_STD_1">#REF!</definedName>
    <definedName name="_97CS_20_34_1">#REF!</definedName>
    <definedName name="_97CS_30_1">#REF!</definedName>
    <definedName name="_97CS_30_5_1">#REF!</definedName>
    <definedName name="_97CS_40S_5_1">#REF!</definedName>
    <definedName name="_97CS_5S_1">#REF!</definedName>
    <definedName name="_97CS_60_33_1">#REF!</definedName>
    <definedName name="_97CS_80_33_1">#REF!</definedName>
    <definedName name="_97CS_STD_5_1">#REF!</definedName>
    <definedName name="_97CS_XXS_1">#REF!</definedName>
    <definedName name="_97SOÁ_LÖÔÏNG">#REF!</definedName>
    <definedName name="_98_____CS_STD_33_1">#REF!</definedName>
    <definedName name="_980CS_60_34_1">#REF!</definedName>
    <definedName name="_98CS_100_1">#REF!</definedName>
    <definedName name="_98CS_40_1">#REF!</definedName>
    <definedName name="_98CS_40S_5_1">#REF!</definedName>
    <definedName name="_98CS_60_34_1">#REF!</definedName>
    <definedName name="_98CS_80_34_1">#REF!</definedName>
    <definedName name="_98CS_XS_1">#REF!</definedName>
    <definedName name="_98CS_XXS_33_1">#REF!</definedName>
    <definedName name="_98SORT_1">#REF!</definedName>
    <definedName name="_99_____CS_STD_34_1">#REF!</definedName>
    <definedName name="_998CS_60_5_1">#REF!</definedName>
    <definedName name="_99CS_10_34_1">#REF!</definedName>
    <definedName name="_99CS_20_5_1">#REF!</definedName>
    <definedName name="_99CS_30_33_1">#REF!</definedName>
    <definedName name="_99CS_40_33_1">#REF!</definedName>
    <definedName name="_99CS_5S_1">#REF!</definedName>
    <definedName name="_99CS_5S_33_1">#REF!</definedName>
    <definedName name="_99CS_60_5_1">#REF!</definedName>
    <definedName name="_99CS_80_5_1">#REF!</definedName>
    <definedName name="_99CS_XS_33_1">#REF!</definedName>
    <definedName name="_99CS_XXS_34_1">#REF!</definedName>
    <definedName name="_99ÑÔN_GIAÙ">#REF!</definedName>
    <definedName name="_99SORT_33_1">#REF!</definedName>
    <definedName name="_9AAA_33_1">#N/A</definedName>
    <definedName name="_9MAÕ_HAØNG">#REF!</definedName>
    <definedName name="_9SOÁ_LÖÔÏNG">#REF!</definedName>
    <definedName name="_a">#REF!</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16550">#REF!</definedName>
    <definedName name="_a2" hidden="1">{#N/A,#N/A,FALSE,"Chi tiÆt"}</definedName>
    <definedName name="_A4" hidden="1">{"'Sheet1'!$L$16"}</definedName>
    <definedName name="_A65700">#REF!</definedName>
    <definedName name="_A65800">#REF!</definedName>
    <definedName name="_A66000">#REF!</definedName>
    <definedName name="_A67000">#REF!</definedName>
    <definedName name="_A68000">#REF!</definedName>
    <definedName name="_A70000">#REF!</definedName>
    <definedName name="_A75000">#REF!</definedName>
    <definedName name="_A85000">#REF!</definedName>
    <definedName name="_abb91">#REF!</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B1" hidden="1">{"'Sheet1'!$L$16"}</definedName>
    <definedName name="_B11">#REF!</definedName>
    <definedName name="_b4" hidden="1">{"'Sheet1'!$L$16"}</definedName>
    <definedName name="_ba1" hidden="1">{#N/A,#N/A,FALSE,"Chi tiÆt"}</definedName>
    <definedName name="_ban2" hidden="1">{"'Sheet1'!$L$16"}</definedName>
    <definedName name="_Bia1">#REF!</definedName>
    <definedName name="_Bia2">#REF!</definedName>
    <definedName name="_boi1">#REF!</definedName>
    <definedName name="_boi2">#REF!</definedName>
    <definedName name="_boi3">#REF!</definedName>
    <definedName name="_boi4">#REF!</definedName>
    <definedName name="_btm10">#REF!</definedName>
    <definedName name="_btm100">#REF!</definedName>
    <definedName name="_BTM150">#REF!</definedName>
    <definedName name="_BTM200">#REF!</definedName>
    <definedName name="_BTM250">#REF!</definedName>
    <definedName name="_btM300">#REF!</definedName>
    <definedName name="_BTM50">#REF!</definedName>
    <definedName name="_Builtin0" hidden="1">#REF!</definedName>
    <definedName name="_Builtin155" hidden="1">#N/A</definedName>
    <definedName name="_C_Lphi_4ab">#REF!</definedName>
    <definedName name="_cao1">#REF!</definedName>
    <definedName name="_cao2">#REF!</definedName>
    <definedName name="_cao3">#REF!</definedName>
    <definedName name="_cao4">#REF!</definedName>
    <definedName name="_cao5">#REF!</definedName>
    <definedName name="_cao6">#REF!</definedName>
    <definedName name="_cau10">#REF!</definedName>
    <definedName name="_cau16">#REF!</definedName>
    <definedName name="_Cau2">#REF!</definedName>
    <definedName name="_cau25">#REF!</definedName>
    <definedName name="_cau40">#REF!</definedName>
    <definedName name="_cau50">#REF!</definedName>
    <definedName name="_CD2" hidden="1">{"'Sheet1'!$L$16"}</definedName>
    <definedName name="_cep1" hidden="1">{"'Sheet1'!$L$16"}</definedName>
    <definedName name="_chk1">#REF!</definedName>
    <definedName name="_Coc39" hidden="1">{"'Sheet1'!$L$16"}</definedName>
    <definedName name="_CON1">#REF!</definedName>
    <definedName name="_CON2">#REF!</definedName>
    <definedName name="_Count">4</definedName>
    <definedName name="_cpd1">#REF!</definedName>
    <definedName name="_cpd2">#REF!</definedName>
    <definedName name="_CPhi_Bhiem">#REF!</definedName>
    <definedName name="_CPhi_BQLDA">#REF!</definedName>
    <definedName name="_CPhi_DBaoGT">#REF!</definedName>
    <definedName name="_CPhi_Kdinh">#REF!</definedName>
    <definedName name="_CPhi_Nthu_KThanh">#REF!</definedName>
    <definedName name="_CPhi_QToan">#REF!</definedName>
    <definedName name="_CPhiTKe_13">#REF!</definedName>
    <definedName name="_CT250">#REF!</definedName>
    <definedName name="_CVC1">#REF!</definedName>
    <definedName name="_d1500" hidden="1">{"'Sheet1'!$L$16"}</definedName>
    <definedName name="_dai1">#REF!</definedName>
    <definedName name="_dai2">#REF!</definedName>
    <definedName name="_dai3">#REF!</definedName>
    <definedName name="_dai4">#REF!</definedName>
    <definedName name="_dai5">#REF!</definedName>
    <definedName name="_dai6">#REF!</definedName>
    <definedName name="_dan1">#REF!</definedName>
    <definedName name="_dan2">#REF!</definedName>
    <definedName name="_dao1">#REF!</definedName>
    <definedName name="_dbu1">#REF!</definedName>
    <definedName name="_dbu2">#REF!</definedName>
    <definedName name="_ddn400">#REF!</definedName>
    <definedName name="_ddn600">#REF!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gt100">#REF!</definedName>
    <definedName name="_DT12" hidden="1">{"'Sheet1'!$L$16"}</definedName>
    <definedName name="_E99999">#REF!</definedName>
    <definedName name="_f5" hidden="1">{"'Sheet1'!$L$16"}</definedName>
    <definedName name="_FIL2">#REF!</definedName>
    <definedName name="_Fill">#REF!</definedName>
    <definedName name="_Fill_1">"#REF!"</definedName>
    <definedName name="_xlnm._FilterDatabase" localSheetId="3" hidden="1">'83 -PL ĐBDTTS'!$A$13:$AO$13</definedName>
    <definedName name="_xlnm._FilterDatabase" localSheetId="2" hidden="1">'PHỤ LỤC 4'!$A$11:$IT$1185</definedName>
    <definedName name="_xlnm._FilterDatabase" hidden="1">#REF!</definedName>
    <definedName name="_GIA1">#REF!</definedName>
    <definedName name="_GID1">#REF!</definedName>
    <definedName name="_Goi8" hidden="1">{"'Sheet1'!$L$16"}</definedName>
    <definedName name="_gon4">#REF!</definedName>
    <definedName name="_h1" hidden="1">{"'Sheet1'!$L$16"}</definedName>
    <definedName name="_h10" hidden="1">{#N/A,#N/A,FALSE,"Chi tiÆt"}</definedName>
    <definedName name="_h2" hidden="1">{"'Sheet1'!$L$16"}</definedName>
    <definedName name="_h3" hidden="1">{"'Sheet1'!$L$16"}</definedName>
    <definedName name="_h5" hidden="1">{"'Sheet1'!$L$16"}</definedName>
    <definedName name="_H500866">#REF!</definedName>
    <definedName name="_h6" hidden="1">{"'Sheet1'!$L$16"}</definedName>
    <definedName name="_h7" hidden="1">{"'Sheet1'!$L$16"}</definedName>
    <definedName name="_h8" hidden="1">{"'Sheet1'!$L$16"}</definedName>
    <definedName name="_h9" hidden="1">{"'Sheet1'!$L$16"}</definedName>
    <definedName name="_han23">#REF!</definedName>
    <definedName name="_hom2">#REF!</definedName>
    <definedName name="_hom4">#REF!</definedName>
    <definedName name="_hsm2">1.1289</definedName>
    <definedName name="_hso2">#REF!</definedName>
    <definedName name="_hu1" hidden="1">{"'Sheet1'!$L$16"}</definedName>
    <definedName name="_hu2" hidden="1">{"'Sheet1'!$L$16"}</definedName>
    <definedName name="_hu5" hidden="1">{"'Sheet1'!$L$16"}</definedName>
    <definedName name="_hu6" hidden="1">{"'Sheet1'!$L$16"}</definedName>
    <definedName name="_huy1" hidden="1">{"'Sheet1'!$L$16"}</definedName>
    <definedName name="_isc1">0.035</definedName>
    <definedName name="_isc2">0.02</definedName>
    <definedName name="_isc3">0.054</definedName>
    <definedName name="_JK4">#REF!</definedName>
    <definedName name="_K146" hidden="1">{"'Sheet1'!$L$16"}</definedName>
    <definedName name="_k27" hidden="1">{"'Sheet1'!$L$16"}</definedName>
    <definedName name="_Key1">#REF!</definedName>
    <definedName name="_Key1_1">"#REF!"</definedName>
    <definedName name="_Key2">#REF!</definedName>
    <definedName name="_Key2_1">"#REF!"</definedName>
    <definedName name="_KH08" hidden="1">{#N/A,#N/A,FALSE,"Chi tiÆt"}</definedName>
    <definedName name="_kha1">#REF!</definedName>
    <definedName name="_khu7">#REF!</definedName>
    <definedName name="_kl1">#REF!</definedName>
    <definedName name="_kl11" hidden="1">{"'Sheet1'!$L$16"}</definedName>
    <definedName name="_kl4" hidden="1">{"'Sheet1'!$L$16"}</definedName>
    <definedName name="_kl6" hidden="1">{"'Sheet1'!$L$16"}</definedName>
    <definedName name="_km03" hidden="1">{"'Sheet1'!$L$16"}</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_L123" hidden="1">{"'Sheet1'!$L$16"}</definedName>
    <definedName name="_L1234" hidden="1">{"'Sheet1'!$L$16"}</definedName>
    <definedName name="_Lan1" hidden="1">{"'Sheet1'!$L$16"}</definedName>
    <definedName name="_LAN3" hidden="1">{"'Sheet1'!$L$16"}</definedName>
    <definedName name="_lap1">#REF!</definedName>
    <definedName name="_lap2">#REF!</definedName>
    <definedName name="_lk2" hidden="1">{"'Sheet1'!$L$16"}</definedName>
    <definedName name="_M1">#REF!</definedName>
    <definedName name="_m1233" hidden="1">{"'Sheet1'!$L$16"}</definedName>
    <definedName name="_M2" hidden="1">{"'Sheet1'!$L$16"}</definedName>
    <definedName name="_M36" hidden="1">{"'Sheet1'!$L$16"}</definedName>
    <definedName name="_MAC12">#REF!</definedName>
    <definedName name="_MAC46">#REF!</definedName>
    <definedName name="_MB1">#REF!</definedName>
    <definedName name="_MB2">#REF!</definedName>
    <definedName name="_mdc1">#REF!</definedName>
    <definedName name="_mdc2">#REF!</definedName>
    <definedName name="_mgl4">#REF!</definedName>
    <definedName name="_mgl8">#REF!</definedName>
    <definedName name="_mix6">#REF!</definedName>
    <definedName name="_MN1">#REF!</definedName>
    <definedName name="_MN2">#REF!</definedName>
    <definedName name="_MT1">#REF!</definedName>
    <definedName name="_MT2">#REF!</definedName>
    <definedName name="_mtc3">#REF!</definedName>
    <definedName name="_MTL12" hidden="1">{"'Sheet1'!$L$16"}</definedName>
    <definedName name="_Mu1">#REF!</definedName>
    <definedName name="_Mu2">#REF!</definedName>
    <definedName name="_Mu3">#REF!</definedName>
    <definedName name="_Mu4">#REF!</definedName>
    <definedName name="_mw2">#REF!</definedName>
    <definedName name="_nam1" hidden="1">{"'Sheet1'!$L$16"}</definedName>
    <definedName name="_nam2" hidden="1">{#N/A,#N/A,FALSE,"Chi tiÆt"}</definedName>
    <definedName name="_nam3" hidden="1">{"'Sheet1'!$L$16"}</definedName>
    <definedName name="_nc151">#REF!</definedName>
    <definedName name="_nc6">#REF!</definedName>
    <definedName name="_nc7">#REF!</definedName>
    <definedName name="_NCL100">#REF!</definedName>
    <definedName name="_NCL200">#REF!</definedName>
    <definedName name="_NCL250">#REF!</definedName>
    <definedName name="_NET2">#REF!</definedName>
    <definedName name="_nh2" hidden="1">{#N/A,#N/A,FALSE,"Chi tiÆt"}</definedName>
    <definedName name="_nin190">#REF!</definedName>
    <definedName name="_nn15">#REF!</definedName>
    <definedName name="_nn21">#REF!</definedName>
    <definedName name="_nn27">#REF!</definedName>
    <definedName name="_nn8">#REF!</definedName>
    <definedName name="_no1">#REF!</definedName>
    <definedName name="_NPV11">#REF!</definedName>
    <definedName name="_npv22">#REF!</definedName>
    <definedName name="_NSO2" hidden="1">{"'Sheet1'!$L$16"}</definedName>
    <definedName name="_Order1" hidden="1">255</definedName>
    <definedName name="_Order2" hidden="1">255</definedName>
    <definedName name="_oto10">#REF!</definedName>
    <definedName name="_oto12">#REF!</definedName>
    <definedName name="_PA3" hidden="1">{"'Sheet1'!$L$16"}</definedName>
    <definedName name="_pc30">#REF!</definedName>
    <definedName name="_pc40">#REF!</definedName>
    <definedName name="_Ph30">#REF!</definedName>
    <definedName name="_phi10">#REF!</definedName>
    <definedName name="_phi12">#REF!</definedName>
    <definedName name="_phi14">#REF!</definedName>
    <definedName name="_phi16">#REF!</definedName>
    <definedName name="_phi18">#REF!</definedName>
    <definedName name="_phi20">#REF!</definedName>
    <definedName name="_phi22">#REF!</definedName>
    <definedName name="_phi25">#REF!</definedName>
    <definedName name="_phi28">#REF!</definedName>
    <definedName name="_phi6">#REF!</definedName>
    <definedName name="_phi8">#REF!</definedName>
    <definedName name="_phu3" hidden="1">{"'Sheet1'!$L$16"}</definedName>
    <definedName name="_PL1242">#REF!</definedName>
    <definedName name="_Pl2" hidden="1">{"'Sheet1'!$L$16"}</definedName>
    <definedName name="_PL3">#REF!</definedName>
    <definedName name="_PP31">#REF!</definedName>
    <definedName name="_Pt1">#REF!</definedName>
    <definedName name="_Pt2">#REF!</definedName>
    <definedName name="_ptk89">#REF!</definedName>
    <definedName name="_PXB80">#REF!</definedName>
    <definedName name="_qa7">#REF!</definedName>
    <definedName name="_QLO7" hidden="1">#N/A</definedName>
    <definedName name="_qq8">#REF!</definedName>
    <definedName name="_RHH1">#REF!</definedName>
    <definedName name="_RHH10">#REF!</definedName>
    <definedName name="_RHP1">#REF!</definedName>
    <definedName name="_RHP10">#REF!</definedName>
    <definedName name="_RI1">#REF!</definedName>
    <definedName name="_RI10">#REF!</definedName>
    <definedName name="_RII1">#REF!</definedName>
    <definedName name="_RII10">#REF!</definedName>
    <definedName name="_RIP1">#REF!</definedName>
    <definedName name="_RIP10">#REF!</definedName>
    <definedName name="_rp95">#REF!</definedName>
    <definedName name="_rr3">#REF!</definedName>
    <definedName name="_rr9">#REF!</definedName>
    <definedName name="_san108">#REF!</definedName>
    <definedName name="_sat10">#REF!</definedName>
    <definedName name="_sat12">#REF!</definedName>
    <definedName name="_sat14">#REF!</definedName>
    <definedName name="_sat16">#REF!</definedName>
    <definedName name="_sat20">#REF!</definedName>
    <definedName name="_Sat27">#REF!</definedName>
    <definedName name="_Sat6">#REF!</definedName>
    <definedName name="_sat8">#REF!</definedName>
    <definedName name="_sc1">#REF!</definedName>
    <definedName name="_SC2">#REF!</definedName>
    <definedName name="_sc3">#REF!</definedName>
    <definedName name="_SCL4" hidden="1">{"'Sheet1'!$L$16"}</definedName>
    <definedName name="_sg3">{"Thuxm2.xls","Sheet1"}</definedName>
    <definedName name="_SHR1">#REF!</definedName>
    <definedName name="_SHR2">#REF!</definedName>
    <definedName name="_sl2">#REF!</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C10">0.3456</definedName>
    <definedName name="_SOC8">0.2827</definedName>
    <definedName name="_Sort">#REF!</definedName>
    <definedName name="_Sort_1">"#REF!"</definedName>
    <definedName name="_Sortmoi" hidden="1">#N/A</definedName>
    <definedName name="_ss14">#REF!</definedName>
    <definedName name="_ss2">#REF!</definedName>
    <definedName name="_ss20">#REF!</definedName>
    <definedName name="_ss27">#REF!</definedName>
    <definedName name="_ss32">#REF!</definedName>
    <definedName name="_ss37">#REF!</definedName>
    <definedName name="_ss43">#REF!</definedName>
    <definedName name="_ss49">#REF!</definedName>
    <definedName name="_ss8">#REF!</definedName>
    <definedName name="_Sta1">531.877</definedName>
    <definedName name="_Sta2">561.952</definedName>
    <definedName name="_Sta3">712.202</definedName>
    <definedName name="_Sta4">762.202</definedName>
    <definedName name="_STD0898">#REF!</definedName>
    <definedName name="_sua20">#REF!</definedName>
    <definedName name="_sua30">#REF!</definedName>
    <definedName name="_T12">{"'Sheet1'!$L$16"}</definedName>
    <definedName name="_T2" hidden="1">{#N/A,#N/A,TRUE,"LuongBS (2)"}</definedName>
    <definedName name="_ta1">#REF!</definedName>
    <definedName name="_ta2">#REF!</definedName>
    <definedName name="_ta3">#REF!</definedName>
    <definedName name="_ta4">#REF!</definedName>
    <definedName name="_ta5">#REF!</definedName>
    <definedName name="_ta6">#REF!</definedName>
    <definedName name="_tax1">#REF!</definedName>
    <definedName name="_tax2">#REF!</definedName>
    <definedName name="_tax3">#REF!</definedName>
    <definedName name="_tax4">#REF!</definedName>
    <definedName name="_TB1">#REF!</definedName>
    <definedName name="_tb2">#REF!</definedName>
    <definedName name="_tb3">#REF!</definedName>
    <definedName name="_tb4">#REF!</definedName>
    <definedName name="_TC07" hidden="1">{"'Sheet1'!$L$16"}</definedName>
    <definedName name="_tc1">#REF!</definedName>
    <definedName name="_tct3">#REF!</definedName>
    <definedName name="_tct5">#REF!</definedName>
    <definedName name="_te1">#REF!</definedName>
    <definedName name="_te2">#REF!</definedName>
    <definedName name="_tg427">#REF!</definedName>
    <definedName name="_TH1" hidden="1">{"'Sheet1'!$L$16"}</definedName>
    <definedName name="_th100">#REF!</definedName>
    <definedName name="_TH160">#REF!</definedName>
    <definedName name="_TH2" hidden="1">{"'Sheet1'!$L$16"}</definedName>
    <definedName name="_TH20">#REF!</definedName>
    <definedName name="_TH3">#REF!</definedName>
    <definedName name="_TK155">#REF!</definedName>
    <definedName name="_TK211" hidden="1">{"'Sheet1'!$L$16"}</definedName>
    <definedName name="_TK422">#REF!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M2" hidden="1">{"'Sheet1'!$L$16"}</definedName>
    <definedName name="_tq2">#REF!</definedName>
    <definedName name="_TR250">#REF!</definedName>
    <definedName name="_tr375">#REF!</definedName>
    <definedName name="_tra100">#REF!</definedName>
    <definedName name="_tra102">#REF!</definedName>
    <definedName name="_tra104">#REF!</definedName>
    <definedName name="_tra106">#REF!</definedName>
    <definedName name="_tra108">#REF!</definedName>
    <definedName name="_tra110">#REF!</definedName>
    <definedName name="_tra112">#REF!</definedName>
    <definedName name="_tra114">#REF!</definedName>
    <definedName name="_tra116">#REF!</definedName>
    <definedName name="_tra118">#REF!</definedName>
    <definedName name="_tra120">#REF!</definedName>
    <definedName name="_tra122">#REF!</definedName>
    <definedName name="_tra124">#REF!</definedName>
    <definedName name="_tra126">#REF!</definedName>
    <definedName name="_tra128">#REF!</definedName>
    <definedName name="_tra130">#REF!</definedName>
    <definedName name="_tra132">#REF!</definedName>
    <definedName name="_tra134">#REF!</definedName>
    <definedName name="_tra136">#REF!</definedName>
    <definedName name="_tra138">#REF!</definedName>
    <definedName name="_tra140">#REF!</definedName>
    <definedName name="_tra70">#REF!</definedName>
    <definedName name="_tra72">#REF!</definedName>
    <definedName name="_tra74">#REF!</definedName>
    <definedName name="_tra76">#REF!</definedName>
    <definedName name="_tra78">#REF!</definedName>
    <definedName name="_tra80">#REF!</definedName>
    <definedName name="_tra82">#REF!</definedName>
    <definedName name="_tra84">#REF!</definedName>
    <definedName name="_tra86">#REF!</definedName>
    <definedName name="_tra88">#REF!</definedName>
    <definedName name="_tra90">#REF!</definedName>
    <definedName name="_tra92">#REF!</definedName>
    <definedName name="_tra94">#REF!</definedName>
    <definedName name="_tra96">#REF!</definedName>
    <definedName name="_tra98">#REF!</definedName>
    <definedName name="_Tru21" hidden="1">{"'Sheet1'!$L$16"}</definedName>
    <definedName name="_tt3" hidden="1">{"'Sheet1'!$L$16"}</definedName>
    <definedName name="_TT31" hidden="1">{"'Sheet1'!$L$16"}</definedName>
    <definedName name="_tt7">#REF!</definedName>
    <definedName name="_TVL1">#REF!</definedName>
    <definedName name="_tz593">#REF!</definedName>
    <definedName name="_ui108">#REF!</definedName>
    <definedName name="_ui180">#REF!</definedName>
    <definedName name="_un76">#REF!</definedName>
    <definedName name="_UT2">#REF!</definedName>
    <definedName name="_v">#REF!</definedName>
    <definedName name="_vc1">#REF!</definedName>
    <definedName name="_vc3">#REF!</definedName>
    <definedName name="_vl1" hidden="1">{"'Sheet1'!$L$16"}</definedName>
    <definedName name="_VL100">#REF!</definedName>
    <definedName name="_vl2" hidden="1">{"'Sheet1'!$L$16"}</definedName>
    <definedName name="_VL200">#REF!</definedName>
    <definedName name="_VL250">#REF!</definedName>
    <definedName name="_VLP2" hidden="1">{"'Sheet1'!$L$16"}</definedName>
    <definedName name="_vv13">#REF!</definedName>
    <definedName name="_vv19">#REF!</definedName>
    <definedName name="_vv2">#REF!</definedName>
    <definedName name="_vv7">#REF!</definedName>
    <definedName name="_xb80">#REF!</definedName>
    <definedName name="_xm1">#REF!</definedName>
    <definedName name="_xm30">#REF!</definedName>
    <definedName name="_xm40">#REF!</definedName>
    <definedName name="_xx111">#REF!</definedName>
    <definedName name="_xx16">#REF!</definedName>
    <definedName name="_xx22">#REF!</definedName>
    <definedName name="_xx28">#REF!</definedName>
    <definedName name="_xx3">#REF!</definedName>
    <definedName name="_xx4">#REF!</definedName>
    <definedName name="_xx41">#REF!</definedName>
    <definedName name="_xx44">#REF!</definedName>
    <definedName name="_xx5">#REF!</definedName>
    <definedName name="_xx53">#REF!</definedName>
    <definedName name="_xx59">#REF!</definedName>
    <definedName name="_xx6">#REF!</definedName>
    <definedName name="_xx65">#REF!</definedName>
    <definedName name="_xx7">#REF!</definedName>
    <definedName name="_xx9">#REF!</definedName>
    <definedName name="_yy5">#REF!</definedName>
    <definedName name="_z">#N/A</definedName>
    <definedName name="_z_31">#N/A</definedName>
    <definedName name="_zz16">#REF!</definedName>
    <definedName name="_zz22">#REF!</definedName>
    <definedName name="_zz3">#REF!</definedName>
    <definedName name="_zz9">#REF!</definedName>
    <definedName name="a" hidden="1">{"'Sheet1'!$L$16"}</definedName>
    <definedName name="â" hidden="1">{"'Sheet1'!$L$16"}</definedName>
    <definedName name="A.">#REF!</definedName>
    <definedName name="a.1">#REF!</definedName>
    <definedName name="a.10">#REF!</definedName>
    <definedName name="a.12">#REF!</definedName>
    <definedName name="a.13">#REF!</definedName>
    <definedName name="a.2">#REF!</definedName>
    <definedName name="a.3">#REF!</definedName>
    <definedName name="a.4">#REF!</definedName>
    <definedName name="a.5">#REF!</definedName>
    <definedName name="a.6">#REF!</definedName>
    <definedName name="a.7">#REF!</definedName>
    <definedName name="a.8">#REF!</definedName>
    <definedName name="a.9">#REF!</definedName>
    <definedName name="a_">#REF!</definedName>
    <definedName name="A_31">#REF!</definedName>
    <definedName name="A_32">#REF!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#REF!</definedName>
    <definedName name="a1.1_31">#REF!</definedName>
    <definedName name="a1.1_32">#REF!</definedName>
    <definedName name="a1.1_33">#REF!</definedName>
    <definedName name="a1.1_34">#REF!</definedName>
    <definedName name="a1.1_5">#REF!</definedName>
    <definedName name="A1.8">#REF!</definedName>
    <definedName name="A1.8N2">#REF!</definedName>
    <definedName name="A1.8N3">#REF!</definedName>
    <definedName name="a1_">#REF!</definedName>
    <definedName name="A120_">#REF!</definedName>
    <definedName name="a1a">#REF!</definedName>
    <definedName name="a1moi" hidden="1">{"'Sheet1'!$L$16"}</definedName>
    <definedName name="A1Xc7">#REF!</definedName>
    <definedName name="a2_">#REF!</definedName>
    <definedName name="a277Print_Titles">#REF!</definedName>
    <definedName name="a2a">#REF!</definedName>
    <definedName name="a3_">#REF!</definedName>
    <definedName name="A35_">#REF!</definedName>
    <definedName name="a3a">#REF!</definedName>
    <definedName name="a4_">#REF!</definedName>
    <definedName name="a4a">#REF!</definedName>
    <definedName name="a5_">#REF!</definedName>
    <definedName name="A50_">#REF!</definedName>
    <definedName name="a6_">#REF!</definedName>
    <definedName name="A6N2">#REF!</definedName>
    <definedName name="A6N3">#REF!</definedName>
    <definedName name="A6N3_32">#REF!</definedName>
    <definedName name="a7_">#REF!</definedName>
    <definedName name="A70_">#REF!</definedName>
    <definedName name="A8N2">#REF!</definedName>
    <definedName name="A95_">#REF!</definedName>
    <definedName name="AA">#REF!</definedName>
    <definedName name="AAA">#REF!</definedName>
    <definedName name="AAA_12">#REF!</definedName>
    <definedName name="AAA_16">#N/A</definedName>
    <definedName name="AAA_31">#REF!</definedName>
    <definedName name="AAA_32">#N/A</definedName>
    <definedName name="AAA_33">#REF!</definedName>
    <definedName name="AAA_34">#REF!</definedName>
    <definedName name="AAA_5">#REF!</definedName>
    <definedName name="AAA_8">#N/A</definedName>
    <definedName name="aaaaaaa">#REF!</definedName>
    <definedName name="aaaaaaaaa">#REF!</definedName>
    <definedName name="aass" hidden="1">{"'Sheet1'!$L$16"}</definedName>
    <definedName name="Ab">#REF!</definedName>
    <definedName name="ABC">#REF!</definedName>
    <definedName name="ac">3</definedName>
    <definedName name="ãc">#REF!</definedName>
    <definedName name="AC120_">#REF!</definedName>
    <definedName name="AC35_">#REF!</definedName>
    <definedName name="AC50_">#REF!</definedName>
    <definedName name="AC70_">#REF!</definedName>
    <definedName name="AC95_">#REF!</definedName>
    <definedName name="ACCCC">#REF!</definedName>
    <definedName name="AccessDatabase">"C:\My Documents\LeBinh\Xls\VP Cong ty\FORM.mdb"</definedName>
    <definedName name="ad">3</definedName>
    <definedName name="ADADADD">{"'Sheet1'!$L$16"}</definedName>
    <definedName name="ADAY">#REF!</definedName>
    <definedName name="addd">#REF!</definedName>
    <definedName name="Address">#REF!</definedName>
    <definedName name="ADEQ">#REF!</definedName>
    <definedName name="ádgv">#REF!</definedName>
    <definedName name="ADP">#REF!</definedName>
    <definedName name="ae" hidden="1">{"'Sheet1'!$L$16"}</definedName>
    <definedName name="æ76">#REF!</definedName>
    <definedName name="AG">#REF!</definedName>
    <definedName name="Ag_">#REF!</definedName>
    <definedName name="AG_Temp">#REF!</definedName>
    <definedName name="ag142X42">#REF!</definedName>
    <definedName name="ag15F80">#REF!</definedName>
    <definedName name="ag267N59">#REF!</definedName>
    <definedName name="ágasgdsgfg">#REF!</definedName>
    <definedName name="agd">#REF!</definedName>
    <definedName name="agsd">#REF!</definedName>
    <definedName name="AKHAC">#REF!</definedName>
    <definedName name="All_Item">#REF!</definedName>
    <definedName name="alpha">#REF!</definedName>
    <definedName name="ALPIN">#N/A</definedName>
    <definedName name="ALPJYOU">#N/A</definedName>
    <definedName name="ALPTOI">#N/A</definedName>
    <definedName name="ALTINH">#REF!</definedName>
    <definedName name="am">#REF!</definedName>
    <definedName name="am.">#REF!</definedName>
    <definedName name="amiang">#REF!</definedName>
    <definedName name="an">#REF!</definedName>
    <definedName name="Angola_Against">#REF!</definedName>
    <definedName name="Angola_Played">#REF!</definedName>
    <definedName name="Anguon">#REF!</definedName>
    <definedName name="anhan" hidden="1">{"'Sheet1'!$L$16"}</definedName>
    <definedName name="anhlang" hidden="1">{"'Sheet1'!$L$16"}</definedName>
    <definedName name="ANN">#REF!</definedName>
    <definedName name="anpha">#REF!</definedName>
    <definedName name="ANQD">#REF!</definedName>
    <definedName name="ANQQH">#REF!</definedName>
    <definedName name="anscount" hidden="1">3</definedName>
    <definedName name="ANSNN">#REF!</definedName>
    <definedName name="ANSNNxnk">#REF!</definedName>
    <definedName name="ao">#REF!</definedName>
    <definedName name="AoBok">#REF!</definedName>
    <definedName name="ap">#REF!</definedName>
    <definedName name="APC">#REF!</definedName>
    <definedName name="AppRoad">#REF!</definedName>
    <definedName name="AQ">#REF!</definedName>
    <definedName name="aqbnmjm">#REF!</definedName>
    <definedName name="Area">#REF!</definedName>
    <definedName name="Argentina_Against">#REF!</definedName>
    <definedName name="Argentina_Played">#REF!</definedName>
    <definedName name="array1">#REF!</definedName>
    <definedName name="As_">#REF!</definedName>
    <definedName name="AS2DocOpenMode">"AS2DocumentEdit"</definedName>
    <definedName name="AS2HasNoAutoHeaderFooter" hidden="1">" "</definedName>
    <definedName name="AS2ReportLS" hidden="1">1</definedName>
    <definedName name="AS2SyncStepLS" hidden="1">0</definedName>
    <definedName name="AS2VersionLS" hidden="1">300</definedName>
    <definedName name="asss">{"'Sheet1'!$L$16"}</definedName>
    <definedName name="asssss" hidden="1">{"'Sheet1'!$L$16"}</definedName>
    <definedName name="AT1.2">#REF!</definedName>
    <definedName name="AT1.A">#REF!</definedName>
    <definedName name="at1.a_ct">#REF!</definedName>
    <definedName name="at1.a_hd">#REF!</definedName>
    <definedName name="at1.a_hso">#REF!</definedName>
    <definedName name="at1.a_hspc">#REF!</definedName>
    <definedName name="at1.a_ld">#REF!</definedName>
    <definedName name="at1.a_luong">#REF!</definedName>
    <definedName name="at1.a_nguoi">#REF!</definedName>
    <definedName name="at1.a_tn">#REF!</definedName>
    <definedName name="at1.a_ts">#REF!</definedName>
    <definedName name="at1.a_ud">#REF!</definedName>
    <definedName name="AT1.B">#REF!</definedName>
    <definedName name="at1.b_ct">#REF!</definedName>
    <definedName name="at1.b_hd">#REF!</definedName>
    <definedName name="at1.b_hso">#REF!</definedName>
    <definedName name="at1.b_hspc">#REF!</definedName>
    <definedName name="at1.b_ld">#REF!</definedName>
    <definedName name="at1.b_luong">#REF!</definedName>
    <definedName name="at1.b_nguoi">#REF!</definedName>
    <definedName name="at1.b_tn">#REF!</definedName>
    <definedName name="at1.b_ud">#REF!</definedName>
    <definedName name="AT1.C">#REF!</definedName>
    <definedName name="at1.c_ct">#REF!</definedName>
    <definedName name="at1.c_hd">#REF!</definedName>
    <definedName name="at1.c_hso">#REF!</definedName>
    <definedName name="at1.c_hspc">#REF!</definedName>
    <definedName name="at1.c_ld">#REF!</definedName>
    <definedName name="at1.c_luong">#REF!</definedName>
    <definedName name="at1.c_nguoi">#REF!</definedName>
    <definedName name="at1.c_tn">#REF!</definedName>
    <definedName name="at1.c_ud">#REF!</definedName>
    <definedName name="AT1.D">#REF!</definedName>
    <definedName name="at1.d_ct">#REF!</definedName>
    <definedName name="at1.d_hd">#REF!</definedName>
    <definedName name="at1.d_hso">#REF!</definedName>
    <definedName name="at1.d_hspc">#REF!</definedName>
    <definedName name="at1.d_ld">#REF!</definedName>
    <definedName name="at1.d_luong">#REF!</definedName>
    <definedName name="at1.d_nguoi">#REF!</definedName>
    <definedName name="at1.d_tn">#REF!</definedName>
    <definedName name="at1.d_ud">#REF!</definedName>
    <definedName name="AT2.A">#REF!</definedName>
    <definedName name="at2.a_ct">#REF!</definedName>
    <definedName name="at2.a_hd">#REF!</definedName>
    <definedName name="at2.a_hso">#REF!</definedName>
    <definedName name="at2.a_hspc">#REF!</definedName>
    <definedName name="at2.a_ld">#REF!</definedName>
    <definedName name="at2.a_luong">#REF!</definedName>
    <definedName name="at2.a_nguoi">#REF!</definedName>
    <definedName name="at2.a_tn">#REF!</definedName>
    <definedName name="at2.a_ud">#REF!</definedName>
    <definedName name="AT2.B">#REF!</definedName>
    <definedName name="at2.b_ct">#REF!</definedName>
    <definedName name="at2.b_hd">#REF!</definedName>
    <definedName name="at2.b_hso">#REF!</definedName>
    <definedName name="at2.b_hspc">#REF!</definedName>
    <definedName name="at2.b_ld">#REF!</definedName>
    <definedName name="at2.b_luong">#REF!</definedName>
    <definedName name="at2.b_nguoi">#REF!</definedName>
    <definedName name="at2.b_tn">#REF!</definedName>
    <definedName name="at2.b_ts">#REF!</definedName>
    <definedName name="at2.b_ud">#REF!</definedName>
    <definedName name="AT2.C">#REF!</definedName>
    <definedName name="at2.c_ct">#REF!</definedName>
    <definedName name="at2.c_hd">#REF!</definedName>
    <definedName name="at2.c_hso">#REF!</definedName>
    <definedName name="at2.c_hspc">#REF!</definedName>
    <definedName name="at2.c_ld">#REF!</definedName>
    <definedName name="at2.c_luong">#REF!</definedName>
    <definedName name="at2.c_nguoi">#REF!</definedName>
    <definedName name="at2.c_tn">#REF!</definedName>
    <definedName name="at2.c_ud">#REF!</definedName>
    <definedName name="AT2.D">#REF!</definedName>
    <definedName name="at2.d_ct">#REF!</definedName>
    <definedName name="at2.d_hd">#REF!</definedName>
    <definedName name="at2.d_hso">#REF!</definedName>
    <definedName name="at2.d_hspc">#REF!</definedName>
    <definedName name="at2.d_ld">#REF!</definedName>
    <definedName name="at2.d_luong">#REF!</definedName>
    <definedName name="at2.d_nguoi">#REF!</definedName>
    <definedName name="at2.d_tn">#REF!</definedName>
    <definedName name="at2.d_ts">#REF!</definedName>
    <definedName name="at2.d_ud">#REF!</definedName>
    <definedName name="AT2.E">#REF!</definedName>
    <definedName name="at2.e_ct">#REF!</definedName>
    <definedName name="at2.e_hd">#REF!</definedName>
    <definedName name="at2.e_hso">#REF!</definedName>
    <definedName name="at2.e_hspc">#REF!</definedName>
    <definedName name="at2.e_ld">#REF!</definedName>
    <definedName name="at2.e_luong">#REF!</definedName>
    <definedName name="at2.e_nguoi">#REF!</definedName>
    <definedName name="at2.e_tn">#REF!</definedName>
    <definedName name="at2.e_ud">#REF!</definedName>
    <definedName name="AT2.F">#REF!</definedName>
    <definedName name="at2.f_ct">#REF!</definedName>
    <definedName name="at2.f_hd">#REF!</definedName>
    <definedName name="at2.f_hso">#REF!</definedName>
    <definedName name="at2.f_hspc">#REF!</definedName>
    <definedName name="at2.f_ld">#REF!</definedName>
    <definedName name="at2.f_luong">#REF!</definedName>
    <definedName name="at2.f_nguoi">#REF!</definedName>
    <definedName name="at2.f_tn">#REF!</definedName>
    <definedName name="at2.f_ts">#REF!</definedName>
    <definedName name="at2.f_ud">#REF!</definedName>
    <definedName name="AT3.2">#REF!</definedName>
    <definedName name="AT3.A">#REF!</definedName>
    <definedName name="at3.a_ct">#REF!</definedName>
    <definedName name="at3.a_hd">#REF!</definedName>
    <definedName name="at3.a_hso">#REF!</definedName>
    <definedName name="at3.a_hspc">#REF!</definedName>
    <definedName name="at3.a_ld">#REF!</definedName>
    <definedName name="at3.a_luong">#REF!</definedName>
    <definedName name="at3.a_nguoi">#REF!</definedName>
    <definedName name="at3.a_tn">#REF!</definedName>
    <definedName name="at3.a_ts">#REF!</definedName>
    <definedName name="at3.a_ud">#REF!</definedName>
    <definedName name="AT3.B">#REF!</definedName>
    <definedName name="at3.b_ct">#REF!</definedName>
    <definedName name="at3.b_hd">#REF!</definedName>
    <definedName name="at3.b_hso">#REF!</definedName>
    <definedName name="at3.b_hspc">#REF!</definedName>
    <definedName name="at3.b_ld">#REF!</definedName>
    <definedName name="at3.b_luong">#REF!</definedName>
    <definedName name="at3.b_nguoi">#REF!</definedName>
    <definedName name="at3.b_tn">#REF!</definedName>
    <definedName name="at3.b_ts">#REF!</definedName>
    <definedName name="at3.b_ud">#REF!</definedName>
    <definedName name="atd.a_ts">#REF!</definedName>
    <definedName name="atd.c_ts">#REF!</definedName>
    <definedName name="ATGT" hidden="1">{"'Sheet1'!$L$16"}</definedName>
    <definedName name="atn_ts">#REF!</definedName>
    <definedName name="ATRAM">#REF!</definedName>
    <definedName name="ATW">#REF!</definedName>
    <definedName name="AU" hidden="1">{"'Sheet1'!$L$16"}</definedName>
    <definedName name="Australia_Against">#REF!</definedName>
    <definedName name="Australia_Played">#REF!</definedName>
    <definedName name="B">#REF!</definedName>
    <definedName name="B.Lg_pgd">#REF!</definedName>
    <definedName name="b.luong_at1.a">#REF!</definedName>
    <definedName name="b.luong_at1.b">#REF!</definedName>
    <definedName name="b.luong_at1.c">#REF!</definedName>
    <definedName name="b.luong_at1.d">#REF!</definedName>
    <definedName name="b.luong_at2.a">#REF!</definedName>
    <definedName name="b.luong_at2.b">#REF!</definedName>
    <definedName name="b.luong_at2.c">#REF!</definedName>
    <definedName name="b.luong_at2.d">#REF!</definedName>
    <definedName name="b.luong_at2.e">#REF!</definedName>
    <definedName name="b.luong_at2.f">#REF!</definedName>
    <definedName name="b.luong_at3.a">#REF!</definedName>
    <definedName name="b.luong_at3.b">#REF!</definedName>
    <definedName name="b.luong_c.k">#REF!</definedName>
    <definedName name="b.luong_ck.a">#REF!</definedName>
    <definedName name="b.luong_CK.b">#REF!</definedName>
    <definedName name="b.luong_da.1">#REF!</definedName>
    <definedName name="b.luong_DA.2">#REF!</definedName>
    <definedName name="b.luong_da1.a">#REF!</definedName>
    <definedName name="b.luong_da1.b">#REF!</definedName>
    <definedName name="b.luong_DA2.a">#REF!</definedName>
    <definedName name="b.luong_DA2.B">#REF!</definedName>
    <definedName name="b.luong_DA2.C">#REF!</definedName>
    <definedName name="b.luong_DA2B">#REF!</definedName>
    <definedName name="b.luong_DA2C">#REF!</definedName>
    <definedName name="b.luong_DN.a">#REF!</definedName>
    <definedName name="b.luong_DN.B">#REF!</definedName>
    <definedName name="b.luong_DNB">#REF!</definedName>
    <definedName name="b.luong_DT.NT">#REF!</definedName>
    <definedName name="b.luong_h.t">#REF!</definedName>
    <definedName name="b.luong_HT.a">#REF!</definedName>
    <definedName name="b.luong_HT.B">#REF!</definedName>
    <definedName name="b.luong_HTB">#REF!</definedName>
    <definedName name="b.luong_l.d">#REF!</definedName>
    <definedName name="b.luong_L.P">#REF!</definedName>
    <definedName name="b.luong_L.T">#REF!</definedName>
    <definedName name="b.luong_LD.a">#REF!</definedName>
    <definedName name="b.luong_LD.B">#REF!</definedName>
    <definedName name="b.luong_LD.C">#REF!</definedName>
    <definedName name="b.luong_LDB">#REF!</definedName>
    <definedName name="b.luong_LDC">#REF!</definedName>
    <definedName name="b.luong_LHT.a">#REF!</definedName>
    <definedName name="b.luong_LHT.B">#REF!</definedName>
    <definedName name="b.luong_LHT.C">#REF!</definedName>
    <definedName name="b.luong_lp.a">#REF!</definedName>
    <definedName name="b.luong_lp.B">#REF!</definedName>
    <definedName name="b.luong_lp.C">#REF!</definedName>
    <definedName name="b.luong_lp.D">#REF!</definedName>
    <definedName name="b.luong_LT.a">#REF!</definedName>
    <definedName name="b.luong_LT.b">#REF!</definedName>
    <definedName name="b.luong_LT.C">#REF!</definedName>
    <definedName name="b.luong_LT.D">#REF!</definedName>
    <definedName name="b.luong_LTB">#REF!</definedName>
    <definedName name="b.luong_LTC">#REF!</definedName>
    <definedName name="b.luong_m.n">#REF!</definedName>
    <definedName name="b.luong_mg.lht">#REF!</definedName>
    <definedName name="b.luong_mg.lp">#REF!</definedName>
    <definedName name="b.luong_mg.TH">#REF!</definedName>
    <definedName name="b.luong_nt30.4">#REF!</definedName>
    <definedName name="b.luong_p.h">#REF!</definedName>
    <definedName name="b.luong_pgd.dt">#REF!</definedName>
    <definedName name="b.luong_PH.a">#REF!</definedName>
    <definedName name="b.luong_PH.B">#REF!</definedName>
    <definedName name="b.luong_PHB">#REF!</definedName>
    <definedName name="b.luong_s.p">#REF!</definedName>
    <definedName name="b.luong_Sp.a">#REF!</definedName>
    <definedName name="b.luong_Sp.B">#REF!</definedName>
    <definedName name="b.luong_SPB">#REF!</definedName>
    <definedName name="b.luong_T.B">#REF!</definedName>
    <definedName name="b.luong_T.D">#REF!</definedName>
    <definedName name="b.luong_t.h">#REF!</definedName>
    <definedName name="b.luong_t.k">#REF!</definedName>
    <definedName name="b.luong_t.t">#REF!</definedName>
    <definedName name="b.luong_tB.a">#REF!</definedName>
    <definedName name="b.luong_tB.B">#REF!</definedName>
    <definedName name="b.luong_tB.C">#REF!</definedName>
    <definedName name="b.luong_tB.D">#REF!</definedName>
    <definedName name="b.luong_tB.E">#REF!</definedName>
    <definedName name="b.luong_tbb">#REF!</definedName>
    <definedName name="b.luong_TBD">#REF!</definedName>
    <definedName name="b.luong_tH.a">#REF!</definedName>
    <definedName name="b.luong_tH.B">#REF!</definedName>
    <definedName name="b.luong_tH.C">#REF!</definedName>
    <definedName name="b.luong_tK.a">#REF!</definedName>
    <definedName name="b.luong_TK.B">#REF!</definedName>
    <definedName name="b.luong_tt.a">#REF!</definedName>
    <definedName name="b.luong_tt.B">#REF!</definedName>
    <definedName name="b.luong_TTB">#REF!</definedName>
    <definedName name="b.luong_ttlp.a">#REF!</definedName>
    <definedName name="b.luong_ttlp.B">#REF!</definedName>
    <definedName name="b.luong_ttlp.C">#REF!</definedName>
    <definedName name="B.nuamat">7.25</definedName>
    <definedName name="b_1">#REF!</definedName>
    <definedName name="b_2">#REF!</definedName>
    <definedName name="b_240">#REF!</definedName>
    <definedName name="b_280">#REF!</definedName>
    <definedName name="b_3">#REF!</definedName>
    <definedName name="B_31">#REF!</definedName>
    <definedName name="b_320">#REF!</definedName>
    <definedName name="b_4">#REF!</definedName>
    <definedName name="b_5">#REF!</definedName>
    <definedName name="b_6">#REF!</definedName>
    <definedName name="B_D">#REF!</definedName>
    <definedName name="B_Isc">#REF!</definedName>
    <definedName name="B_n_tuyÓn_than_Cöa__ng">"tco"</definedName>
    <definedName name="B_tinh">#REF!</definedName>
    <definedName name="b1_">#REF!</definedName>
    <definedName name="b11_">#REF!</definedName>
    <definedName name="b1b">#REF!</definedName>
    <definedName name="B1THs" hidden="1">{"'Sheet1'!$L$16"}</definedName>
    <definedName name="b2_">#REF!</definedName>
    <definedName name="b3_">#REF!</definedName>
    <definedName name="b4_">#REF!</definedName>
    <definedName name="b5_">#REF!</definedName>
    <definedName name="b6_">#REF!</definedName>
    <definedName name="b60x">#REF!</definedName>
    <definedName name="B6Apha">#REF!</definedName>
    <definedName name="B6beta">#REF!</definedName>
    <definedName name="B6d">#REF!</definedName>
    <definedName name="B6phi">#REF!</definedName>
    <definedName name="b7_">#REF!</definedName>
    <definedName name="B7Csau">#REF!</definedName>
    <definedName name="B7dset">#REF!</definedName>
    <definedName name="B7R">#REF!</definedName>
    <definedName name="b80x">#REF!</definedName>
    <definedName name="bac.2">#REF!</definedName>
    <definedName name="bachang">#REF!</definedName>
    <definedName name="Bai_ducdam_coc">#REF!</definedName>
    <definedName name="ban">#REF!</definedName>
    <definedName name="ban_dan">#REF!</definedName>
    <definedName name="BANG">#REF!</definedName>
    <definedName name="BANG_CHI_TIET_THI_NGHIEM_CONG_TO">#REF!</definedName>
    <definedName name="BANG_CHI_TIET_THI_NGHIEM_DZ0.4KV">#REF!</definedName>
    <definedName name="BANG_CHI_TIET_THI_NGHIEM_DZ22KV">#REF!</definedName>
    <definedName name="Bang_cly">#REF!</definedName>
    <definedName name="Bang_CVC">#REF!</definedName>
    <definedName name="Bang_Dinh.muc">#REF!</definedName>
    <definedName name="bang_gia">#REF!</definedName>
    <definedName name="bang_gia1">#REF!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ravl">#REF!</definedName>
    <definedName name="BANG1">#REF!</definedName>
    <definedName name="bang2">#REF!</definedName>
    <definedName name="bang3">#REF!</definedName>
    <definedName name="bang4">#REF!</definedName>
    <definedName name="bang5">#REF!</definedName>
    <definedName name="bang6">#REF!</definedName>
    <definedName name="bangchu">#REF!</definedName>
    <definedName name="bangciti">#REF!</definedName>
    <definedName name="Bangfs">#REF!</definedName>
    <definedName name="BANGKL">#REF!</definedName>
    <definedName name="Bangtienluong">#REF!</definedName>
    <definedName name="bangtinh">#REF!</definedName>
    <definedName name="banql" hidden="1">{"'Sheet1'!$L$16"}</definedName>
    <definedName name="bao.cao">#REF!</definedName>
    <definedName name="Bar">#REF!</definedName>
    <definedName name="BarData">#REF!</definedName>
    <definedName name="Bay">#REF!</definedName>
    <definedName name="BB">#REF!</definedName>
    <definedName name="bbbbb">#REF!</definedName>
    <definedName name="BBe" hidden="1">{"'Sheet1'!$L$16"}</definedName>
    <definedName name="bbkt">#REF!</definedName>
    <definedName name="bbtc">#REF!</definedName>
    <definedName name="bc">#REF!</definedName>
    <definedName name="bc_1">#REF!</definedName>
    <definedName name="bc_2">#REF!</definedName>
    <definedName name="BCAO1">#REF!</definedName>
    <definedName name="bcao10">#REF!</definedName>
    <definedName name="Bcao11">#REF!</definedName>
    <definedName name="BCAO2">#REF!</definedName>
    <definedName name="bcao3">#REF!</definedName>
    <definedName name="bcao4">#REF!</definedName>
    <definedName name="bcao5">#REF!</definedName>
    <definedName name="bcao6">#REF!</definedName>
    <definedName name="bcao7">#REF!</definedName>
    <definedName name="bcao8">#REF!</definedName>
    <definedName name="bcao9">#REF!</definedName>
    <definedName name="BCBo" hidden="1">{"'Sheet1'!$L$16"}</definedName>
    <definedName name="BCDThu">#REF!</definedName>
    <definedName name="bd">#REF!</definedName>
    <definedName name="bd_">#REF!</definedName>
    <definedName name="BDAY">#REF!</definedName>
    <definedName name="bdd">1.5</definedName>
    <definedName name="bdf">#REF!</definedName>
    <definedName name="bDF_">#REF!</definedName>
    <definedName name="bdht15nc">#REF!</definedName>
    <definedName name="bdht15vl">#REF!</definedName>
    <definedName name="bdht25nc">#REF!</definedName>
    <definedName name="bdht25vl">#REF!</definedName>
    <definedName name="bdht325nc">#REF!</definedName>
    <definedName name="bdht325vl">#REF!</definedName>
    <definedName name="bdv" hidden="1">{"'Sheet1'!$L$16"}</definedName>
    <definedName name="Be_duc_dam">#REF!</definedName>
    <definedName name="bé_giao_th_ng">#REF!</definedName>
    <definedName name="bé_x_y_dùng">#REF!</definedName>
    <definedName name="beepsound">#REF!</definedName>
    <definedName name="beff">#REF!</definedName>
    <definedName name="bengam">#REF!</definedName>
    <definedName name="benuoc">#REF!</definedName>
    <definedName name="beta">20</definedName>
    <definedName name="Betong">#REF!</definedName>
    <definedName name="BetongM150">#REF!,#REF!</definedName>
    <definedName name="BetongM200">#REF!,#REF!</definedName>
    <definedName name="BetongM50">#REF!,#REF!</definedName>
    <definedName name="Bezugsfeld">#REF!</definedName>
    <definedName name="BG_Del" hidden="1">15</definedName>
    <definedName name="BG_Ins" hidden="1">4</definedName>
    <definedName name="BG_Mod" hidden="1">6</definedName>
    <definedName name="Bgiang" hidden="1">{"'Sheet1'!$L$16"}</definedName>
    <definedName name="bh" hidden="1">{#N/A,#N/A,TRUE,"BT M200 da 10x20"}</definedName>
    <definedName name="bhfh" hidden="1">{"'Sheet1'!$L$16"}</definedName>
    <definedName name="BHXH" hidden="1">{#N/A,#N/A,TRUE,"BT M200 da 10x20"}</definedName>
    <definedName name="BHYT">#REF!</definedName>
    <definedName name="bia">#REF!</definedName>
    <definedName name="Bien" hidden="1">#REF!</definedName>
    <definedName name="Bien1" hidden="1">#REF!</definedName>
    <definedName name="Bieu18" hidden="1">{"'Sheet1'!$L$16"}</definedName>
    <definedName name="bit">#REF!</definedName>
    <definedName name="blang">#REF!</definedName>
    <definedName name="blf">#REF!</definedName>
    <definedName name="bLF_">#REF!</definedName>
    <definedName name="blkh">#REF!</definedName>
    <definedName name="blkh1">#REF!</definedName>
    <definedName name="BLOCK1">#REF!</definedName>
    <definedName name="BLOCK2">#REF!</definedName>
    <definedName name="BLOCK3">#REF!</definedName>
    <definedName name="blong">#REF!</definedName>
    <definedName name="blop">#REF!</definedName>
    <definedName name="bm">#REF!</definedName>
    <definedName name="BMS" hidden="1">{"'Sheet1'!$L$16"}</definedName>
    <definedName name="Bn">6.5</definedName>
    <definedName name="bombt50">#REF!</definedName>
    <definedName name="bombt60">#REF!</definedName>
    <definedName name="bomnuoc20kw">#REF!</definedName>
    <definedName name="bomvua1.5">#REF!</definedName>
    <definedName name="Bon">#REF!</definedName>
    <definedName name="Book2">#REF!</definedName>
    <definedName name="BookName">"Bao_cao_cua_NVTK_tai_NPP_bieu_mau_moi_4___Mau_moi.xls"</definedName>
    <definedName name="BOQ">#REF!</definedName>
    <definedName name="Botanical2">#REF!</definedName>
    <definedName name="Botanical2.Jun">#REF!</definedName>
    <definedName name="botda">#REF!</definedName>
    <definedName name="boxes">#REF!</definedName>
    <definedName name="BPhuoc">#REF!</definedName>
    <definedName name="bql" hidden="1">{#N/A,#N/A,FALSE,"Chi tiÆt"}</definedName>
    <definedName name="BQP">#REF!</definedName>
    <definedName name="BR_373">#REF!</definedName>
    <definedName name="Brazil_Against">#REF!</definedName>
    <definedName name="Brazil_Played">#REF!</definedName>
    <definedName name="BrName">#REF!</definedName>
    <definedName name="bS">#REF!</definedName>
    <definedName name="bs_">#REF!</definedName>
    <definedName name="bsf">#REF!</definedName>
    <definedName name="bSF_">#REF!</definedName>
    <definedName name="bson">#REF!</definedName>
    <definedName name="BT">#REF!</definedName>
    <definedName name="BT_125">#REF!</definedName>
    <definedName name="BT_CT_Mong_Mo_Tru_Cau">#REF!</definedName>
    <definedName name="BT200_50">#REF!</definedName>
    <definedName name="btai">#REF!</definedName>
    <definedName name="BTC">#REF!</definedName>
    <definedName name="btchiuaxitm300">#REF!</definedName>
    <definedName name="BTchiuaxm200">#REF!</definedName>
    <definedName name="btcocM400">#REF!</definedName>
    <definedName name="btham">#REF!</definedName>
    <definedName name="BTKL">#REF!</definedName>
    <definedName name="btl" hidden="1">{"'Sheet1'!$L$16"}</definedName>
    <definedName name="BTlotm100">#REF!</definedName>
    <definedName name="BTLT1pm">#REF!</definedName>
    <definedName name="BTLT3pm">#REF!</definedName>
    <definedName name="BTLTct">#REF!</definedName>
    <definedName name="BTLTHTDL">#REF!</definedName>
    <definedName name="BTLTHTHH">#REF!</definedName>
    <definedName name="BTM150_31">#REF!</definedName>
    <definedName name="BTM150_32">#N/A</definedName>
    <definedName name="BTM150_33">#REF!</definedName>
    <definedName name="BTM150_34">#REF!</definedName>
    <definedName name="BTM150_5">#REF!</definedName>
    <definedName name="BTM200_31">#REF!</definedName>
    <definedName name="BTM200_32">#N/A</definedName>
    <definedName name="BTM200_33">#REF!</definedName>
    <definedName name="BTM200_34">#REF!</definedName>
    <definedName name="BTM200_5">#REF!</definedName>
    <definedName name="BTM50_31">#REF!</definedName>
    <definedName name="BTM50_32">#N/A</definedName>
    <definedName name="BTM50_33">#REF!</definedName>
    <definedName name="BTM50_34">#REF!</definedName>
    <definedName name="BTM50_5">#REF!</definedName>
    <definedName name="BTN_CPDD_tuoi_nhua_lot">#REF!</definedName>
    <definedName name="BTRAM">#REF!</definedName>
    <definedName name="BU_CHENH_LECH_DZ0.4KV">#REF!</definedName>
    <definedName name="BU_CHENH_LECH_DZ22KV">#REF!</definedName>
    <definedName name="BU_CHENH_LECH_TBA">#REF!</definedName>
    <definedName name="bua1.2">#REF!</definedName>
    <definedName name="bua1.8">#REF!</definedName>
    <definedName name="buarung170">#REF!</definedName>
    <definedName name="bùc">{"Book1","Dt tonghop.xls"}</definedName>
    <definedName name="Bulongma">8700</definedName>
    <definedName name="BUM" hidden="1">{"'Sheet1'!$L$16"}</definedName>
    <definedName name="buoc">#REF!</definedName>
    <definedName name="buoc_31">#REF!</definedName>
    <definedName name="buoc_32">#REF!</definedName>
    <definedName name="buoc_33">#REF!</definedName>
    <definedName name="buoc_34">#REF!</definedName>
    <definedName name="buoc_5">#REF!</definedName>
    <definedName name="Bust">#REF!</definedName>
    <definedName name="button_area_1">#REF!</definedName>
    <definedName name="BVCISUMMARY">#REF!</definedName>
    <definedName name="BVTINH" hidden="1">{"'Sheet1'!$L$16"}</definedName>
    <definedName name="bw">#N/A</definedName>
    <definedName name="bw_">#REF!</definedName>
    <definedName name="bwf">#REF!</definedName>
    <definedName name="bWF_">#REF!</definedName>
    <definedName name="bWL">#REF!</definedName>
    <definedName name="bwlf">#REF!</definedName>
    <definedName name="bWLF_">#REF!</definedName>
    <definedName name="BŸo_cŸo_täng_hìp_giŸ_trÙ_t_i_s_n_câ__Ùnh">#REF!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Khoan">#REF!</definedName>
    <definedName name="C_">#REF!</definedName>
    <definedName name="c_1">#REF!</definedName>
    <definedName name="c_2">#REF!</definedName>
    <definedName name="c_n">#REF!</definedName>
    <definedName name="C2.7">#REF!</definedName>
    <definedName name="C3.0">#REF!</definedName>
    <definedName name="C3.5">#REF!</definedName>
    <definedName name="C3.7">#REF!</definedName>
    <definedName name="C4.0">#REF!</definedName>
    <definedName name="ca.1111">#REF!</definedName>
    <definedName name="ca.1111.th">#REF!</definedName>
    <definedName name="CABLE2">#REF!</definedName>
    <definedName name="CACAU">298161</definedName>
    <definedName name="cam" hidden="1">{"'Sheet1'!$L$16"}</definedName>
    <definedName name="CaMay">#REF!</definedName>
    <definedName name="Can_doi">#REF!</definedName>
    <definedName name="cao">#REF!</definedName>
    <definedName name="cap">#REF!</definedName>
    <definedName name="CAP_DIEN_AP">#REF!</definedName>
    <definedName name="CAP_DIEN_AP_32">#REF!</definedName>
    <definedName name="cap_DUL_va_TC">#REF!</definedName>
    <definedName name="cap0.7">#REF!</definedName>
    <definedName name="CAPDAT">#REF!</definedName>
    <definedName name="capdul">#REF!</definedName>
    <definedName name="CAPNHAP">#REF!</definedName>
    <definedName name="Capvon" hidden="1">{#N/A,#N/A,FALSE,"Chi tiÆt"}</definedName>
    <definedName name="Case_Linkw_AT_211_Fdd">#REF!</definedName>
    <definedName name="Case_Linkw_ATX">#REF!</definedName>
    <definedName name="Case_Linkw_ATX_218_Fdd">#REF!</definedName>
    <definedName name="casing">#REF!</definedName>
    <definedName name="Cat">#REF!</definedName>
    <definedName name="cat_31">#REF!</definedName>
    <definedName name="cat_32">#N/A</definedName>
    <definedName name="cat_33">#REF!</definedName>
    <definedName name="cat_34">#REF!</definedName>
    <definedName name="cat_5">#REF!</definedName>
    <definedName name="catcap">#REF!</definedName>
    <definedName name="Category_All">#REF!</definedName>
    <definedName name="CATIN">#N/A</definedName>
    <definedName name="CATJYOU">#N/A</definedName>
    <definedName name="catm">#REF!</definedName>
    <definedName name="catn">#REF!</definedName>
    <definedName name="CATREC">#N/A</definedName>
    <definedName name="CATSYU">#N/A</definedName>
    <definedName name="catuon">#REF!</definedName>
    <definedName name="catvang">#REF!</definedName>
    <definedName name="cau">#REF!</definedName>
    <definedName name="Cau_1">#REF!</definedName>
    <definedName name="Cau_tam">#REF!</definedName>
    <definedName name="Caunho">#REF!</definedName>
    <definedName name="caunoi30">#REF!</definedName>
    <definedName name="Cb">#REF!</definedName>
    <definedName name="CBTH" hidden="1">{"'Sheet1'!$L$16"}</definedName>
    <definedName name="cc">#REF!</definedName>
    <definedName name="cc_">#REF!</definedName>
    <definedName name="ccc" hidden="1">{"'Sheet1'!$L$16"}</definedName>
    <definedName name="CCS">#REF!</definedName>
    <definedName name="CCT">#REF!</definedName>
    <definedName name="cd">#REF!</definedName>
    <definedName name="CDA">#REF!</definedName>
    <definedName name="CDADD">#REF!</definedName>
    <definedName name="CDADD_32">#REF!</definedName>
    <definedName name="CDAY">#REF!</definedName>
    <definedName name="CDB">#REF!</definedName>
    <definedName name="CDD">#REF!</definedName>
    <definedName name="CDDB">#REF!</definedName>
    <definedName name="CDDD">#REF!</definedName>
    <definedName name="CDDD1P">#REF!</definedName>
    <definedName name="CDDD1PHA">#REF!</definedName>
    <definedName name="cddd3p">#REF!</definedName>
    <definedName name="CDDD3PHA">#REF!</definedName>
    <definedName name="CDDR_Acer40X_IDE">#REF!</definedName>
    <definedName name="CDDR_Acer48X_IDE">#REF!</definedName>
    <definedName name="CDDR_Acer50X_IDE">#REF!</definedName>
    <definedName name="CDDT">#REF!</definedName>
    <definedName name="CDMD">#REF!</definedName>
    <definedName name="cdn">#REF!</definedName>
    <definedName name="Cdnum">#REF!</definedName>
    <definedName name="CDTK_tim">31.77</definedName>
    <definedName name="celltips_area">#REF!</definedName>
    <definedName name="CELPNT">#REF!</definedName>
    <definedName name="CELPNT2">#REF!</definedName>
    <definedName name="Céng">#REF!</definedName>
    <definedName name="Céng_to_n_bé">#REF!</definedName>
    <definedName name="cfc">#REF!</definedName>
    <definedName name="cfk">#REF!</definedName>
    <definedName name="cg">#REF!</definedName>
    <definedName name="cgionc">#REF!</definedName>
    <definedName name="cgiovl">#REF!</definedName>
    <definedName name="CH">#REF!</definedName>
    <definedName name="Ch_rong">#REF!</definedName>
    <definedName name="ChÆt_c_y">#REF!</definedName>
    <definedName name="chan">#REF!</definedName>
    <definedName name="chang1pm">#REF!</definedName>
    <definedName name="chang3pm">#REF!</definedName>
    <definedName name="changct">#REF!</definedName>
    <definedName name="changht">#REF!</definedName>
    <definedName name="changHTDL">#REF!</definedName>
    <definedName name="changHTHH">#REF!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Dai">#REF!</definedName>
    <definedName name="Chdate" hidden="1">#REF!</definedName>
    <definedName name="chhtnc">#REF!</definedName>
    <definedName name="chhtvl">#REF!</definedName>
    <definedName name="Chi_phi_OM">#REF!</definedName>
    <definedName name="Chi_tieát_phi">#REF!</definedName>
    <definedName name="chi_tiÕt_vËt_liÖu___nh_n_c_ng___m_y_thi_c_ng">#REF!</definedName>
    <definedName name="Chiettinh" hidden="1">{"'Sheet1'!$L$16"}</definedName>
    <definedName name="chilk" hidden="1">{"'Sheet1'!$L$16"}</definedName>
    <definedName name="Chin">#REF!</definedName>
    <definedName name="ChiPhiKhac">#REF!</definedName>
    <definedName name="chitietbgiang2" hidden="1">{"'Sheet1'!$L$16"}</definedName>
    <definedName name="chitietTT" hidden="1">{"'Sheet1'!$L$16"}</definedName>
    <definedName name="chk">#REF!</definedName>
    <definedName name="chl" hidden="1">{"'Sheet1'!$L$16"}</definedName>
    <definedName name="chnc">#REF!</definedName>
    <definedName name="chon">#REF!</definedName>
    <definedName name="chon1">#REF!</definedName>
    <definedName name="chon2">#REF!</definedName>
    <definedName name="chon3">#REF!</definedName>
    <definedName name="Chu">#REF!</definedName>
    <definedName name="chung">66</definedName>
    <definedName name="chungloainhapthan">#REF!</definedName>
    <definedName name="chungloaiXNT">#REF!</definedName>
    <definedName name="chungloaixuatthan">#REF!</definedName>
    <definedName name="chuyen" hidden="1">{"'Sheet1'!$L$16"}</definedName>
    <definedName name="chvl">#REF!</definedName>
    <definedName name="citidd">#REF!</definedName>
    <definedName name="City">#REF!</definedName>
    <definedName name="CK">#REF!</definedName>
    <definedName name="CK.1">#REF!</definedName>
    <definedName name="ck.1_ct">#REF!</definedName>
    <definedName name="ck.1_hd">#REF!</definedName>
    <definedName name="CK.1_hso">#REF!</definedName>
    <definedName name="ck.1_hspc">#REF!</definedName>
    <definedName name="CK.1_ld">#REF!</definedName>
    <definedName name="CK.1_luong">#REF!</definedName>
    <definedName name="CK.1_nguoi">#REF!</definedName>
    <definedName name="CK.1_tdtt">#REF!</definedName>
    <definedName name="CK.1_tn">#REF!</definedName>
    <definedName name="ck.1_ts">#REF!</definedName>
    <definedName name="CK.1_ud">#REF!</definedName>
    <definedName name="CK.2">#REF!</definedName>
    <definedName name="ck.2_ct">#REF!</definedName>
    <definedName name="ck.2_hd">#REF!</definedName>
    <definedName name="ck.2_ts">#REF!</definedName>
    <definedName name="CK.a_ct">#REF!</definedName>
    <definedName name="CK.A_hso">#REF!</definedName>
    <definedName name="CK.A_ld">#REF!</definedName>
    <definedName name="CK.A_luong">#REF!</definedName>
    <definedName name="CK.A_nguoi">#REF!</definedName>
    <definedName name="CK.A_tdtt">#REF!</definedName>
    <definedName name="CK.A_tn">#REF!</definedName>
    <definedName name="CK.A_ud">#REF!</definedName>
    <definedName name="CK.B_hso">#REF!</definedName>
    <definedName name="CK.B_ld">#REF!</definedName>
    <definedName name="CK.B_luong">#REF!</definedName>
    <definedName name="CK.B_nguoi">#REF!</definedName>
    <definedName name="CK.B_tdtt">#REF!</definedName>
    <definedName name="CK.B_tn">#REF!</definedName>
    <definedName name="CK.B_ud">#REF!</definedName>
    <definedName name="ckka">#REF!</definedName>
    <definedName name="cknc">#REF!</definedName>
    <definedName name="ckvl">#REF!</definedName>
    <definedName name="CL">#REF!</definedName>
    <definedName name="CLECH_0.4">#REF!</definedName>
    <definedName name="Clech_o.4">#REF!</definedName>
    <definedName name="clvc">#REF!</definedName>
    <definedName name="clvc1">#REF!</definedName>
    <definedName name="CLVC3">0.1</definedName>
    <definedName name="CLVC35">#REF!</definedName>
    <definedName name="CLVCTB">#REF!</definedName>
    <definedName name="clvl">#REF!</definedName>
    <definedName name="cm">#REF!</definedName>
    <definedName name="CN" hidden="1">{"'Sheet1'!$L$16"}</definedName>
    <definedName name="CN3p">#REF!</definedName>
    <definedName name="CNC">#REF!</definedName>
    <definedName name="CND">#REF!</definedName>
    <definedName name="cne">#REF!</definedName>
    <definedName name="CNG">#REF!</definedName>
    <definedName name="Co">#REF!</definedName>
    <definedName name="co.">#REF!</definedName>
    <definedName name="co..">#REF!</definedName>
    <definedName name="co_cau_ktqd" hidden="1">#N/A</definedName>
    <definedName name="co_cau_ktqd_1">"#REF!"</definedName>
    <definedName name="COAT">#REF!</definedName>
    <definedName name="COAT_31">#REF!</definedName>
    <definedName name="coc">#REF!</definedName>
    <definedName name="Coc_60" hidden="1">{"'Sheet1'!$L$16"}</definedName>
    <definedName name="Coc_BTCT">#REF!</definedName>
    <definedName name="CoCauN" hidden="1">{"'Sheet1'!$L$16"}</definedName>
    <definedName name="cocbtct">#REF!</definedName>
    <definedName name="cocot">#REF!</definedName>
    <definedName name="cocott">#REF!</definedName>
    <definedName name="cocvt">#REF!</definedName>
    <definedName name="CODC">#REF!</definedName>
    <definedName name="Code">#REF!</definedName>
    <definedName name="CODE1">#REF!</definedName>
    <definedName name="CODE2">#REF!</definedName>
    <definedName name="CODE3">#REF!</definedName>
    <definedName name="Cöï_ly_vaän_chuyeãn">#REF!</definedName>
    <definedName name="CÖÏ_LY_VAÄN_CHUYEÅN">#REF!</definedName>
    <definedName name="COMMON">#REF!</definedName>
    <definedName name="comong">#REF!</definedName>
    <definedName name="Comp">#REF!</definedName>
    <definedName name="Company">#REF!</definedName>
    <definedName name="con">#REF!</definedName>
    <definedName name="CON_EQP_COS">#REF!</definedName>
    <definedName name="CON_EQP_COST">#REF!</definedName>
    <definedName name="Cong">#REF!</definedName>
    <definedName name="Cong_HM_DTCT">#REF!</definedName>
    <definedName name="Cong_M_DTCT">#REF!</definedName>
    <definedName name="Cong_NC_DTCT">#REF!</definedName>
    <definedName name="Cong_suat_dat">#REF!</definedName>
    <definedName name="Cong_VL_DTCT">#REF!</definedName>
    <definedName name="cong1x15">#REF!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GTIEN">#REF!</definedName>
    <definedName name="CongVattu">#REF!</definedName>
    <definedName name="CONST_EQ">#REF!</definedName>
    <definedName name="Continue">#REF!</definedName>
    <definedName name="Costa_Against">#REF!</definedName>
    <definedName name="Costa_Played">#REF!</definedName>
    <definedName name="COT">#REF!</definedName>
    <definedName name="Cot_thep">#REF!</definedName>
    <definedName name="cot7.5">#REF!</definedName>
    <definedName name="cot8.5">#REF!</definedName>
    <definedName name="Cotsatma">9726</definedName>
    <definedName name="Cotthepma">9726</definedName>
    <definedName name="cottron">#REF!</definedName>
    <definedName name="cotvuong">#REF!</definedName>
    <definedName name="Country">#REF!</definedName>
    <definedName name="COVER">#REF!</definedName>
    <definedName name="CP">#REF!</definedName>
    <definedName name="cpc">#REF!</definedName>
    <definedName name="CPCD">51%</definedName>
    <definedName name="CPCM">2.5%</definedName>
    <definedName name="CPCX">64%</definedName>
    <definedName name="cpd">#REF!</definedName>
    <definedName name="cpdd">#REF!</definedName>
    <definedName name="cpdd1">#REF!</definedName>
    <definedName name="cpdd2">#REF!</definedName>
    <definedName name="cpmtc">#REF!</definedName>
    <definedName name="cpnc">#REF!</definedName>
    <definedName name="CPT">#REF!</definedName>
    <definedName name="CPTKE">#REF!</definedName>
    <definedName name="cptt">#REF!</definedName>
    <definedName name="CPU_AMD_K6II_550">#REF!</definedName>
    <definedName name="CPU_Intel_P4_1.7_256K_256RIMM">#REF!</definedName>
    <definedName name="CPU_Intel_PIII500E_256Kdie_Copp">#REF!</definedName>
    <definedName name="CPU_Intel_PIII550E_256Kdie_Copp">#REF!</definedName>
    <definedName name="CPVC100">#REF!</definedName>
    <definedName name="CPVC1KM">#REF!</definedName>
    <definedName name="CPVC35">#REF!</definedName>
    <definedName name="CPVCDN">#REF!</definedName>
    <definedName name="cpvl">#REF!</definedName>
    <definedName name="CPX">#REF!</definedName>
    <definedName name="CPY">#REF!</definedName>
    <definedName name="cr">#REF!</definedName>
    <definedName name="CRD">#REF!</definedName>
    <definedName name="CRIT1">#REF!</definedName>
    <definedName name="CRIT10">#REF!</definedName>
    <definedName name="CRIT2">#REF!</definedName>
    <definedName name="CRIT3">#REF!</definedName>
    <definedName name="CRIT4">#REF!</definedName>
    <definedName name="CRIT5">#REF!</definedName>
    <definedName name="CRIT6">#REF!</definedName>
    <definedName name="CRIT7">#REF!</definedName>
    <definedName name="CRIT8">#REF!</definedName>
    <definedName name="CRIT9">#REF!</definedName>
    <definedName name="_xlnm.Criteria">#REF!</definedName>
    <definedName name="CRITINST">#REF!</definedName>
    <definedName name="CRITPURC">#REF!</definedName>
    <definedName name="Croatia_Against">#REF!</definedName>
    <definedName name="Croatia_Played">#REF!</definedName>
    <definedName name="CRS">#REF!</definedName>
    <definedName name="CS">#REF!</definedName>
    <definedName name="CS_10">#REF!</definedName>
    <definedName name="CS_10_12">#N/A</definedName>
    <definedName name="CS_10_16">#N/A</definedName>
    <definedName name="CS_10_31">#REF!</definedName>
    <definedName name="CS_10_32">#REF!</definedName>
    <definedName name="CS_10_33">#REF!</definedName>
    <definedName name="CS_10_34">#REF!</definedName>
    <definedName name="CS_10_5">#REF!</definedName>
    <definedName name="CS_10_8">#N/A</definedName>
    <definedName name="CS_100">#REF!</definedName>
    <definedName name="CS_100_12">#N/A</definedName>
    <definedName name="CS_100_16">#N/A</definedName>
    <definedName name="CS_100_31">#REF!</definedName>
    <definedName name="CS_100_32">#REF!</definedName>
    <definedName name="CS_100_33">#REF!</definedName>
    <definedName name="CS_100_34">#REF!</definedName>
    <definedName name="CS_100_5">#REF!</definedName>
    <definedName name="CS_100_8">#N/A</definedName>
    <definedName name="CS_10S">#REF!</definedName>
    <definedName name="CS_10S_12">#N/A</definedName>
    <definedName name="CS_10S_16">#N/A</definedName>
    <definedName name="CS_10S_31">#REF!</definedName>
    <definedName name="CS_10S_32">#REF!</definedName>
    <definedName name="CS_10S_33">#REF!</definedName>
    <definedName name="CS_10S_34">#REF!</definedName>
    <definedName name="CS_10S_5">#REF!</definedName>
    <definedName name="CS_10S_8">#N/A</definedName>
    <definedName name="CS_120">#REF!</definedName>
    <definedName name="CS_120_12">#N/A</definedName>
    <definedName name="CS_120_16">#N/A</definedName>
    <definedName name="CS_120_31">#REF!</definedName>
    <definedName name="CS_120_32">#REF!</definedName>
    <definedName name="CS_120_33">#REF!</definedName>
    <definedName name="CS_120_34">#REF!</definedName>
    <definedName name="CS_120_5">#REF!</definedName>
    <definedName name="CS_120_8">#N/A</definedName>
    <definedName name="CS_140">#REF!</definedName>
    <definedName name="CS_140_12">#N/A</definedName>
    <definedName name="CS_140_16">#N/A</definedName>
    <definedName name="CS_140_31">#REF!</definedName>
    <definedName name="CS_140_32">#REF!</definedName>
    <definedName name="CS_140_33">#REF!</definedName>
    <definedName name="CS_140_34">#REF!</definedName>
    <definedName name="CS_140_5">#REF!</definedName>
    <definedName name="CS_140_8">#N/A</definedName>
    <definedName name="CS_160">#REF!</definedName>
    <definedName name="CS_160_12">#N/A</definedName>
    <definedName name="CS_160_16">#N/A</definedName>
    <definedName name="CS_160_31">#REF!</definedName>
    <definedName name="CS_160_32">#REF!</definedName>
    <definedName name="CS_160_33">#REF!</definedName>
    <definedName name="CS_160_34">#REF!</definedName>
    <definedName name="CS_160_5">#REF!</definedName>
    <definedName name="CS_160_8">#N/A</definedName>
    <definedName name="CS_20">#REF!</definedName>
    <definedName name="CS_20_12">#N/A</definedName>
    <definedName name="CS_20_16">#N/A</definedName>
    <definedName name="CS_20_31">#REF!</definedName>
    <definedName name="CS_20_32">#REF!</definedName>
    <definedName name="CS_20_33">#REF!</definedName>
    <definedName name="CS_20_34">#REF!</definedName>
    <definedName name="CS_20_5">#REF!</definedName>
    <definedName name="CS_20_8">#N/A</definedName>
    <definedName name="CS_30">#REF!</definedName>
    <definedName name="CS_30_12">#N/A</definedName>
    <definedName name="CS_30_16">#N/A</definedName>
    <definedName name="CS_30_31">#REF!</definedName>
    <definedName name="CS_30_32">#REF!</definedName>
    <definedName name="CS_30_33">#REF!</definedName>
    <definedName name="CS_30_34">#REF!</definedName>
    <definedName name="CS_30_5">#REF!</definedName>
    <definedName name="CS_30_8">#N/A</definedName>
    <definedName name="CS_40">#REF!</definedName>
    <definedName name="CS_40_12">#N/A</definedName>
    <definedName name="CS_40_16">#N/A</definedName>
    <definedName name="CS_40_31">#REF!</definedName>
    <definedName name="CS_40_32">#REF!</definedName>
    <definedName name="CS_40_33">#REF!</definedName>
    <definedName name="CS_40_34">#REF!</definedName>
    <definedName name="CS_40_5">#REF!</definedName>
    <definedName name="CS_40_8">#N/A</definedName>
    <definedName name="CS_40S">#REF!</definedName>
    <definedName name="CS_40S_12">#N/A</definedName>
    <definedName name="CS_40S_16">#N/A</definedName>
    <definedName name="CS_40S_31">#REF!</definedName>
    <definedName name="CS_40S_32">#REF!</definedName>
    <definedName name="CS_40S_33">#REF!</definedName>
    <definedName name="CS_40S_34">#REF!</definedName>
    <definedName name="CS_40S_5">#REF!</definedName>
    <definedName name="CS_40S_8">#N/A</definedName>
    <definedName name="CS_5S">#REF!</definedName>
    <definedName name="CS_5S_12">#N/A</definedName>
    <definedName name="CS_5S_16">#N/A</definedName>
    <definedName name="CS_5S_31">#REF!</definedName>
    <definedName name="CS_5S_32">#REF!</definedName>
    <definedName name="CS_5S_33">#REF!</definedName>
    <definedName name="CS_5S_34">#REF!</definedName>
    <definedName name="CS_5S_5">#REF!</definedName>
    <definedName name="CS_5S_8">#N/A</definedName>
    <definedName name="CS_60">#REF!</definedName>
    <definedName name="CS_60_12">#N/A</definedName>
    <definedName name="CS_60_16">#N/A</definedName>
    <definedName name="CS_60_31">#REF!</definedName>
    <definedName name="CS_60_32">#REF!</definedName>
    <definedName name="CS_60_33">#REF!</definedName>
    <definedName name="CS_60_34">#REF!</definedName>
    <definedName name="CS_60_5">#REF!</definedName>
    <definedName name="CS_60_8">#N/A</definedName>
    <definedName name="CS_61">#REF!</definedName>
    <definedName name="CS_6S">#REF!</definedName>
    <definedName name="CS_80">#REF!</definedName>
    <definedName name="CS_80_12">#N/A</definedName>
    <definedName name="CS_80_16">#N/A</definedName>
    <definedName name="CS_80_31">#REF!</definedName>
    <definedName name="CS_80_32">#REF!</definedName>
    <definedName name="CS_80_33">#REF!</definedName>
    <definedName name="CS_80_34">#REF!</definedName>
    <definedName name="CS_80_5">#REF!</definedName>
    <definedName name="CS_80_8">#N/A</definedName>
    <definedName name="CS_80S">#REF!</definedName>
    <definedName name="CS_80S_12">#N/A</definedName>
    <definedName name="CS_80S_16">#N/A</definedName>
    <definedName name="CS_80S_31">#REF!</definedName>
    <definedName name="CS_80S_32">#REF!</definedName>
    <definedName name="CS_80S_33">#REF!</definedName>
    <definedName name="CS_80S_34">#REF!</definedName>
    <definedName name="CS_80S_5">#REF!</definedName>
    <definedName name="CS_80S_8">#N/A</definedName>
    <definedName name="CS_STD">#REF!</definedName>
    <definedName name="CS_STD_12">#N/A</definedName>
    <definedName name="CS_STD_16">#N/A</definedName>
    <definedName name="CS_STD_31">#REF!</definedName>
    <definedName name="CS_STD_32">#REF!</definedName>
    <definedName name="CS_STD_33">#REF!</definedName>
    <definedName name="CS_STD_34">#REF!</definedName>
    <definedName name="CS_STD_5">#REF!</definedName>
    <definedName name="CS_STD_8">#N/A</definedName>
    <definedName name="CS_XS">#REF!</definedName>
    <definedName name="CS_XS_12">#N/A</definedName>
    <definedName name="CS_XS_16">#N/A</definedName>
    <definedName name="CS_XS_31">#REF!</definedName>
    <definedName name="CS_XS_32">#REF!</definedName>
    <definedName name="CS_XS_33">#REF!</definedName>
    <definedName name="CS_XS_34">#REF!</definedName>
    <definedName name="CS_XS_5">#REF!</definedName>
    <definedName name="CS_XS_8">#N/A</definedName>
    <definedName name="CS_XXS">#REF!</definedName>
    <definedName name="CS_XXS_12">#N/A</definedName>
    <definedName name="CS_XXS_16">#N/A</definedName>
    <definedName name="CS_XXS_31">#REF!</definedName>
    <definedName name="CS_XXS_32">#REF!</definedName>
    <definedName name="CS_XXS_33">#REF!</definedName>
    <definedName name="CS_XXS_34">#REF!</definedName>
    <definedName name="CS_XXS_5">#REF!</definedName>
    <definedName name="CS_XXS_8">#N/A</definedName>
    <definedName name="CSau">#REF!</definedName>
    <definedName name="csd3p">#REF!</definedName>
    <definedName name="csddg1p">#REF!</definedName>
    <definedName name="csddt1p">#REF!</definedName>
    <definedName name="csht3p">#REF!</definedName>
    <definedName name="cst">#REF!</definedName>
    <definedName name="CSX">#REF!</definedName>
    <definedName name="CSY">#REF!</definedName>
    <definedName name="ct" hidden="1">{"'Sheet1'!$L$16"}</definedName>
    <definedName name="CT_50">#REF!</definedName>
    <definedName name="CT_KSTK">#REF!</definedName>
    <definedName name="CT_MCX">#REF!</definedName>
    <definedName name="ctbb">#REF!</definedName>
    <definedName name="ctbbt" hidden="1">{"'Sheet1'!$L$16"}</definedName>
    <definedName name="Ctchi2011" hidden="1">{"'Sheet1'!$L$16"}</definedName>
    <definedName name="CTCT1">{"'Sheet1'!$L$16"}</definedName>
    <definedName name="CTCT2" hidden="1">{"'Sheet1'!$L$16"}</definedName>
    <definedName name="ctdg">#REF!</definedName>
    <definedName name="ctdn9697">#REF!</definedName>
    <definedName name="ctg">#REF!</definedName>
    <definedName name="cti3x15">#REF!</definedName>
    <definedName name="ctiep">#REF!</definedName>
    <definedName name="CTIET">#REF!</definedName>
    <definedName name="ctieu" hidden="1">{"'Sheet1'!$L$16"}</definedName>
    <definedName name="CTieu_H">#REF!</definedName>
    <definedName name="CTieuXB">#REF!</definedName>
    <definedName name="ctkr">#REF!</definedName>
    <definedName name="ctmai">#REF!</definedName>
    <definedName name="cto">#REF!</definedName>
    <definedName name="cto_31">#REF!</definedName>
    <definedName name="cto_32">#N/A</definedName>
    <definedName name="cto_33">#REF!</definedName>
    <definedName name="cto_34">#REF!</definedName>
    <definedName name="cto_5">#REF!</definedName>
    <definedName name="ctong">#REF!</definedName>
    <definedName name="CTRAM">#REF!</definedName>
    <definedName name="ctre">#REF!</definedName>
    <definedName name="cu">#REF!</definedName>
    <definedName name="CU_LY">#REF!</definedName>
    <definedName name="cu_ly_1">#REF!</definedName>
    <definedName name="cu_ly_1_31">#REF!</definedName>
    <definedName name="cu_ly_1_32">#REF!</definedName>
    <definedName name="CU_LY_VAN_CHUYEN_GIA_QUYEN">#REF!</definedName>
    <definedName name="CU_LY_VAN_CHUYEN_THU_CONG">#REF!</definedName>
    <definedName name="cui">#REF!</definedName>
    <definedName name="culy">#REF!</definedName>
    <definedName name="CuLy_Q">#REF!</definedName>
    <definedName name="culy1">#REF!</definedName>
    <definedName name="culy2">#REF!</definedName>
    <definedName name="culy3">#REF!</definedName>
    <definedName name="culy4">#REF!</definedName>
    <definedName name="culy5">#REF!</definedName>
    <definedName name="cuoc">#REF!</definedName>
    <definedName name="cuoc_vc">#REF!</definedName>
    <definedName name="Cuoc_vc_1">#REF!</definedName>
    <definedName name="Cuoc_vc_1_31">#REF!</definedName>
    <definedName name="Cuoc_vc_1_32">#REF!</definedName>
    <definedName name="CuocVC">#REF!</definedName>
    <definedName name="CurDate" hidden="1">#REF!</definedName>
    <definedName name="CURRENCY">#REF!</definedName>
    <definedName name="cut">#REF!</definedName>
    <definedName name="cutback">#REF!</definedName>
    <definedName name="cv">#REF!</definedName>
    <definedName name="cv_31">#REF!</definedName>
    <definedName name="cv_32">#REF!</definedName>
    <definedName name="cv_ck">#REF!</definedName>
    <definedName name="cv_DA2">#REF!</definedName>
    <definedName name="cv_DTNT">#REF!</definedName>
    <definedName name="cv_ht">#REF!</definedName>
    <definedName name="cv_ld">#REF!</definedName>
    <definedName name="cv_lp">#REF!</definedName>
    <definedName name="cv_LT">#REF!</definedName>
    <definedName name="cv_ph">#REF!</definedName>
    <definedName name="cv_sp">#REF!</definedName>
    <definedName name="cv_TB">#REF!</definedName>
    <definedName name="cv_TD">#REF!</definedName>
    <definedName name="cv_th">#REF!</definedName>
    <definedName name="cv_tk">#REF!</definedName>
    <definedName name="cv_tt">#REF!</definedName>
    <definedName name="cvc">#REF!</definedName>
    <definedName name="CVC_Q">#REF!</definedName>
    <definedName name="cvcv" hidden="1">{"'Sheet1'!$L$16"}</definedName>
    <definedName name="cx">#REF!</definedName>
    <definedName name="cxhtnc">#REF!</definedName>
    <definedName name="cxhtvl">#REF!</definedName>
    <definedName name="cxnc">#REF!</definedName>
    <definedName name="cxvbrg">#REF!</definedName>
    <definedName name="cxvl">#REF!</definedName>
    <definedName name="cxxnc">#REF!</definedName>
    <definedName name="cxxvl">#REF!</definedName>
    <definedName name="Czech_Against">#REF!</definedName>
    <definedName name="Czech_Played">#REF!</definedName>
    <definedName name="d" hidden="1">{"'Sheet1'!$L$16"}</definedName>
    <definedName name="d.d">#REF!</definedName>
    <definedName name="d.d1">#REF!</definedName>
    <definedName name="d.d2">#REF!</definedName>
    <definedName name="d_">#REF!</definedName>
    <definedName name="d_1">#REF!</definedName>
    <definedName name="d_2">#REF!</definedName>
    <definedName name="d_2_32">#REF!</definedName>
    <definedName name="d_3">#REF!</definedName>
    <definedName name="d_4">#REF!</definedName>
    <definedName name="D_7101A_B">#REF!</definedName>
    <definedName name="d_8">#REF!</definedName>
    <definedName name="D_L">#REF!</definedName>
    <definedName name="D_n">#REF!</definedName>
    <definedName name="đ1">#REF!</definedName>
    <definedName name="d1_">#REF!</definedName>
    <definedName name="D1x49">#REF!</definedName>
    <definedName name="D1x49x49">#REF!</definedName>
    <definedName name="d1x6">#REF!</definedName>
    <definedName name="d2_">#REF!</definedName>
    <definedName name="d24nc">#REF!</definedName>
    <definedName name="d24vl">#REF!</definedName>
    <definedName name="d3_">#REF!</definedName>
    <definedName name="D4.0">#REF!</definedName>
    <definedName name="d4_">#REF!</definedName>
    <definedName name="d5_">#REF!</definedName>
    <definedName name="đ6">#REF!</definedName>
    <definedName name="da">#REF!</definedName>
    <definedName name="đa" hidden="1">#REF!</definedName>
    <definedName name="da.1">#REF!</definedName>
    <definedName name="da_hoc_xay">#REF!</definedName>
    <definedName name="DA1.A">#REF!</definedName>
    <definedName name="da1.a_ct">#REF!</definedName>
    <definedName name="da1.a_hd">#REF!</definedName>
    <definedName name="da1.a_hso">#REF!</definedName>
    <definedName name="da1.a_hspc">#REF!</definedName>
    <definedName name="da1.a_ld">#REF!</definedName>
    <definedName name="da1.a_luong">#REF!</definedName>
    <definedName name="da1.a_nguoi">#REF!</definedName>
    <definedName name="da1.a_tn">#REF!</definedName>
    <definedName name="da1.a_ts">#REF!</definedName>
    <definedName name="da1.a_ud">#REF!</definedName>
    <definedName name="DA1.B">#REF!</definedName>
    <definedName name="da1.b_ct">#REF!</definedName>
    <definedName name="da1.b_hd">#REF!</definedName>
    <definedName name="da1.b_hso">#REF!</definedName>
    <definedName name="da1.b_hspc">#REF!</definedName>
    <definedName name="da1.b_ld">#REF!</definedName>
    <definedName name="da1.b_luong">#REF!</definedName>
    <definedName name="da1.b_nguoi">#REF!</definedName>
    <definedName name="da1.b_tn">#REF!</definedName>
    <definedName name="da1.b_ts">#REF!</definedName>
    <definedName name="da1.b_ud">#REF!</definedName>
    <definedName name="da1x1">#REF!</definedName>
    <definedName name="da1x2">#REF!</definedName>
    <definedName name="da1x2_31">#REF!</definedName>
    <definedName name="da1x2_32">#N/A</definedName>
    <definedName name="da1x2_33">#REF!</definedName>
    <definedName name="da1x2_34">#REF!</definedName>
    <definedName name="da1x2_5">#REF!</definedName>
    <definedName name="DA2.2">#REF!</definedName>
    <definedName name="DA2.2_ct">#REF!</definedName>
    <definedName name="DA2.2_hd">#REF!</definedName>
    <definedName name="DA2.2_ts">#REF!</definedName>
    <definedName name="DA2.A">#REF!</definedName>
    <definedName name="da2.a_ct">#REF!</definedName>
    <definedName name="da2.a_hd">#REF!</definedName>
    <definedName name="DA2.a_hso">#REF!</definedName>
    <definedName name="da2.a_hspc">#REF!</definedName>
    <definedName name="DA2.a_ld">#REF!</definedName>
    <definedName name="DA2.a_luong">#REF!</definedName>
    <definedName name="DA2.a_nguoi">#REF!</definedName>
    <definedName name="DA2.a_tdtt">#REF!</definedName>
    <definedName name="DA2.a_tn">#REF!</definedName>
    <definedName name="da2.a_ts">#REF!</definedName>
    <definedName name="DA2.a_ud">#REF!</definedName>
    <definedName name="DA2.B">#REF!</definedName>
    <definedName name="da2.b_ct">#REF!</definedName>
    <definedName name="da2.b_hd">#REF!</definedName>
    <definedName name="DA2.B_hso">#REF!</definedName>
    <definedName name="da2.b_hspc">#REF!</definedName>
    <definedName name="DA2.B_ld">#REF!</definedName>
    <definedName name="DA2.B_luong">#REF!</definedName>
    <definedName name="DA2.B_nguoi">#REF!</definedName>
    <definedName name="DA2.B_tdtt">#REF!</definedName>
    <definedName name="DA2.B_tn">#REF!</definedName>
    <definedName name="da2.b_ts">#REF!</definedName>
    <definedName name="DA2.B_ud">#REF!</definedName>
    <definedName name="DA2.C">#REF!</definedName>
    <definedName name="da2.c_ct">#REF!</definedName>
    <definedName name="da2.c_hd">#REF!</definedName>
    <definedName name="DA2.C_hso">#REF!</definedName>
    <definedName name="da2.c_hspc">#REF!</definedName>
    <definedName name="DA2.C_ld">#REF!</definedName>
    <definedName name="DA2.C_luong">#REF!</definedName>
    <definedName name="DA2.C_nguoi">#REF!</definedName>
    <definedName name="DA2.C_tdtt">#REF!</definedName>
    <definedName name="DA2.C_tn">#REF!</definedName>
    <definedName name="da2.c_ts">#REF!</definedName>
    <definedName name="DA2.C_ud">#REF!</definedName>
    <definedName name="DA2B_HSO">#REF!</definedName>
    <definedName name="DA2B_LUONG">#REF!</definedName>
    <definedName name="DA2B_NGUOI">#REF!</definedName>
    <definedName name="DA2B_TH">#REF!</definedName>
    <definedName name="DA2B_UD">#REF!</definedName>
    <definedName name="DA2C_HSO">#REF!</definedName>
    <definedName name="DA2C_LUONG">#REF!</definedName>
    <definedName name="DA2C_NGUOI">#REF!</definedName>
    <definedName name="DA2C_UD">#REF!</definedName>
    <definedName name="da2x4">#REF!</definedName>
    <definedName name="da2x4_31">#REF!</definedName>
    <definedName name="da2x4_32">#N/A</definedName>
    <definedName name="da2x4_33">#REF!</definedName>
    <definedName name="da2x4_34">#REF!</definedName>
    <definedName name="da2x4_5">#REF!</definedName>
    <definedName name="da4x6">#REF!</definedName>
    <definedName name="da4x6_31">#REF!</definedName>
    <definedName name="da4x6_32">#N/A</definedName>
    <definedName name="da4x6_33">#REF!</definedName>
    <definedName name="da4x6_34">#REF!</definedName>
    <definedName name="da4x6_5">#REF!</definedName>
    <definedName name="dadas">#REF!</definedName>
    <definedName name="dah">#REF!</definedName>
    <definedName name="dahoc">#REF!</definedName>
    <definedName name="Dalan">#REF!</definedName>
    <definedName name="DALANPASTE">#REF!</definedName>
    <definedName name="dam">#REF!</definedName>
    <definedName name="dam_24">#REF!</definedName>
    <definedName name="dam_cau_BTCT">#REF!</definedName>
    <definedName name="damban1kw">#REF!</definedName>
    <definedName name="damcoc60">#REF!</definedName>
    <definedName name="damcoc80">#REF!</definedName>
    <definedName name="damdui1.5">#REF!</definedName>
    <definedName name="DamNgang">#REF!</definedName>
    <definedName name="Dan_dung">#REF!</definedName>
    <definedName name="danducsan">#REF!</definedName>
    <definedName name="Dang" hidden="1">#REF!</definedName>
    <definedName name="danh.muc">#REF!</definedName>
    <definedName name="danhmuc">#REF!</definedName>
    <definedName name="danhmucN">#REF!</definedName>
    <definedName name="DANHOI">#REF!</definedName>
    <definedName name="dao">#REF!</definedName>
    <definedName name="dao_dap_dat">#REF!</definedName>
    <definedName name="dao0.65">#REF!</definedName>
    <definedName name="dao1.0">#REF!</definedName>
    <definedName name="daøy" hidden="1">#REF!</definedName>
    <definedName name="dap">#REF!</definedName>
    <definedName name="DAT">#REF!</definedName>
    <definedName name="DATA">#REF!</definedName>
    <definedName name="DATA_DATA2_List">#REF!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9">#REF!</definedName>
    <definedName name="data2">#REF!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_xlnm.Database">#REF!</definedName>
    <definedName name="DataFilter">#REF!</definedName>
    <definedName name="datak">#REF!</definedName>
    <definedName name="datal">#REF!</definedName>
    <definedName name="DataSort">#REF!</definedName>
    <definedName name="DATATKDT">#REF!</definedName>
    <definedName name="DATDAO">#REF!</definedName>
    <definedName name="Date">#REF!</definedName>
    <definedName name="Dattt">#REF!</definedName>
    <definedName name="Datvv">#REF!</definedName>
    <definedName name="Dautu" hidden="1">{"'Sheet1'!$L$16"}</definedName>
    <definedName name="db">#REF!</definedName>
    <definedName name="DBASE">#REF!</definedName>
    <definedName name="dbdasbgđghhdg">#REF!</definedName>
    <definedName name="dbqd">#REF!</definedName>
    <definedName name="dc">#REF!</definedName>
    <definedName name="Dcap">#REF!</definedName>
    <definedName name="dcc">#REF!</definedName>
    <definedName name="dcct">#REF!</definedName>
    <definedName name="Dch">#REF!</definedName>
    <definedName name="dche">#REF!</definedName>
    <definedName name="dcl">#REF!</definedName>
    <definedName name="DCL_22">12117600</definedName>
    <definedName name="DCL_35">25490000</definedName>
    <definedName name="Dcol">#REF!</definedName>
    <definedName name="dd">#REF!</definedName>
    <definedName name="dđ">{"'Sheet1'!$L$16"}</definedName>
    <definedName name="dd0.5x1">#REF!</definedName>
    <definedName name="dd1pnc">#REF!</definedName>
    <definedName name="dd1pvl">#REF!</definedName>
    <definedName name="dd1x2">#REF!</definedName>
    <definedName name="dd1x2_31">#REF!</definedName>
    <definedName name="dd1x2_32">#REF!</definedName>
    <definedName name="dd2x4">#REF!</definedName>
    <definedName name="dd3pctnc">#REF!</definedName>
    <definedName name="dd3pctvl">#REF!</definedName>
    <definedName name="dd3plmvl">#REF!</definedName>
    <definedName name="dd3pnc">#REF!</definedName>
    <definedName name="dd3pvl">#REF!</definedName>
    <definedName name="dd4x6">#REF!</definedName>
    <definedName name="dday">#REF!</definedName>
    <definedName name="ddd" hidden="1">{"'Sheet1'!$L$16"}</definedName>
    <definedName name="dddd" hidden="1">{"'Sheet1'!$L$16"}</definedName>
    <definedName name="ddddddddddd">#REF!</definedName>
    <definedName name="dddem">0.1</definedName>
    <definedName name="dden">#REF!</definedName>
    <definedName name="ddhtnc">#REF!</definedName>
    <definedName name="ddhtvl">#REF!</definedName>
    <definedName name="ddia">#REF!</definedName>
    <definedName name="ddien">#REF!</definedName>
    <definedName name="DDK">#REF!</definedName>
    <definedName name="ddt2nc">#REF!</definedName>
    <definedName name="ddt2vl">#REF!</definedName>
    <definedName name="ddtd3pnc">#REF!</definedName>
    <definedName name="ddtt1pnc">#REF!</definedName>
    <definedName name="ddtt1pvl">#REF!</definedName>
    <definedName name="ddtt3pnc">#REF!</definedName>
    <definedName name="ddtt3pvl">#REF!</definedName>
    <definedName name="de">#REF!</definedName>
    <definedName name="de_">#REF!</definedName>
    <definedName name="deff">#REF!</definedName>
    <definedName name="den_bu">#REF!</definedName>
    <definedName name="denbu">#REF!</definedName>
    <definedName name="DenDK">{"'Sheet1'!$L$16"}</definedName>
    <definedName name="det">#REF!</definedName>
    <definedName name="det_31">#REF!</definedName>
    <definedName name="det_32">#N/A</definedName>
    <definedName name="det_33">#REF!</definedName>
    <definedName name="det_34">#REF!</definedName>
    <definedName name="det_5">#REF!</definedName>
    <definedName name="Det32x3">#REF!</definedName>
    <definedName name="Det35x3">#REF!</definedName>
    <definedName name="Det40x4">#REF!</definedName>
    <definedName name="Det50x5">#REF!</definedName>
    <definedName name="Det63x6">#REF!</definedName>
    <definedName name="Det75x6">#REF!</definedName>
    <definedName name="Detour">#REF!</definedName>
    <definedName name="df">#REF!</definedName>
    <definedName name="DF_e">#REF!</definedName>
    <definedName name="DF_i">#REF!</definedName>
    <definedName name="DF_ve">#REF!</definedName>
    <definedName name="DF_vi">#REF!</definedName>
    <definedName name="dfas">#REF!</definedName>
    <definedName name="dffr">#REF!</definedName>
    <definedName name="dfg" hidden="1">{"'Sheet1'!$L$16"}</definedName>
    <definedName name="dfhgfnsfx">#REF!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pf">#REF!</definedName>
    <definedName name="DFSDF" hidden="1">{"'Sheet1'!$L$16"}</definedName>
    <definedName name="DFv">#REF!</definedName>
    <definedName name="dfvssd">#REF!</definedName>
    <definedName name="dg">#REF!</definedName>
    <definedName name="dg_5cau">#REF!</definedName>
    <definedName name="DG_M_C_X">#REF!</definedName>
    <definedName name="dg67_1">#REF!</definedName>
    <definedName name="dgbdII">#REF!</definedName>
    <definedName name="dgc">#REF!</definedName>
    <definedName name="DGCT_T.Quy_P.Thuy_Q">#REF!</definedName>
    <definedName name="DGCT_TRAUQUYPHUTHUY_HN">#REF!</definedName>
    <definedName name="DGCTI592">#REF!</definedName>
    <definedName name="dgctp2">{"'Sheet1'!$L$16"}</definedName>
    <definedName name="dgd">#REF!</definedName>
    <definedName name="DGIA">#REF!</definedName>
    <definedName name="DGIA2">#REF!</definedName>
    <definedName name="DGM">#REF!</definedName>
    <definedName name="DGNC">#REF!</definedName>
    <definedName name="DGNC_32">#N/A</definedName>
    <definedName name="dgqndn">#REF!</definedName>
    <definedName name="DGTH">#REF!</definedName>
    <definedName name="DGTH1">#REF!</definedName>
    <definedName name="dgth2">#REF!</definedName>
    <definedName name="DGTR">#REF!</definedName>
    <definedName name="DGTV">#REF!</definedName>
    <definedName name="dgvc">#REF!</definedName>
    <definedName name="dgvl">#REF!</definedName>
    <definedName name="DGVL1">#REF!</definedName>
    <definedName name="DGVT">#REF!</definedName>
    <definedName name="dh">#REF!</definedName>
    <definedName name="dhom">#REF!</definedName>
    <definedName name="DIABAN">#REF!</definedName>
    <definedName name="DICH11">#REF!</definedName>
    <definedName name="dich22">#REF!</definedName>
    <definedName name="dien">{"'Sheet1'!$L$16"}</definedName>
    <definedName name="Diengiai_n">#REF!</definedName>
    <definedName name="dienluc" hidden="1">{#N/A,#N/A,FALSE,"Chi tiÆt"}</definedName>
    <definedName name="dientichck">#REF!</definedName>
    <definedName name="DIMM_64MB_ECC_PC133">#REF!</definedName>
    <definedName name="DINH">#REF!</definedName>
    <definedName name="Dinh_muc.tiet">#REF!</definedName>
    <definedName name="DINH1">#REF!</definedName>
    <definedName name="dinh2">#REF!</definedName>
    <definedName name="dinhdia">#REF!</definedName>
    <definedName name="Dinhmuc">#REF!</definedName>
    <definedName name="Discount">#REF!</definedName>
    <definedName name="display_area_1">#REF!</definedName>
    <definedName name="display_area_2">#REF!</definedName>
    <definedName name="djkvndkngv">#REF!</definedName>
    <definedName name="djvzdjknk">#REF!</definedName>
    <definedName name="DKDThu">#REF!</definedName>
    <definedName name="dklvndk">#REF!</definedName>
    <definedName name="DKTHUE01">#REF!</definedName>
    <definedName name="DKTHUE01B">#REF!</definedName>
    <definedName name="DKTHUE02">#REF!</definedName>
    <definedName name="DKTHUE03">#REF!</definedName>
    <definedName name="DKTHUE04">#REF!</definedName>
    <definedName name="DKTHUE05">#REF!</definedName>
    <definedName name="DKTHUE06">#REF!</definedName>
    <definedName name="DKTHUE07">#REF!</definedName>
    <definedName name="DKTHUE08">#REF!</definedName>
    <definedName name="DKTHUE091">#REF!</definedName>
    <definedName name="DKTHUE092">#REF!</definedName>
    <definedName name="DKTHUE093">#REF!</definedName>
    <definedName name="DKTHUE10">#REF!</definedName>
    <definedName name="DKTHUE11">#REF!</definedName>
    <definedName name="DKTHUE12">#REF!</definedName>
    <definedName name="DKTHUE13">#REF!</definedName>
    <definedName name="DKTHUE14">#REF!</definedName>
    <definedName name="DKTINH" hidden="1">{"'Sheet1'!$L$16"}</definedName>
    <definedName name="dl">#REF!</definedName>
    <definedName name="DL15HT">#REF!</definedName>
    <definedName name="DL16HT">#REF!</definedName>
    <definedName name="DL19HT">#REF!</definedName>
    <definedName name="DL20HT">#REF!</definedName>
    <definedName name="DLC">#REF!</definedName>
    <definedName name="DLCC">#REF!</definedName>
    <definedName name="DM">#REF!</definedName>
    <definedName name="DM_MaTruong">#REF!</definedName>
    <definedName name="DM_Nam">#REF!</definedName>
    <definedName name="dm1.">#REF!</definedName>
    <definedName name="dm2.">#REF!</definedName>
    <definedName name="dm56bxd">#REF!</definedName>
    <definedName name="dmat">#REF!</definedName>
    <definedName name="dmdv">#REF!</definedName>
    <definedName name="DMGT">#REF!</definedName>
    <definedName name="DMHH">#REF!</definedName>
    <definedName name="dmld">#REF!</definedName>
    <definedName name="dmoi">#REF!</definedName>
    <definedName name="DMTL">#REF!</definedName>
    <definedName name="dmvndkngksdnbkz">#REF!</definedName>
    <definedName name="dmxl2" hidden="1">{"'Sheet1'!$L$16"}</definedName>
    <definedName name="dmz">#REF!</definedName>
    <definedName name="DN">#REF!</definedName>
    <definedName name="DN.A">#REF!</definedName>
    <definedName name="dn.a_ct">#REF!</definedName>
    <definedName name="dn.a_hd">#REF!</definedName>
    <definedName name="DN.a_hso">#REF!</definedName>
    <definedName name="dn.a_hspc">#REF!</definedName>
    <definedName name="DN.a_ld">#REF!</definedName>
    <definedName name="DN.a_luong">#REF!</definedName>
    <definedName name="DN.a_nguoi">#REF!</definedName>
    <definedName name="DN.a_tdtt">#REF!</definedName>
    <definedName name="DN.a_tn">#REF!</definedName>
    <definedName name="dn.a_ts">#REF!</definedName>
    <definedName name="DN.a_ud">#REF!</definedName>
    <definedName name="DN.B">#REF!</definedName>
    <definedName name="dn.b_ct">#REF!</definedName>
    <definedName name="dn.b_hd">#REF!</definedName>
    <definedName name="DN.B_hso">#REF!</definedName>
    <definedName name="dn.b_hspc">#REF!</definedName>
    <definedName name="DN.B_ld">#REF!</definedName>
    <definedName name="DN.B_luong">#REF!</definedName>
    <definedName name="DN.B_nguoi">#REF!</definedName>
    <definedName name="DN.B_tdtt">#REF!</definedName>
    <definedName name="DN.B_tn">#REF!</definedName>
    <definedName name="dn.b_ts">#REF!</definedName>
    <definedName name="DN.B_ud">#REF!</definedName>
    <definedName name="DN_01">#REF!</definedName>
    <definedName name="DNB_HSO">#REF!</definedName>
    <definedName name="DNB_LUONG">#REF!</definedName>
    <definedName name="DNB_NGUOI">#REF!</definedName>
    <definedName name="DNB_UD">#REF!</definedName>
    <definedName name="DNNN">#REF!</definedName>
    <definedName name="dno">#REF!</definedName>
    <definedName name="DÑt45x4">#REF!</definedName>
    <definedName name="doan1">#REF!</definedName>
    <definedName name="doan2">#REF!</definedName>
    <definedName name="doan3">#REF!</definedName>
    <definedName name="doan4">#REF!</definedName>
    <definedName name="doan5">#REF!</definedName>
    <definedName name="doan6">#REF!</definedName>
    <definedName name="doanh_nghiÖp_tØnh">#REF!</definedName>
    <definedName name="dobt">#REF!</definedName>
    <definedName name="Doc">#REF!</definedName>
    <definedName name="docdoc">0.03125</definedName>
    <definedName name="Document_array">{"Thuxm2.xls","Sheet1"}</definedName>
    <definedName name="Documents_array">#REF!</definedName>
    <definedName name="doituong">#REF!</definedName>
    <definedName name="Doku">#REF!</definedName>
    <definedName name="DON_GIA_3282">#REF!</definedName>
    <definedName name="DON_GIA_3283">#REF!</definedName>
    <definedName name="DON_GIA_3285">#REF!</definedName>
    <definedName name="DON_GIA_VAN_CHUYEN_36">#REF!</definedName>
    <definedName name="DON_GIA_VAT_TU">#REF!</definedName>
    <definedName name="DON_GIA_VAT_TU_32">#REF!</definedName>
    <definedName name="Dong_coc">#REF!</definedName>
    <definedName name="dongia">#REF!</definedName>
    <definedName name="dongia1">#REF!</definedName>
    <definedName name="DongiaPA1">#REF!</definedName>
    <definedName name="DongiaPA2">#REF!</definedName>
    <definedName name="Dot">{"'Sheet1'!$L$16"}</definedName>
    <definedName name="dotcong">1</definedName>
    <definedName name="dp">#REF!</definedName>
    <definedName name="Drawpoints">1</definedName>
    <definedName name="drf">#REF!</definedName>
    <definedName name="Drop1">"Drop Down 3"</definedName>
    <definedName name="dry..">#REF!</definedName>
    <definedName name="ds" hidden="1">{#N/A,#N/A,FALSE,"Chi tiÆt"}</definedName>
    <definedName name="DS_2">#REF!</definedName>
    <definedName name="DS_305">#REF!</definedName>
    <definedName name="DS_381">#REF!</definedName>
    <definedName name="DS1p1vc">#REF!</definedName>
    <definedName name="ds1p2nc">#REF!</definedName>
    <definedName name="ds1p2vc">#REF!</definedName>
    <definedName name="ds1p2vl">#REF!</definedName>
    <definedName name="ds1pnc">#REF!</definedName>
    <definedName name="ds1pvl">#REF!</definedName>
    <definedName name="ds3pctnc">#REF!</definedName>
    <definedName name="ds3pctvc">#REF!</definedName>
    <definedName name="ds3pctvl">#REF!</definedName>
    <definedName name="ds3pmnc">#REF!</definedName>
    <definedName name="ds3pmvc">#REF!</definedName>
    <definedName name="ds3pmvl">#REF!</definedName>
    <definedName name="ds3pnc">#REF!</definedName>
    <definedName name="ds3pvl">#REF!</definedName>
    <definedName name="dsct3pnc">#REF!</definedName>
    <definedName name="dsct3pvl">#REF!</definedName>
    <definedName name="dsds" hidden="1">{"'Sheet1'!$L$16"}</definedName>
    <definedName name="dset">#REF!</definedName>
    <definedName name="dsfsd">#REF!</definedName>
    <definedName name="dsgdsgds">#REF!</definedName>
    <definedName name="dsgsdgsdghsd">#REF!</definedName>
    <definedName name="dsh">#REF!</definedName>
    <definedName name="dskhu">#REF!</definedName>
    <definedName name="dsm">#REF!</definedName>
    <definedName name="Dsoil">#REF!</definedName>
    <definedName name="DSPK1p1nc">#REF!</definedName>
    <definedName name="DSPK1p1vl">#REF!</definedName>
    <definedName name="DSPK1pnc">#REF!</definedName>
    <definedName name="DSPK1pvl">#REF!</definedName>
    <definedName name="DSTD_Clear">#N/A</definedName>
    <definedName name="DSTinh">#REF!</definedName>
    <definedName name="DSUMDATA">#REF!</definedName>
    <definedName name="Dsup">#REF!</definedName>
    <definedName name="dt">#REF!</definedName>
    <definedName name="DT_2012" hidden="1">{"'Sheet1'!$L$16"}</definedName>
    <definedName name="DT_khoi_dang_2012" hidden="1">{"'Sheet1'!$L$16"}</definedName>
    <definedName name="DT_VKHNN">#REF!</definedName>
    <definedName name="dt10.1" hidden="1">{"'Sheet1'!$L$16"}</definedName>
    <definedName name="DT12DienLuc">{"ÿÿÿÿÿ"}</definedName>
    <definedName name="DT12Dluc" hidden="1">{"'Sheet1'!$L$16"}</definedName>
    <definedName name="DT12HoangThach" hidden="1">{"'Sheet1'!$L$16"}</definedName>
    <definedName name="DT8.1" hidden="1">{"'Sheet1'!$L$16"}</definedName>
    <definedName name="DT8.2" hidden="1">{"'Sheet1'!$L$16"}</definedName>
    <definedName name="dt9.1" hidden="1">{#N/A,#N/A,FALSE,"Chi tiÆt"}</definedName>
    <definedName name="DTBH">#REF!</definedName>
    <definedName name="DTCTANG_BD">#REF!</definedName>
    <definedName name="DTCTANG_HT_BD">#REF!</definedName>
    <definedName name="DTCTANG_HT_KT">#REF!</definedName>
    <definedName name="DTCTANG_KT">#REF!</definedName>
    <definedName name="dtdt">#REF!</definedName>
    <definedName name="dtich1">#REF!</definedName>
    <definedName name="dtich2">#REF!</definedName>
    <definedName name="dtich3">#REF!</definedName>
    <definedName name="dtich4">#REF!</definedName>
    <definedName name="dtich5">#REF!</definedName>
    <definedName name="dtich6">#REF!</definedName>
    <definedName name="DTNT_hd">#REF!</definedName>
    <definedName name="dtoan" hidden="1">{#N/A,#N/A,FALSE,"Chi tiÆt"}</definedName>
    <definedName name="dtru">#REF!</definedName>
    <definedName name="du.toan">#REF!</definedName>
    <definedName name="DU_NKC">#REF!</definedName>
    <definedName name="DU_TOAN_CHI_TIET_CONG_TO">#REF!</definedName>
    <definedName name="DU_TOAN_CHI_TIET_DZ0.4KV">#REF!</definedName>
    <definedName name="DU_TOAN_CHI_TIET_DZ22KV">#REF!</definedName>
    <definedName name="DU_TOAN_CHI_TIET_KHO_BAI">#REF!</definedName>
    <definedName name="DU_TOAN_CHI_TIET_TBA">#REF!</definedName>
    <definedName name="duaån">#REF!</definedName>
    <definedName name="duan">#REF!</definedName>
    <definedName name="duc" hidden="1">{"'Sheet1'!$L$16"}</definedName>
    <definedName name="DUCANH" hidden="1">{"'Sheet1'!$L$16"}</definedName>
    <definedName name="dung" hidden="1">{"'Sheet1'!$L$16"}</definedName>
    <definedName name="dung1">#REF!</definedName>
    <definedName name="dungkh" hidden="1">{"'Sheet1'!$L$16"}</definedName>
    <definedName name="duoi">#REF!</definedName>
    <definedName name="duong">#REF!</definedName>
    <definedName name="Duong_373">#REF!</definedName>
    <definedName name="Duong_dau_cau">#REF!</definedName>
    <definedName name="Duong_tam">#REF!</definedName>
    <definedName name="duong04">#REF!</definedName>
    <definedName name="duong04_31">#REF!</definedName>
    <definedName name="duong04_32">#N/A</definedName>
    <definedName name="duong04_33">#REF!</definedName>
    <definedName name="duong04_34">#REF!</definedName>
    <definedName name="duong04_5">#REF!</definedName>
    <definedName name="duong1">#REF!</definedName>
    <definedName name="duong2">#REF!</definedName>
    <definedName name="duong3">#REF!</definedName>
    <definedName name="duong35">#REF!</definedName>
    <definedName name="duong35_31">#REF!</definedName>
    <definedName name="duong35_32">#N/A</definedName>
    <definedName name="duong35_33">#REF!</definedName>
    <definedName name="duong35_34">#REF!</definedName>
    <definedName name="duong35_5">#REF!</definedName>
    <definedName name="duong4">#REF!</definedName>
    <definedName name="duong5">#REF!</definedName>
    <definedName name="Duongnaco">{"'Sheet1'!$L$16"}</definedName>
    <definedName name="duongvt" hidden="1">{"'Sheet1'!$L$16"}</definedName>
    <definedName name="DuphongBCT">#REF!</definedName>
    <definedName name="DuphongBNG">#REF!</definedName>
    <definedName name="DuphongBQP">#REF!</definedName>
    <definedName name="DuphongVKS">#REF!</definedName>
    <definedName name="DUT">#REF!</definedName>
    <definedName name="dutoan">#REF!</definedName>
    <definedName name="Dutoan2001_32">#N/A</definedName>
    <definedName name="DutoanDongmo">#REF!</definedName>
    <definedName name="dvgfsgdsdg">#REF!</definedName>
    <definedName name="DVI_A12">#REF!</definedName>
    <definedName name="dvkndkbnsdkgl">#REF!</definedName>
    <definedName name="dvql">#REF!</definedName>
    <definedName name="dw">#REF!</definedName>
    <definedName name="Dwall">#REF!</definedName>
    <definedName name="DX">#REF!</definedName>
    <definedName name="dy">#REF!</definedName>
    <definedName name="DYÕ">#REF!</definedName>
    <definedName name="DZ6gd1">#REF!</definedName>
    <definedName name="dzgd1">#REF!</definedName>
    <definedName name="e">#REF!</definedName>
    <definedName name="ë">#REF!</definedName>
    <definedName name="E.chandoc">8.875</definedName>
    <definedName name="E.PC">10.438</definedName>
    <definedName name="E.PVI">12</definedName>
    <definedName name="e_">#REF!</definedName>
    <definedName name="e__">#REF!</definedName>
    <definedName name="E_p">#REF!</definedName>
    <definedName name="E1.000">#REF!</definedName>
    <definedName name="E1.010">#REF!</definedName>
    <definedName name="E1.020">#REF!</definedName>
    <definedName name="E1.200">#REF!</definedName>
    <definedName name="E1.210">#REF!</definedName>
    <definedName name="E1.220">#REF!</definedName>
    <definedName name="E1.300">#REF!</definedName>
    <definedName name="E1.310">#REF!</definedName>
    <definedName name="E1.320">#REF!</definedName>
    <definedName name="E1.400">#REF!</definedName>
    <definedName name="E1.410">#REF!</definedName>
    <definedName name="E1.420">#REF!</definedName>
    <definedName name="E1.500">#REF!</definedName>
    <definedName name="E1.510">#REF!</definedName>
    <definedName name="E1.520">#REF!</definedName>
    <definedName name="E1.600">#REF!</definedName>
    <definedName name="E1.611">#REF!</definedName>
    <definedName name="E1.631">#REF!</definedName>
    <definedName name="E2.000">#REF!</definedName>
    <definedName name="E2.000A">#REF!</definedName>
    <definedName name="E2.010">#REF!</definedName>
    <definedName name="E2.010A">#REF!</definedName>
    <definedName name="E2.020">#REF!</definedName>
    <definedName name="E2.020A">#REF!</definedName>
    <definedName name="E2.100">#REF!</definedName>
    <definedName name="E2.100A">#REF!</definedName>
    <definedName name="E2.110">#REF!</definedName>
    <definedName name="E2.110A">#REF!</definedName>
    <definedName name="E2.120">#REF!</definedName>
    <definedName name="E2.120A">#REF!</definedName>
    <definedName name="E3.000">#REF!</definedName>
    <definedName name="E3.010">#REF!</definedName>
    <definedName name="E3.020">#REF!</definedName>
    <definedName name="E3.031">#REF!</definedName>
    <definedName name="E3.032">#REF!</definedName>
    <definedName name="E3.033">#REF!</definedName>
    <definedName name="ê4">#REF!</definedName>
    <definedName name="E4.001">#REF!</definedName>
    <definedName name="E4.011">#REF!</definedName>
    <definedName name="E4.021">#REF!</definedName>
    <definedName name="E4.101">#REF!</definedName>
    <definedName name="E4.111">#REF!</definedName>
    <definedName name="E4.121">#REF!</definedName>
    <definedName name="E5.010">#REF!</definedName>
    <definedName name="E5.020">#REF!</definedName>
    <definedName name="E5.030">#REF!</definedName>
    <definedName name="E6.001">#REF!</definedName>
    <definedName name="E6.002">#REF!</definedName>
    <definedName name="E6.011">#REF!</definedName>
    <definedName name="E6.012">#REF!</definedName>
    <definedName name="ë74">#REF!</definedName>
    <definedName name="Ea">2100000</definedName>
    <definedName name="Eb">240000</definedName>
    <definedName name="Ec">#REF!</definedName>
    <definedName name="ecb">#REF!</definedName>
    <definedName name="ech">#REF!</definedName>
    <definedName name="Ecuador_Against">#REF!</definedName>
    <definedName name="Ecuador_Played">#REF!</definedName>
    <definedName name="ecx">#REF!</definedName>
    <definedName name="EDR">#REF!</definedName>
    <definedName name="ee">#REF!</definedName>
    <definedName name="EIRR11">#REF!</definedName>
    <definedName name="EIRR22">#REF!</definedName>
    <definedName name="EL2_">#REF!</definedName>
    <definedName name="EL3_">#REF!</definedName>
    <definedName name="EL4_">#REF!</definedName>
    <definedName name="EL5_">#REF!</definedName>
    <definedName name="EL6_">#REF!</definedName>
    <definedName name="ELa">#REF!</definedName>
    <definedName name="ELb">#REF!</definedName>
    <definedName name="ELc">#REF!</definedName>
    <definedName name="ELsf">#REF!</definedName>
    <definedName name="ELso">#REF!</definedName>
    <definedName name="Email">#REF!</definedName>
    <definedName name="emb">#REF!</definedName>
    <definedName name="En">240000</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ngland_Against">#REF!</definedName>
    <definedName name="England_Played">#REF!</definedName>
    <definedName name="EQI">#REF!</definedName>
    <definedName name="ẻtrtrtgg">#REF!</definedName>
    <definedName name="EVNB">#REF!</definedName>
    <definedName name="ewsaga">#REF!</definedName>
    <definedName name="EX">#REF!</definedName>
    <definedName name="Ex_L">#REF!</definedName>
    <definedName name="EX_Length_373">#REF!</definedName>
    <definedName name="EXC">#REF!</definedName>
    <definedName name="Excel_BuiltIn__FilterDatabase">#REF!</definedName>
    <definedName name="Excel_BuiltIn__FilterDatabase_1">#REF!</definedName>
    <definedName name="Excel_BuiltIn_Criteria">#REF!</definedName>
    <definedName name="Excel_BuiltIn_Database">#REF!</definedName>
    <definedName name="Excel_BuiltIn_Extract">#N/A</definedName>
    <definedName name="Excel_BuiltIn_Print_Area">#REF!</definedName>
    <definedName name="Excel_BuiltIn_Print_Area_32">#N/A</definedName>
    <definedName name="Excel_BuiltIn_Print_Titles">#N/A</definedName>
    <definedName name="EXCH">#REF!</definedName>
    <definedName name="EXPORT">#REF!</definedName>
    <definedName name="ey">#REF!</definedName>
    <definedName name="f">#REF!</definedName>
    <definedName name="f_Cap">IF(ISBLANK(CT_TMinh),0,IF(CT_TMinh="270",4,IF(CT_TMinh="440",5,IF(RIGHT(CT_TMinh,2)="00",1,IF(RIGHT(CT_TMinh,1)="0",2,3)))))</definedName>
    <definedName name="F0.000">#REF!</definedName>
    <definedName name="F0.010">#REF!</definedName>
    <definedName name="F0.020">#REF!</definedName>
    <definedName name="F0.100">#REF!</definedName>
    <definedName name="F0.110">#REF!</definedName>
    <definedName name="F0.120">#REF!</definedName>
    <definedName name="F0.200">#REF!</definedName>
    <definedName name="F0.210">#REF!</definedName>
    <definedName name="F0.220">#REF!</definedName>
    <definedName name="F0.300">#REF!</definedName>
    <definedName name="F0.310">#REF!</definedName>
    <definedName name="F0.320">#REF!</definedName>
    <definedName name="F1.000">#REF!</definedName>
    <definedName name="F1.010">#REF!</definedName>
    <definedName name="F1.020">#REF!</definedName>
    <definedName name="F1.100">#REF!</definedName>
    <definedName name="F1.110">#REF!</definedName>
    <definedName name="F1.120">#REF!</definedName>
    <definedName name="F1.130">#REF!</definedName>
    <definedName name="F1.140">#REF!</definedName>
    <definedName name="F1.150">#REF!</definedName>
    <definedName name="F2.001">#REF!</definedName>
    <definedName name="F2.011">#REF!</definedName>
    <definedName name="F2.021">#REF!</definedName>
    <definedName name="F2.031">#REF!</definedName>
    <definedName name="F2.041">#REF!</definedName>
    <definedName name="F2.051">#REF!</definedName>
    <definedName name="F2.052">#REF!</definedName>
    <definedName name="F2.061">#REF!</definedName>
    <definedName name="F2.071">#REF!</definedName>
    <definedName name="F2.101">#REF!</definedName>
    <definedName name="F2.111">#REF!</definedName>
    <definedName name="F2.121">#REF!</definedName>
    <definedName name="F2.131">#REF!</definedName>
    <definedName name="F2.141">#REF!</definedName>
    <definedName name="F2.200">#REF!</definedName>
    <definedName name="F2.210">#REF!</definedName>
    <definedName name="F2.220">#REF!</definedName>
    <definedName name="F2.230">#REF!</definedName>
    <definedName name="F2.240">#REF!</definedName>
    <definedName name="F2.250">#REF!</definedName>
    <definedName name="F2.300">#REF!</definedName>
    <definedName name="F2.310">#REF!</definedName>
    <definedName name="F2.320">#REF!</definedName>
    <definedName name="F3.000">#REF!</definedName>
    <definedName name="F3.010">#REF!</definedName>
    <definedName name="F3.020">#REF!</definedName>
    <definedName name="F3.030">#REF!</definedName>
    <definedName name="F3.100">#REF!</definedName>
    <definedName name="F3.110">#REF!</definedName>
    <definedName name="F3.120">#REF!</definedName>
    <definedName name="F3.130">#REF!</definedName>
    <definedName name="F4.000">#REF!</definedName>
    <definedName name="F4.010">#REF!</definedName>
    <definedName name="F4.020">#REF!</definedName>
    <definedName name="F4.030">#REF!</definedName>
    <definedName name="F4.100">#REF!</definedName>
    <definedName name="F4.120">#REF!</definedName>
    <definedName name="F4.140">#REF!</definedName>
    <definedName name="F4.160">#REF!</definedName>
    <definedName name="F4.200">#REF!</definedName>
    <definedName name="F4.220">#REF!</definedName>
    <definedName name="F4.240">#REF!</definedName>
    <definedName name="F4.260">#REF!</definedName>
    <definedName name="F4.300">#REF!</definedName>
    <definedName name="F4.320">#REF!</definedName>
    <definedName name="F4.340">#REF!</definedName>
    <definedName name="F4.400">#REF!</definedName>
    <definedName name="F4.420">#REF!</definedName>
    <definedName name="F4.440">#REF!</definedName>
    <definedName name="F4.500">#REF!</definedName>
    <definedName name="F4.530">#REF!</definedName>
    <definedName name="F4.550">#REF!</definedName>
    <definedName name="F4.570">#REF!</definedName>
    <definedName name="F4.600">#REF!</definedName>
    <definedName name="F4.610">#REF!</definedName>
    <definedName name="F4.620">#REF!</definedName>
    <definedName name="F4.700">#REF!</definedName>
    <definedName name="F4.730">#REF!</definedName>
    <definedName name="F4.740">#REF!</definedName>
    <definedName name="F4.800">#REF!</definedName>
    <definedName name="F4.830">#REF!</definedName>
    <definedName name="F4.840">#REF!</definedName>
    <definedName name="F5.01">#REF!</definedName>
    <definedName name="F5.02">#REF!</definedName>
    <definedName name="F5.03">#REF!</definedName>
    <definedName name="F5.04">#REF!</definedName>
    <definedName name="F5.05">#REF!</definedName>
    <definedName name="F5.11">#REF!</definedName>
    <definedName name="F5.12">#REF!</definedName>
    <definedName name="F5.13">#REF!</definedName>
    <definedName name="F5.14">#REF!</definedName>
    <definedName name="F5.15">#REF!</definedName>
    <definedName name="F6.001">#REF!</definedName>
    <definedName name="F6.002">#REF!</definedName>
    <definedName name="F6.003">#REF!</definedName>
    <definedName name="F6.004">#REF!</definedName>
    <definedName name="f82E46">#REF!</definedName>
    <definedName name="f92F56">#REF!</definedName>
    <definedName name="fa">#REF!</definedName>
    <definedName name="faasdf">#REF!</definedName>
    <definedName name="fac">#REF!</definedName>
    <definedName name="FACTOR">#REF!</definedName>
    <definedName name="fasf" hidden="1">{"'Sheet1'!$L$16"}</definedName>
    <definedName name="Fax">#REF!</definedName>
    <definedName name="Fay">#REF!</definedName>
    <definedName name="fb">#REF!</definedName>
    <definedName name="Fbrs">#REF!</definedName>
    <definedName name="fbsdggdsf">{"DZ-TDTB2.XLS","Dcksat.xls"}</definedName>
    <definedName name="fc">#REF!</definedName>
    <definedName name="fc_">#REF!</definedName>
    <definedName name="FC5_total">#REF!</definedName>
    <definedName name="FC6_total">#REF!</definedName>
    <definedName name="FCode">#REF!</definedName>
    <definedName name="fd">#REF!</definedName>
    <definedName name="Fdaymong">#REF!</definedName>
    <definedName name="fddd">#REF!</definedName>
    <definedName name="fdfsf" hidden="1">{#N/A,#N/A,FALSE,"Chi tiÆt"}</definedName>
    <definedName name="fdgh" hidden="1">#REF!</definedName>
    <definedName name="FDR">#REF!</definedName>
    <definedName name="fds" hidden="1">{"'Sheet1'!$L$16"}</definedName>
    <definedName name="ff">#REF!</definedName>
    <definedName name="fff">{"'Sheet1'!$L$16"}</definedName>
    <definedName name="fg" hidden="1">{"'Sheet1'!$L$16"}</definedName>
    <definedName name="fgđff" hidden="1">{"'Sheet1'!$L$16"}</definedName>
    <definedName name="fgffdf" hidden="1">{"'Sheet1'!$L$16"}</definedName>
    <definedName name="FGHDS">#REF!</definedName>
    <definedName name="fgn" hidden="1">{"'Sheet1'!$L$16"}</definedName>
    <definedName name="fgt">#REF!</definedName>
    <definedName name="Fi">#REF!</definedName>
    <definedName name="FI_12">4820</definedName>
    <definedName name="FIL">#REF!</definedName>
    <definedName name="FILE">#REF!</definedName>
    <definedName name="filter">#REF!</definedName>
    <definedName name="fj">#REF!</definedName>
    <definedName name="FlexZZ">#REF!</definedName>
    <definedName name="Flv">#REF!</definedName>
    <definedName name="fml_DoRongCT">LEN(CT_TMinh)</definedName>
    <definedName name="fml_TMChiTieu_CDKT_VungDk">IF(#REF!=1,IF(LEFT(TongHop_MaChiTieu,#REF!)=LEFT(CT_TMinh,#REF!),TongHop_MaTK,0),IF(#REF!=2,IF(LEFT(TongHop_MaChiTieu,#REF!)=LEFT(CT_TMinh,#REF!),TongHop_MaTK,0),IF(#REF!=3,IF(LEFT(TongHop_MaChiTieu,#REF!)=LEFT(CT_TMinh,#REF!),TongHop_MaTK,0),0)))</definedName>
    <definedName name="fml_TMChiTieu_CDKT_VungDkDB">IF(#REF!=4,IF(AND(VALUE(LEFT(TongHop_MaChiTieu,3))&gt;100,VALUE(LEFT(TongHop_MaChiTieu,3))&lt;270),TongHop_MaTK,0),IF(#REF!=5,IF(AND(VALUE(LEFT(TongHop_MaChiTieu,3))&gt;300,VALUE(LEFT(TongHop_MaChiTieu,3))&lt;440),TongHop_MaTK,0),0))</definedName>
    <definedName name="FP">#REF!</definedName>
    <definedName name="FP_31">#REF!</definedName>
    <definedName name="fpa">#REF!</definedName>
    <definedName name="fpe">#REF!</definedName>
    <definedName name="fpf">#REF!</definedName>
    <definedName name="fpj">#REF!</definedName>
    <definedName name="fps">#REF!</definedName>
    <definedName name="fpu">#REF!</definedName>
    <definedName name="Fr">#REF!</definedName>
    <definedName name="France_Against">#REF!</definedName>
    <definedName name="France_Played">#REF!</definedName>
    <definedName name="fs">#REF!</definedName>
    <definedName name="fs_2">#REF!</definedName>
    <definedName name="fsd" hidden="1">{"'Sheet1'!$L$16"}</definedName>
    <definedName name="fsdfdsf" hidden="1">{"'Sheet1'!$L$16"}</definedName>
    <definedName name="fsdgqwe">#REF!</definedName>
    <definedName name="fses">#REF!</definedName>
    <definedName name="fsf">#REF!</definedName>
    <definedName name="fsgsdg">{"'Sheet1'!$L$16"}</definedName>
    <definedName name="Fsrs">#REF!</definedName>
    <definedName name="fuji">#REF!</definedName>
    <definedName name="fy">#REF!</definedName>
    <definedName name="fy_">#REF!</definedName>
    <definedName name="fys">#REF!</definedName>
    <definedName name="g" hidden="1">{"'Sheet1'!$L$16"}</definedName>
    <definedName name="g_">#REF!</definedName>
    <definedName name="g_1">#REF!</definedName>
    <definedName name="G_2">#REF!</definedName>
    <definedName name="g_3">#REF!</definedName>
    <definedName name="G_ME">#REF!</definedName>
    <definedName name="G0.000">#REF!</definedName>
    <definedName name="G0.010">#REF!</definedName>
    <definedName name="G0.020">#REF!</definedName>
    <definedName name="G0.100">#REF!</definedName>
    <definedName name="G0.110">#REF!</definedName>
    <definedName name="G0.120">#REF!</definedName>
    <definedName name="G0.7_Total">#REF!</definedName>
    <definedName name="G1.000">#REF!</definedName>
    <definedName name="G1.011">#REF!</definedName>
    <definedName name="G1.021">#REF!</definedName>
    <definedName name="G1.031">#REF!</definedName>
    <definedName name="G1.041">#REF!</definedName>
    <definedName name="G1.051">#REF!</definedName>
    <definedName name="G2.000">#REF!</definedName>
    <definedName name="G2.010">#REF!</definedName>
    <definedName name="G2.020">#REF!</definedName>
    <definedName name="G2.030">#REF!</definedName>
    <definedName name="G3.000">#REF!</definedName>
    <definedName name="G3.011">#REF!</definedName>
    <definedName name="G3.021">#REF!</definedName>
    <definedName name="G3.031">#REF!</definedName>
    <definedName name="G3.041">#REF!</definedName>
    <definedName name="G3.100">#REF!</definedName>
    <definedName name="G3.111">#REF!</definedName>
    <definedName name="G3.121">#REF!</definedName>
    <definedName name="G3.131">#REF!</definedName>
    <definedName name="G3.141">#REF!</definedName>
    <definedName name="G3.201">#REF!</definedName>
    <definedName name="G3.211">#REF!</definedName>
    <definedName name="G3.221">#REF!</definedName>
    <definedName name="G3.231">#REF!</definedName>
    <definedName name="G3.241">#REF!</definedName>
    <definedName name="G3.301">#REF!</definedName>
    <definedName name="G3.311">#REF!</definedName>
    <definedName name="G3.321">#REF!</definedName>
    <definedName name="G3.331">#REF!</definedName>
    <definedName name="G3.341">#REF!</definedName>
    <definedName name="G4.000">#REF!</definedName>
    <definedName name="G4.010">#REF!</definedName>
    <definedName name="G4.020">#REF!</definedName>
    <definedName name="G4.030">#REF!</definedName>
    <definedName name="G4.040">#REF!</definedName>
    <definedName name="G4.101">#REF!</definedName>
    <definedName name="G4.111">#REF!</definedName>
    <definedName name="G4.121">#REF!</definedName>
    <definedName name="G4.131">#REF!</definedName>
    <definedName name="G4.141">#REF!</definedName>
    <definedName name="G4.151">#REF!</definedName>
    <definedName name="G4.161">#REF!</definedName>
    <definedName name="G4.171">#REF!</definedName>
    <definedName name="G4.200">#REF!</definedName>
    <definedName name="G4.210">#REF!</definedName>
    <definedName name="G4.220">#REF!</definedName>
    <definedName name="g40g40">#REF!</definedName>
    <definedName name="gach">#REF!</definedName>
    <definedName name="GAHT">#REF!</definedName>
    <definedName name="gamatc">#REF!</definedName>
    <definedName name="gas">#REF!</definedName>
    <definedName name="gbftyh">#REF!</definedName>
    <definedName name="gc">#REF!</definedName>
    <definedName name="GC_DN">#REF!</definedName>
    <definedName name="GC_HT">#REF!</definedName>
    <definedName name="GC_TD">#REF!</definedName>
    <definedName name="gchi">#REF!</definedName>
    <definedName name="GCM">#REF!</definedName>
    <definedName name="gcscl">#REF!</definedName>
    <definedName name="gd">#REF!</definedName>
    <definedName name="GD_1">#REF!</definedName>
    <definedName name="GD_2">#REF!</definedName>
    <definedName name="gdgd" hidden="1">#N/A</definedName>
    <definedName name="GDL">#REF!</definedName>
    <definedName name="geff">#REF!</definedName>
    <definedName name="geo">#REF!</definedName>
    <definedName name="Gerät">#REF!</definedName>
    <definedName name="Germany_Against">#REF!</definedName>
    <definedName name="Germany_Played">#REF!</definedName>
    <definedName name="gf">#REF!</definedName>
    <definedName name="gfdgdfgd" hidden="1">#N/A</definedName>
    <definedName name="gfdgfd" hidden="1">{"'Sheet1'!$L$16"}</definedName>
    <definedName name="gffh" hidden="1">{"'Sheet1'!$L$16"}</definedName>
    <definedName name="gg">#REF!</definedName>
    <definedName name="ggdgd" hidden="1">#N/A</definedName>
    <definedName name="ggg" hidden="1">{"'Sheet1'!$L$16"}</definedName>
    <definedName name="gggggggggggg" hidden="1">{"'Sheet1'!$L$16"}</definedName>
    <definedName name="ggh" hidden="1">{"'Sheet1'!$L$16"}</definedName>
    <definedName name="ggsdg" hidden="1">#N/A</definedName>
    <definedName name="ggsf" hidden="1">#N/A</definedName>
    <definedName name="Ghana_Against">#REF!</definedName>
    <definedName name="Ghana_Played">#REF!</definedName>
    <definedName name="ghf">#REF!</definedName>
    <definedName name="ghichu">#REF!</definedName>
    <definedName name="ghip">#REF!</definedName>
    <definedName name="gi">0.4</definedName>
    <definedName name="gia">#REF!</definedName>
    <definedName name="Gia_CT">#REF!</definedName>
    <definedName name="GIA_CU_LY_VAN_CHUYEN">#REF!</definedName>
    <definedName name="gia_tien">#REF!</definedName>
    <definedName name="gia_tien_1">#REF!</definedName>
    <definedName name="gia_tien_2">#REF!</definedName>
    <definedName name="gia_tien_3">#REF!</definedName>
    <definedName name="Gia_tien_31">#REF!</definedName>
    <definedName name="Gia_tien_32">#REF!</definedName>
    <definedName name="gia_tien_BTN">#REF!</definedName>
    <definedName name="gia_tien_BTN_31">#REF!</definedName>
    <definedName name="gia_tien_BTN_32">#REF!</definedName>
    <definedName name="gia_tri_1">#REF!</definedName>
    <definedName name="gia_tri_1_BTN">#REF!</definedName>
    <definedName name="gia_tri_1BTN">#REF!</definedName>
    <definedName name="gia_tri_2">#REF!</definedName>
    <definedName name="gia_tri_2_BTN">#REF!</definedName>
    <definedName name="gia_tri_2BTN">#REF!</definedName>
    <definedName name="gia_tri_3">#REF!</definedName>
    <definedName name="gia_tri_3_BTN">#REF!</definedName>
    <definedName name="gia_tri_3BTN">#REF!</definedName>
    <definedName name="Gia_VT">#REF!</definedName>
    <definedName name="giacong">#REF!</definedName>
    <definedName name="giacong_31">#REF!</definedName>
    <definedName name="giacong_32">#N/A</definedName>
    <definedName name="giacong_33">#REF!</definedName>
    <definedName name="giacong_34">#REF!</definedName>
    <definedName name="giacong_5">#REF!</definedName>
    <definedName name="Giacuoc">#REF!</definedName>
    <definedName name="Giai_doan">#REF!</definedName>
    <definedName name="GIAM">#REF!</definedName>
    <definedName name="giaMBA">#REF!</definedName>
    <definedName name="GiaTon06">55000</definedName>
    <definedName name="giatrinhap">#REF!</definedName>
    <definedName name="giavcdd">#REF!</definedName>
    <definedName name="giavcddedit">#REF!</definedName>
    <definedName name="GIAVL_TRALY">#REF!</definedName>
    <definedName name="GIAVLIEUTN">#REF!</definedName>
    <definedName name="Giocong">#REF!</definedName>
    <definedName name="gipa5">#REF!</definedName>
    <definedName name="gkghk" hidden="1">#REF!</definedName>
    <definedName name="gkGTGT">#REF!</definedName>
    <definedName name="gl">#REF!</definedName>
    <definedName name="gl3p">#REF!</definedName>
    <definedName name="gld">#REF!</definedName>
    <definedName name="GLL">#REF!</definedName>
    <definedName name="GO.110">#REF!</definedName>
    <definedName name="GO.25">#REF!</definedName>
    <definedName name="GO.39">#REF!</definedName>
    <definedName name="GO.52">#REF!</definedName>
    <definedName name="GO.65">#REF!</definedName>
    <definedName name="GO.81">#REF!</definedName>
    <definedName name="GO.9">#REF!</definedName>
    <definedName name="GoBack">#REF!</definedName>
    <definedName name="goc">#REF!</definedName>
    <definedName name="goc_31">#REF!</definedName>
    <definedName name="goc_32">#N/A</definedName>
    <definedName name="goc_33">#REF!</definedName>
    <definedName name="goc_34">#REF!</definedName>
    <definedName name="goc_5">#REF!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ochong">#REF!</definedName>
    <definedName name="govan">#REF!</definedName>
    <definedName name="GPMB" hidden="1">{"Offgrid",#N/A,FALSE,"OFFGRID";"Region",#N/A,FALSE,"REGION";"Offgrid -2",#N/A,FALSE,"OFFGRID";"WTP",#N/A,FALSE,"WTP";"WTP -2",#N/A,FALSE,"WTP";"Project",#N/A,FALSE,"PROJECT";"Summary -2",#N/A,FALSE,"SUMMARY"}</definedName>
    <definedName name="GPT_GROUNDING_PT">#REF!</definedName>
    <definedName name="gr">#REF!</definedName>
    <definedName name="gra">{"'Sheet1'!$L$16"}</definedName>
    <definedName name="grB">#REF!</definedName>
    <definedName name="grC">#REF!</definedName>
    <definedName name="grD">#REF!</definedName>
    <definedName name="GRFICM">#REF!</definedName>
    <definedName name="Groupstage_Losers">#REF!</definedName>
    <definedName name="Groupstage_Winners">#REF!</definedName>
    <definedName name="gs">#REF!</definedName>
    <definedName name="gse">#REF!</definedName>
    <definedName name="gsgs">#REF!</definedName>
    <definedName name="gsgsg" hidden="1">#N/A</definedName>
    <definedName name="gsgsgs" hidden="1">#N/A</definedName>
    <definedName name="gt">10%</definedName>
    <definedName name="Gtb">#REF!</definedName>
    <definedName name="gtbtt">#REF!</definedName>
    <definedName name="gtc">#REF!</definedName>
    <definedName name="GTCL">#REF!</definedName>
    <definedName name="GTDTCTANG_HT_NC_BD">#REF!</definedName>
    <definedName name="GTDTCTANG_HT_NC_KT">#REF!</definedName>
    <definedName name="GTDTCTANG_HT_VL_BD">#REF!</definedName>
    <definedName name="GTDTCTANG_HT_VL_KT">#REF!</definedName>
    <definedName name="GTDTCTANG_NC_BD">#REF!</definedName>
    <definedName name="GTDTCTANG_NC_KT">#REF!</definedName>
    <definedName name="GTDTCTANG_VL_BD">#REF!</definedName>
    <definedName name="GTDTCTANG_VL_KT">#REF!</definedName>
    <definedName name="Gthe">#REF!</definedName>
    <definedName name="gthep">1</definedName>
    <definedName name="GTRI">#REF!</definedName>
    <definedName name="gtst">#REF!</definedName>
    <definedName name="GTXL">#REF!</definedName>
    <definedName name="GU" hidden="1">{"'Sheet1'!$L$16"}</definedName>
    <definedName name="gv">#REF!</definedName>
    <definedName name="gvl">#REF!</definedName>
    <definedName name="GVL_LDT">#REF!</definedName>
    <definedName name="gvt">#REF!</definedName>
    <definedName name="Gxl">#REF!</definedName>
    <definedName name="gxltt">#REF!</definedName>
    <definedName name="gxm">#REF!</definedName>
    <definedName name="GXMAX">#REF!</definedName>
    <definedName name="GXMIN">#REF!</definedName>
    <definedName name="GYMAX">#REF!</definedName>
    <definedName name="GYMIN">#REF!</definedName>
    <definedName name="h" hidden="1">{"'Sheet1'!$L$16"}</definedName>
    <definedName name="H.">#REF!</definedName>
    <definedName name="h.2">#REF!</definedName>
    <definedName name="H.chau">#REF!</definedName>
    <definedName name="h_">#REF!</definedName>
    <definedName name="h__">#REF!</definedName>
    <definedName name="h_0">#REF!</definedName>
    <definedName name="H_1">#REF!</definedName>
    <definedName name="H_2">#REF!</definedName>
    <definedName name="H_3">#REF!</definedName>
    <definedName name="H_30">#REF!</definedName>
    <definedName name="h_d">#REF!</definedName>
    <definedName name="H_THUCHTHH">#REF!</definedName>
    <definedName name="H_THUCTT">#REF!</definedName>
    <definedName name="H0.001">#REF!</definedName>
    <definedName name="H0.011">#REF!</definedName>
    <definedName name="H0.021">#REF!</definedName>
    <definedName name="H0.031">#REF!</definedName>
    <definedName name="h1_">#REF!</definedName>
    <definedName name="h18x">#REF!</definedName>
    <definedName name="h1h">#REF!</definedName>
    <definedName name="h2_">#REF!</definedName>
    <definedName name="h2h">#REF!</definedName>
    <definedName name="h3_">#REF!</definedName>
    <definedName name="h30x">#REF!</definedName>
    <definedName name="h3h">#REF!</definedName>
    <definedName name="h4_">#REF!</definedName>
    <definedName name="h4h">#REF!</definedName>
    <definedName name="h5_">#REF!</definedName>
    <definedName name="h5h">#REF!</definedName>
    <definedName name="h6_">#REF!</definedName>
    <definedName name="h6h">#REF!</definedName>
    <definedName name="h7.5">#REF!</definedName>
    <definedName name="h7_">#REF!</definedName>
    <definedName name="h7h">#REF!</definedName>
    <definedName name="h8.5">#REF!</definedName>
    <definedName name="Ha">#REF!</definedName>
    <definedName name="HAGIANG">#REF!</definedName>
    <definedName name="HANG" hidden="1">{#N/A,#N/A,FALSE,"Chi tiÆt"}</definedName>
    <definedName name="Hang_muc_khac">#REF!</definedName>
    <definedName name="hanh" hidden="1">{"'Sheet1'!$L$16"}</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b">#REF!</definedName>
    <definedName name="HBC">#REF!</definedName>
    <definedName name="HBL">#REF!</definedName>
    <definedName name="hc">#REF!</definedName>
    <definedName name="hcg">#REF!</definedName>
    <definedName name="HCM">#REF!</definedName>
    <definedName name="HCM_32">#N/A</definedName>
    <definedName name="HCNA" hidden="1">{"'Sheet1'!$L$16"}</definedName>
    <definedName name="HCPH">#REF!</definedName>
    <definedName name="HCS">#REF!</definedName>
    <definedName name="HCU">#REF!</definedName>
    <definedName name="hd">#REF!</definedName>
    <definedName name="Hdao">0.3</definedName>
    <definedName name="Hdap">5.2</definedName>
    <definedName name="HDC">#REF!</definedName>
    <definedName name="Hdinh">#REF!</definedName>
    <definedName name="HDU">#REF!</definedName>
    <definedName name="HDuong">#REF!</definedName>
    <definedName name="HDVDT" hidden="1">#REF!</definedName>
    <definedName name="He">#REF!</definedName>
    <definedName name="HE_SO_KHO_KHAN_CANG_DAY">#REF!</definedName>
    <definedName name="Heä_soá_laép_xaø_H">1.7</definedName>
    <definedName name="heä_soá_sình_laày">#REF!</definedName>
    <definedName name="Hello">#REF!</definedName>
    <definedName name="Heso">#REF!</definedName>
    <definedName name="heso_ttlp.a">#REF!</definedName>
    <definedName name="Hesotang">1.05</definedName>
    <definedName name="Hesoton">1</definedName>
    <definedName name="hfdsh">#REF!</definedName>
    <definedName name="hg" hidden="1">{#N/A,#N/A,TRUE,"BT M200 da 10x20"}</definedName>
    <definedName name="hgh" hidden="1">{"'Sheet1'!$L$16"}</definedName>
    <definedName name="hh">#REF!</definedName>
    <definedName name="HH15HT">#REF!</definedName>
    <definedName name="HH16HT">#REF!</definedName>
    <definedName name="HH19HT">#REF!</definedName>
    <definedName name="HH20HT">#REF!</definedName>
    <definedName name="HHcat">#REF!</definedName>
    <definedName name="HHcat_31">#REF!</definedName>
    <definedName name="HHcat_32">#N/A</definedName>
    <definedName name="HHcat_33">#REF!</definedName>
    <definedName name="HHcat_34">#REF!</definedName>
    <definedName name="HHcat_5">#REF!</definedName>
    <definedName name="HHda">#REF!</definedName>
    <definedName name="HHda_31">#REF!</definedName>
    <definedName name="HHda_32">#N/A</definedName>
    <definedName name="HHda_33">#REF!</definedName>
    <definedName name="HHda_34">#REF!</definedName>
    <definedName name="HHda_5">#REF!</definedName>
    <definedName name="hhhh">#REF!</definedName>
    <definedName name="hhhhhh">#REF!</definedName>
    <definedName name="hhhhhhhhhhhh">#REF!</definedName>
    <definedName name="HHIC">#REF!</definedName>
    <definedName name="hhsc">#REF!</definedName>
    <definedName name="HHT">#REF!</definedName>
    <definedName name="hhtd">#REF!</definedName>
    <definedName name="HHTON">#REF!</definedName>
    <definedName name="HHTT">#REF!</definedName>
    <definedName name="HHUHOI">#N/A</definedName>
    <definedName name="HHxm">#REF!</definedName>
    <definedName name="HHxm_31">#REF!</definedName>
    <definedName name="HHxm_32">#N/A</definedName>
    <definedName name="HHxm_33">#REF!</definedName>
    <definedName name="HHxm_34">#REF!</definedName>
    <definedName name="HHxm_5">#REF!</definedName>
    <definedName name="hi">#REF!</definedName>
    <definedName name="HiddenRows">#REF!</definedName>
    <definedName name="hien">#REF!</definedName>
    <definedName name="HIHIHIHOI" hidden="1">{"'Sheet1'!$L$16"}</definedName>
    <definedName name="Hình_thöùc_truï">#REF!</definedName>
    <definedName name="Hinh_thuc">"bangtra"</definedName>
    <definedName name="HiÕu">#REF!</definedName>
    <definedName name="hjjkl">{"'Sheet1'!$L$16"}</definedName>
    <definedName name="HJKL" hidden="1">{"'Sheet1'!$L$16"}</definedName>
    <definedName name="HKE">#REF!</definedName>
    <definedName name="HKL">#REF!</definedName>
    <definedName name="HKLHI">#REF!</definedName>
    <definedName name="HKLL">#REF!</definedName>
    <definedName name="HKLLLO">#REF!</definedName>
    <definedName name="HLIC">#REF!</definedName>
    <definedName name="HLU">#REF!</definedName>
    <definedName name="HM">#REF!</definedName>
    <definedName name="Hmong">#REF!</definedName>
    <definedName name="hn">#REF!</definedName>
    <definedName name="ho">#REF!</definedName>
    <definedName name="hoa" hidden="1">{"'Sheet1'!$L$16"}</definedName>
    <definedName name="hoc">55000</definedName>
    <definedName name="HOME_MANP">#REF!</definedName>
    <definedName name="HOMEOFFICE_COST">#REF!</definedName>
    <definedName name="Hong">{"'Sheet1'!$L$16"}</definedName>
    <definedName name="Hoten">#REF!</definedName>
    <definedName name="Hoü_vaì_tãn">#REF!</definedName>
    <definedName name="House">#REF!</definedName>
    <definedName name="hp" hidden="1">{"'Sheet1'!$L$16"}</definedName>
    <definedName name="HR">#REF!</definedName>
    <definedName name="hr_">#REF!</definedName>
    <definedName name="HRC">#REF!</definedName>
    <definedName name="hs">#REF!</definedName>
    <definedName name="HS_BLUONG">#REF!</definedName>
    <definedName name="HS_BOHOC_TH_KHAC">#REF!</definedName>
    <definedName name="HS_BOHOC_THCS_KHAC">#REF!</definedName>
    <definedName name="HS_CAPHOC_MG1_KHAC">#REF!</definedName>
    <definedName name="HS_CAPHOC_MG2_KHAC">#REF!</definedName>
    <definedName name="HS_CAPHOC_MG3_KHAC">#REF!</definedName>
    <definedName name="HS_CAPHOC_MG4_KHAC">#REF!</definedName>
    <definedName name="HS_CAPHOC_TH1_KHAC">#REF!</definedName>
    <definedName name="HS_CAPHOC_TH2_KHAC">#REF!</definedName>
    <definedName name="HS_CAPHOC_TH3_KHAC">#REF!</definedName>
    <definedName name="HS_CAPHOC_THCS1_KHAC">#REF!</definedName>
    <definedName name="HS_CAPHOC_THCS2_KHAC">#REF!</definedName>
    <definedName name="HS_CHINHSACH_MG1_KHAC">#REF!</definedName>
    <definedName name="HS_CHINHSACH_MG2_KHAC">#REF!</definedName>
    <definedName name="HS_CHINHSACH_TH_KHAC">#REF!</definedName>
    <definedName name="HS_CHINHSACH_THCS_KHAC">#REF!</definedName>
    <definedName name="hs_DA2">#REF!</definedName>
    <definedName name="HS_LOAILOP_MG1_KHAC">#REF!</definedName>
    <definedName name="HS_LOAILOP_MG2_KHAC">#REF!</definedName>
    <definedName name="HS_LOAILOP_TH_KHAC">#REF!</definedName>
    <definedName name="HS_LOAILOP_THCS_KHAC">#REF!</definedName>
    <definedName name="HS_MONHOC_TH_KHAC">#REF!</definedName>
    <definedName name="HS_TEDGSKHOE_MG1_KHAC">#REF!</definedName>
    <definedName name="HS_TEDGSKHOE_MG2_KHAC">#REF!</definedName>
    <definedName name="hsanfa">#REF!</definedName>
    <definedName name="HSBDVC">#REF!</definedName>
    <definedName name="hsbn">#REF!</definedName>
    <definedName name="Hsc">#REF!</definedName>
    <definedName name="HSCT3">0.1</definedName>
    <definedName name="hsd">#REF!</definedName>
    <definedName name="hsdc">#REF!</definedName>
    <definedName name="hsdc1">#REF!</definedName>
    <definedName name="HSDD">#REF!</definedName>
    <definedName name="HSDN">2.5</definedName>
    <definedName name="hSF">#REF!</definedName>
    <definedName name="HSG">1.1</definedName>
    <definedName name="HSGG">#REF!</definedName>
    <definedName name="HSHH">#REF!</definedName>
    <definedName name="HSHHUT">#REF!</definedName>
    <definedName name="hsk">#REF!</definedName>
    <definedName name="hskd">#REF!</definedName>
    <definedName name="hskk">#REF!</definedName>
    <definedName name="hskk1">#REF!</definedName>
    <definedName name="HSKK35">#REF!</definedName>
    <definedName name="HSKVXL_MTC">#REF!</definedName>
    <definedName name="HSKVXL_MTC_32">#REF!</definedName>
    <definedName name="HSKVXL_NC">#REF!</definedName>
    <definedName name="HSKVXL_NC_32">#REF!</definedName>
    <definedName name="HSlanxe">#REF!</definedName>
    <definedName name="hslx">#REF!</definedName>
    <definedName name="hslxh">#REF!</definedName>
    <definedName name="HSLXP">#REF!</definedName>
    <definedName name="hsm">1.1289</definedName>
    <definedName name="HSMTC">#REF!</definedName>
    <definedName name="HSMTC_32">#REF!</definedName>
    <definedName name="hsn">0.5</definedName>
    <definedName name="HSNC">#REF!</definedName>
    <definedName name="hsnc_cau">2.5039</definedName>
    <definedName name="hsnc_cau2">1.626</definedName>
    <definedName name="hsnc_d">1.6356</definedName>
    <definedName name="hsnc_d2">1.6356</definedName>
    <definedName name="hso">#REF!</definedName>
    <definedName name="HSSL">#REF!</definedName>
    <definedName name="hßm4">#REF!</definedName>
    <definedName name="hstb">#REF!</definedName>
    <definedName name="hstdtk">#REF!</definedName>
    <definedName name="HSTH">#REF!</definedName>
    <definedName name="hsthep">#REF!</definedName>
    <definedName name="hsUd">#REF!</definedName>
    <definedName name="HSVC1">#REF!</definedName>
    <definedName name="HSVC2">#REF!</definedName>
    <definedName name="HSVC3">#REF!</definedName>
    <definedName name="HsVCVLTH">#REF!</definedName>
    <definedName name="hsvl">1</definedName>
    <definedName name="hsvl2">1</definedName>
    <definedName name="HT">#REF!</definedName>
    <definedName name="HT.2">#REF!</definedName>
    <definedName name="ht.2_ct">#REF!</definedName>
    <definedName name="ht.2_hd">#REF!</definedName>
    <definedName name="ht.2_ts">#REF!</definedName>
    <definedName name="HT.A">#REF!</definedName>
    <definedName name="ht.a_ct">#REF!</definedName>
    <definedName name="ht.a_hd">#REF!</definedName>
    <definedName name="HT.a_hso">#REF!</definedName>
    <definedName name="ht.a_hspc">#REF!</definedName>
    <definedName name="HT.a_ld">#REF!</definedName>
    <definedName name="HT.a_luong">#REF!</definedName>
    <definedName name="HT.a_nguoi">#REF!</definedName>
    <definedName name="HT.a_tdtt">#REF!</definedName>
    <definedName name="HT.a_tn">#REF!</definedName>
    <definedName name="HT.a_ud">#REF!</definedName>
    <definedName name="HT.B">#REF!</definedName>
    <definedName name="ht.b_ct">#REF!</definedName>
    <definedName name="ht.b_hd">#REF!</definedName>
    <definedName name="HT.B_hso">#REF!</definedName>
    <definedName name="ht.b_hspc">#REF!</definedName>
    <definedName name="HT.B_ld">#REF!</definedName>
    <definedName name="HT.B_luong">#REF!</definedName>
    <definedName name="HT.B_nguoi">#REF!</definedName>
    <definedName name="HT.B_tdtt">#REF!</definedName>
    <definedName name="HT.B_tn">#REF!</definedName>
    <definedName name="ht.b_ts">#REF!</definedName>
    <definedName name="HT.B_ud">#REF!</definedName>
    <definedName name="ht25nc">#REF!</definedName>
    <definedName name="ht25vl">#REF!</definedName>
    <definedName name="ht325nc">#REF!</definedName>
    <definedName name="ht325vl">#REF!</definedName>
    <definedName name="ht37k">#REF!</definedName>
    <definedName name="ht37nc">#REF!</definedName>
    <definedName name="ht50nc">#REF!</definedName>
    <definedName name="ht50vl">#REF!</definedName>
    <definedName name="HTB_HSO">#REF!</definedName>
    <definedName name="HTB_LUONG">#REF!</definedName>
    <definedName name="HTB_NGUOI">#REF!</definedName>
    <definedName name="HTB_UD">#REF!</definedName>
    <definedName name="Hthan">#REF!</definedName>
    <definedName name="HTHH">#REF!</definedName>
    <definedName name="Htinh">#REF!</definedName>
    <definedName name="htlm" hidden="1">{"'Sheet1'!$L$16"}</definedName>
    <definedName name="html" hidden="1">{"'Sheet1'!$L$16"}</definedName>
    <definedName name="HTML_CodePage" hidden="1">950</definedName>
    <definedName name="HTML_Control"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PathFilemoi" hidden="1">"C:\2689\Q\國內\00q3961台化龍德PTA3建造\MyHTML.htm"</definedName>
    <definedName name="HTML_Title" hidden="1">"00Q3961-SUM"</definedName>
    <definedName name="HTMT" hidden="1">{"'Sheet1'!$L$16"}</definedName>
    <definedName name="HTMT1" hidden="1">{#N/A,#N/A,FALSE,"Sheet1"}</definedName>
    <definedName name="HTNC">#REF!</definedName>
    <definedName name="htrhrt" hidden="1">{"'Sheet1'!$L$16"}</definedName>
    <definedName name="HTS">#REF!</definedName>
    <definedName name="HTthang10">{"Book1"}</definedName>
    <definedName name="HTU">#REF!</definedName>
    <definedName name="HTVL">#REF!</definedName>
    <definedName name="hu" hidden="1">{"'Sheet1'!$L$16"}</definedName>
    <definedName name="hui" hidden="1">{"'Sheet1'!$L$16"}</definedName>
    <definedName name="hung" hidden="1">{"'Sheet1'!$L$16"}</definedName>
    <definedName name="HungYen">#REF!</definedName>
    <definedName name="huong" hidden="1">{"'Sheet1'!$L$16"}</definedName>
    <definedName name="HUU" hidden="1">{"'Sheet1'!$L$16"}</definedName>
    <definedName name="huy" hidden="1">{"'Sheet1'!$L$16"}</definedName>
    <definedName name="huyhoa" hidden="1">{"'Sheet1'!$L$16"}</definedName>
    <definedName name="huymoi" hidden="1">{"'Sheet1'!$L$16"}</definedName>
    <definedName name="huynh">#REF!</definedName>
    <definedName name="HV">#REF!</definedName>
    <definedName name="HVBC">#REF!</definedName>
    <definedName name="HVC">#REF!</definedName>
    <definedName name="HVL">#REF!</definedName>
    <definedName name="HVP">#REF!</definedName>
    <definedName name="hw">#REF!</definedName>
    <definedName name="hx">#REF!</definedName>
    <definedName name="HYen">#REF!</definedName>
    <definedName name="HYen2">#REF!</definedName>
    <definedName name="I">#REF!</definedName>
    <definedName name="Ì">#REF!</definedName>
    <definedName name="I_A">#REF!</definedName>
    <definedName name="I_B">#REF!</definedName>
    <definedName name="I_c">#REF!</definedName>
    <definedName name="I_p">#REF!</definedName>
    <definedName name="I2É6">#REF!</definedName>
    <definedName name="I757.">#REF!</definedName>
    <definedName name="Ic">#REF!</definedName>
    <definedName name="iCount">3</definedName>
    <definedName name="IDLAB_COST">#REF!</definedName>
    <definedName name="igd">#REF!</definedName>
    <definedName name="igs">#REF!</definedName>
    <definedName name="II_A">#REF!</definedName>
    <definedName name="II_B">#REF!</definedName>
    <definedName name="II_c">#REF!</definedName>
    <definedName name="III_a">#REF!</definedName>
    <definedName name="III_B">#REF!</definedName>
    <definedName name="III_c">#REF!</definedName>
    <definedName name="IMPORT">#REF!</definedName>
    <definedName name="IND_LAB">#REF!</definedName>
    <definedName name="index">#REF!</definedName>
    <definedName name="INDMANP">#REF!</definedName>
    <definedName name="INPUT">#REF!</definedName>
    <definedName name="INPUT1">#REF!</definedName>
    <definedName name="inputCosti">#REF!</definedName>
    <definedName name="inputLf">#REF!</definedName>
    <definedName name="inputWTP">#REF!</definedName>
    <definedName name="INT">#REF!</definedName>
    <definedName name="INTBN">#REF!</definedName>
    <definedName name="IO">#REF!</definedName>
    <definedName name="IO_31">#REF!</definedName>
    <definedName name="iÖn_lùc_Qu_ng_ninh">#REF!</definedName>
    <definedName name="Ip">#REF!</definedName>
    <definedName name="IPX">#REF!</definedName>
    <definedName name="IPY">#REF!</definedName>
    <definedName name="Iran_Against">#REF!</definedName>
    <definedName name="Iran_Played">#REF!</definedName>
    <definedName name="IST">#REF!</definedName>
    <definedName name="it">#REF!</definedName>
    <definedName name="Italy_Against">#REF!</definedName>
    <definedName name="Italy_Played">#REF!</definedName>
    <definedName name="Ivory_Against">#REF!</definedName>
    <definedName name="Ivory_Played">#REF!</definedName>
    <definedName name="IWTP">#REF!</definedName>
    <definedName name="IX">#REF!</definedName>
    <definedName name="IY">#REF!</definedName>
    <definedName name="j">{"'Sheet1'!$L$16"}</definedName>
    <definedName name="j356C8">#REF!</definedName>
    <definedName name="Japan_Against">#REF!</definedName>
    <definedName name="Japan_Played">#REF!</definedName>
    <definedName name="jhnjnn">#REF!</definedName>
    <definedName name="jidi1">#REF!</definedName>
    <definedName name="jj">#REF!</definedName>
    <definedName name="jjjhbdjgsdj">#REF!</definedName>
    <definedName name="jjjjjjjjjjjjjjj">#REF!</definedName>
    <definedName name="jkjk" hidden="1">{"'Sheet1'!$L$16"}</definedName>
    <definedName name="JPYVND1">#REF!</definedName>
    <definedName name="jrjthkghdkg" hidden="1">#REF!</definedName>
    <definedName name="k">{"'Sheet1'!$L$16"}</definedName>
    <definedName name="K_L">#REF!</definedName>
    <definedName name="K0.001">#REF!</definedName>
    <definedName name="K0.011">#REF!</definedName>
    <definedName name="K0.101">#REF!</definedName>
    <definedName name="K0.111">#REF!</definedName>
    <definedName name="K0.201">#REF!</definedName>
    <definedName name="K0.211">#REF!</definedName>
    <definedName name="K0.301">#REF!</definedName>
    <definedName name="K0.311">#REF!</definedName>
    <definedName name="K0.400">#REF!</definedName>
    <definedName name="K0.410">#REF!</definedName>
    <definedName name="K0.501">#REF!</definedName>
    <definedName name="K0.511">#REF!</definedName>
    <definedName name="K0.61">#REF!</definedName>
    <definedName name="K0.71">#REF!</definedName>
    <definedName name="K1.001">#REF!</definedName>
    <definedName name="K1.021">#REF!</definedName>
    <definedName name="K1.041">#REF!</definedName>
    <definedName name="K1.121">#REF!</definedName>
    <definedName name="K1.201">#REF!</definedName>
    <definedName name="K1.211">#REF!</definedName>
    <definedName name="K1.221">#REF!</definedName>
    <definedName name="K1.301">#REF!</definedName>
    <definedName name="K1.321">#REF!</definedName>
    <definedName name="K1.331">#REF!</definedName>
    <definedName name="K1.341">#REF!</definedName>
    <definedName name="K1.401">#REF!</definedName>
    <definedName name="K1.411">#REF!</definedName>
    <definedName name="K1.421">#REF!</definedName>
    <definedName name="K1.431">#REF!</definedName>
    <definedName name="K1.441">#REF!</definedName>
    <definedName name="K2.001">#REF!</definedName>
    <definedName name="K2.011">#REF!</definedName>
    <definedName name="K2.021">#REF!</definedName>
    <definedName name="K2.031">#REF!</definedName>
    <definedName name="K2.041">#REF!</definedName>
    <definedName name="K2.101">#REF!</definedName>
    <definedName name="K2.111">#REF!</definedName>
    <definedName name="K2.121">#REF!</definedName>
    <definedName name="K2.131">#REF!</definedName>
    <definedName name="K2.141">#REF!</definedName>
    <definedName name="K2.201">#REF!</definedName>
    <definedName name="K2.211">#REF!</definedName>
    <definedName name="K2.221">#REF!</definedName>
    <definedName name="K2.231">#REF!</definedName>
    <definedName name="K2.241">#REF!</definedName>
    <definedName name="K2.301">#REF!</definedName>
    <definedName name="K2.321">#REF!</definedName>
    <definedName name="K2.341">#REF!</definedName>
    <definedName name="K2.400">#REF!</definedName>
    <definedName name="K2.420">#REF!</definedName>
    <definedName name="K2.440">#REF!</definedName>
    <definedName name="K2.500">#REF!</definedName>
    <definedName name="K2.520">#REF!</definedName>
    <definedName name="K2.540">#REF!</definedName>
    <definedName name="k2b">#REF!</definedName>
    <definedName name="K3.210">#REF!</definedName>
    <definedName name="K3.220">#REF!</definedName>
    <definedName name="K3.230">#REF!</definedName>
    <definedName name="K3.310">#REF!</definedName>
    <definedName name="K3.320">#REF!</definedName>
    <definedName name="K3.330">#REF!</definedName>
    <definedName name="K3.410">#REF!</definedName>
    <definedName name="K3.430">#REF!</definedName>
    <definedName name="K3.450">#REF!</definedName>
    <definedName name="K4.010">#REF!</definedName>
    <definedName name="K4.020">#REF!</definedName>
    <definedName name="K4.110">#REF!</definedName>
    <definedName name="K4.120">#REF!</definedName>
    <definedName name="K4.210">#REF!</definedName>
    <definedName name="K4.220">#REF!</definedName>
    <definedName name="K4.230">#REF!</definedName>
    <definedName name="K4.240">#REF!</definedName>
    <definedName name="ka">2</definedName>
    <definedName name="KAE">#REF!</definedName>
    <definedName name="KAS">#REF!</definedName>
    <definedName name="kcong">#REF!</definedName>
    <definedName name="kdien">#REF!</definedName>
    <definedName name="KE_HOACH_VON_PHU_THU">#REF!</definedName>
    <definedName name="KEHOACH2016">#REF!</definedName>
    <definedName name="kehoachTH">#REF!</definedName>
    <definedName name="Kg_">#REF!</definedName>
    <definedName name="kg_m2" hidden="1">#REF!</definedName>
    <definedName name="KgBM">#REF!</definedName>
    <definedName name="Kgcot">#REF!</definedName>
    <definedName name="KgCTd4">#REF!</definedName>
    <definedName name="KgCTt4">#REF!</definedName>
    <definedName name="Kgdamd4">#REF!</definedName>
    <definedName name="Kgdamt4">#REF!</definedName>
    <definedName name="kghkgh" hidden="1">#REF!</definedName>
    <definedName name="Kgmong">#REF!</definedName>
    <definedName name="KgNXOLdk">#REF!</definedName>
    <definedName name="Kgsan">#REF!</definedName>
    <definedName name="kh">#REF!</definedName>
    <definedName name="KH_Chang">#REF!</definedName>
    <definedName name="kha">#REF!</definedName>
    <definedName name="Khac">#REF!</definedName>
    <definedName name="khac.1">#REF!</definedName>
    <definedName name="khac_1">#REF!</definedName>
    <definedName name="khanang">#REF!</definedName>
    <definedName name="khla09">{"'Sheet1'!$L$16"}</definedName>
    <definedName name="KHldatcat">#REF!</definedName>
    <definedName name="khoannhoi">#REF!</definedName>
    <definedName name="Khocau">#REF!</definedName>
    <definedName name="KHOI_LUONG_DAT_DAO_DAP">#REF!</definedName>
    <definedName name="khong">#REF!</definedName>
    <definedName name="Khong_can_doi">#REF!</definedName>
    <definedName name="khongtruotgia">{"'Sheet1'!$L$16"}</definedName>
    <definedName name="KhuyenmaiUPS">"AutoShape 264"</definedName>
    <definedName name="khvh09" hidden="1">{"'Sheet1'!$L$16"}</definedName>
    <definedName name="khvx09" hidden="1">{#N/A,#N/A,FALSE,"Chi tiÆt"}</definedName>
    <definedName name="KHYt09" hidden="1">{"'Sheet1'!$L$16"}</definedName>
    <definedName name="kich250">#REF!</definedName>
    <definedName name="kich500">#REF!</definedName>
    <definedName name="kiem">#REF!</definedName>
    <definedName name="Kiem_tra_trung_ten">#REF!</definedName>
    <definedName name="KINH_PHI_DEN_BU">#REF!</definedName>
    <definedName name="KINH_PHI_DZ0.4KV">#REF!</definedName>
    <definedName name="KINH_PHI_KHAO_SAT__LAP_BCNCKT__TKKTTC">#REF!</definedName>
    <definedName name="KINH_PHI_KHO_BAI">#REF!</definedName>
    <definedName name="KINH_PHI_TBA">#REF!</definedName>
    <definedName name="kj">#REF!</definedName>
    <definedName name="kjgjyhb" hidden="1">{"Offgrid",#N/A,FALSE,"OFFGRID";"Region",#N/A,FALSE,"REGION";"Offgrid -2",#N/A,FALSE,"OFFGRID";"WTP",#N/A,FALSE,"WTP";"WTP -2",#N/A,FALSE,"WTP";"Project",#N/A,FALSE,"PROJECT";"Summary -2",#N/A,FALSE,"SUMMARY"}</definedName>
    <definedName name="kjkjkj" hidden="1">{"'Sheet1'!$L$16"}</definedName>
    <definedName name="kk">#REF!</definedName>
    <definedName name="kkkkkkkkkkkk">#REF!</definedName>
    <definedName name="kkkkkkkkkkkkkkk">#REF!</definedName>
    <definedName name="kl">#REF!</definedName>
    <definedName name="kl_ME">#REF!</definedName>
    <definedName name="klc">#REF!</definedName>
    <definedName name="klctbb">#REF!</definedName>
    <definedName name="kldd1p">#REF!</definedName>
    <definedName name="kldd3p">#REF!</definedName>
    <definedName name="KLduonggiaods" hidden="1">{"'Sheet1'!$L$16"}</definedName>
    <definedName name="Klkn">#REF!</definedName>
    <definedName name="klm" hidden="1">{"'Sheet1'!$L$16"}</definedName>
    <definedName name="KLTHDN">#REF!</definedName>
    <definedName name="KLTMai" hidden="1">{"'Sheet1'!$L$16"}</definedName>
    <definedName name="KLVANKHUON">#REF!</definedName>
    <definedName name="KLVL1">#REF!</definedName>
    <definedName name="km">#REF!</definedName>
    <definedName name="kmong">#REF!</definedName>
    <definedName name="kno">#REF!</definedName>
    <definedName name="KÕ_ho_ch">#REF!</definedName>
    <definedName name="Korea_Against">#REF!</definedName>
    <definedName name="Korea_Played">#REF!</definedName>
    <definedName name="KP">#REF!</definedName>
    <definedName name="kp1ph">#REF!</definedName>
    <definedName name="kq">#REF!</definedName>
    <definedName name="KQ_Truong">#REF!</definedName>
    <definedName name="kqkd" hidden="1">{"'Sheet1'!$L$16"}</definedName>
    <definedName name="Ks">#REF!</definedName>
    <definedName name="KS_1">#REF!</definedName>
    <definedName name="KS_2">#REF!</definedName>
    <definedName name="ksbn" hidden="1">{"'Sheet1'!$L$16"}</definedName>
    <definedName name="KSDA" hidden="1">{"'Sheet1'!$L$16"}</definedName>
    <definedName name="kshn" hidden="1">{"'Sheet1'!$L$16"}</definedName>
    <definedName name="ksls" hidden="1">{"'Sheet1'!$L$16"}</definedName>
    <definedName name="KSTK">#REF!</definedName>
    <definedName name="ktc">#REF!</definedName>
    <definedName name="Kte">#REF!</definedName>
    <definedName name="KTHD">#REF!</definedName>
    <definedName name="KVC">#REF!</definedName>
    <definedName name="Ký_nép">#REF!</definedName>
    <definedName name="l" hidden="1">{"'Sheet1'!$L$16"}</definedName>
    <definedName name="l_1">#REF!</definedName>
    <definedName name="L_2">#REF!</definedName>
    <definedName name="L_mong">#REF!</definedName>
    <definedName name="L100x8">#REF!</definedName>
    <definedName name="L130x9">#REF!</definedName>
    <definedName name="l1d">#REF!</definedName>
    <definedName name="l2pa1" hidden="1">{"'Sheet1'!$L$16"}</definedName>
    <definedName name="L63x6">5800</definedName>
    <definedName name="L70x6">#REF!</definedName>
    <definedName name="L80x6">#REF!</definedName>
    <definedName name="Lã_quang_thanh">#REF!</definedName>
    <definedName name="LABEL">#REF!</definedName>
    <definedName name="Laivay">#REF!</definedName>
    <definedName name="laj">#REF!</definedName>
    <definedName name="lam" hidden="1">{"'Sheet1'!$L$16"}</definedName>
    <definedName name="LAMTHEM">#REF!</definedName>
    <definedName name="LAMTUBE">#REF!</definedName>
    <definedName name="lan" hidden="1">{#N/A,#N/A,TRUE,"BT M200 da 10x20"}</definedName>
    <definedName name="Land">#REF!</definedName>
    <definedName name="langson" hidden="1">{"'Sheet1'!$L$16"}</definedName>
    <definedName name="lanhto">#REF!</definedName>
    <definedName name="lao_keo_dam_cau">#REF!</definedName>
    <definedName name="LAP_DAT_TBA">#REF!</definedName>
    <definedName name="Lap_dat_td">#REF!</definedName>
    <definedName name="LapDungDam">#REF!</definedName>
    <definedName name="Lb">#REF!</definedName>
    <definedName name="lbqd">#REF!</definedName>
    <definedName name="LBS_22">107800000</definedName>
    <definedName name="lc" hidden="1">{"'Sheet1'!$L$16"}</definedName>
    <definedName name="LC5_total">#REF!</definedName>
    <definedName name="LC6_total">#REF!</definedName>
    <definedName name="lcd">#REF!</definedName>
    <definedName name="LCN">#REF!</definedName>
    <definedName name="ld">#REF!</definedName>
    <definedName name="LD.2">#REF!</definedName>
    <definedName name="ld.2_ct">#REF!</definedName>
    <definedName name="ld.2_hd">#REF!</definedName>
    <definedName name="ld.2_ts">#REF!</definedName>
    <definedName name="LD.A">#REF!</definedName>
    <definedName name="ld.a_ct">#REF!</definedName>
    <definedName name="ld.a_hd">#REF!</definedName>
    <definedName name="ld.a_hso">#REF!</definedName>
    <definedName name="ld.a_hspc">#REF!</definedName>
    <definedName name="LD.a_ld">#REF!</definedName>
    <definedName name="LD.a_luong">#REF!</definedName>
    <definedName name="LD.a_nguoi">#REF!</definedName>
    <definedName name="LD.a_tdtt">#REF!</definedName>
    <definedName name="LD.a_tn">#REF!</definedName>
    <definedName name="LD.a_ud">#REF!</definedName>
    <definedName name="LD.B">#REF!</definedName>
    <definedName name="ld.b_ct">#REF!</definedName>
    <definedName name="ld.b_hd">#REF!</definedName>
    <definedName name="LD.B_hso">#REF!</definedName>
    <definedName name="ld.b_hspc">#REF!</definedName>
    <definedName name="LD.B_ld">#REF!</definedName>
    <definedName name="LD.B_luong">#REF!</definedName>
    <definedName name="LD.B_nguoi">#REF!</definedName>
    <definedName name="LD.B_tdtt">#REF!</definedName>
    <definedName name="LD.B_tn">#REF!</definedName>
    <definedName name="ld.b_ts">#REF!</definedName>
    <definedName name="LD.B_ud">#REF!</definedName>
    <definedName name="LD.C">#REF!</definedName>
    <definedName name="ld.c_ct">#REF!</definedName>
    <definedName name="ld.c_hd">#REF!</definedName>
    <definedName name="LD.C_hso">#REF!</definedName>
    <definedName name="ld.c_hspc">#REF!</definedName>
    <definedName name="LD.C_ld">#REF!</definedName>
    <definedName name="LD.C_luong">#REF!</definedName>
    <definedName name="LD.C_nguoi">#REF!</definedName>
    <definedName name="LD.C_tdtt">#REF!</definedName>
    <definedName name="LD.C_tn">#REF!</definedName>
    <definedName name="LD.C_ud">#REF!</definedName>
    <definedName name="Ldatcat">#REF!</definedName>
    <definedName name="LDB_HSO">#REF!</definedName>
    <definedName name="LDB_LUONG">#REF!</definedName>
    <definedName name="LDB_NGUOI">#REF!</definedName>
    <definedName name="LDB_TH">#REF!</definedName>
    <definedName name="LDB_UD">#REF!</definedName>
    <definedName name="LDC_HSO">#REF!</definedName>
    <definedName name="LDC_LUONG">#REF!</definedName>
    <definedName name="LDC_NGUOI">#REF!</definedName>
    <definedName name="LDC_UD">#REF!</definedName>
    <definedName name="Ldinh">#REF!</definedName>
    <definedName name="LDMD">5%</definedName>
    <definedName name="LDMM">5%</definedName>
    <definedName name="LDMX">5.5%</definedName>
    <definedName name="ledinhdung" hidden="1">#REF!</definedName>
    <definedName name="Lf">#REF!</definedName>
    <definedName name="LFX">#REF!</definedName>
    <definedName name="LFY">#REF!</definedName>
    <definedName name="lg_ck">#REF!</definedName>
    <definedName name="lg_DA2">#REF!</definedName>
    <definedName name="lg_DTNT">#REF!</definedName>
    <definedName name="lg_ht">#REF!</definedName>
    <definedName name="lg_ld">#REF!</definedName>
    <definedName name="lg_lp">#REF!</definedName>
    <definedName name="lg_LT">#REF!</definedName>
    <definedName name="lg_ph">#REF!</definedName>
    <definedName name="lg_sp">#REF!</definedName>
    <definedName name="lg_TB">#REF!</definedName>
    <definedName name="lg_TD">#REF!</definedName>
    <definedName name="lg_th">#REF!</definedName>
    <definedName name="lg_tk">#REF!</definedName>
    <definedName name="lg_tt">#REF!</definedName>
    <definedName name="LgL">#REF!</definedName>
    <definedName name="LH_DACBIET_MG_KHAC">#REF!</definedName>
    <definedName name="LH_DACBIET_TH_KHAC">#REF!</definedName>
    <definedName name="LH_DACBIET_THCS_KHAC">#REF!</definedName>
    <definedName name="LHT.A">#REF!</definedName>
    <definedName name="lht.a_ct">#REF!</definedName>
    <definedName name="lht.a_hd">#REF!</definedName>
    <definedName name="LHT.a_hso">#REF!</definedName>
    <definedName name="lht.a_hspc">#REF!</definedName>
    <definedName name="LHT.a_ld">#REF!</definedName>
    <definedName name="LHT.a_luong">#REF!</definedName>
    <definedName name="LHT.a_nguoi">#REF!</definedName>
    <definedName name="LHT.a_tdtt">#REF!</definedName>
    <definedName name="LHT.a_tn">#REF!</definedName>
    <definedName name="LHT.a_ud">#REF!</definedName>
    <definedName name="LHT.B">#REF!</definedName>
    <definedName name="lht.b_ct">#REF!</definedName>
    <definedName name="lht.b_hd">#REF!</definedName>
    <definedName name="LHT.B_hso">#REF!</definedName>
    <definedName name="lht.b_hspc">#REF!</definedName>
    <definedName name="LHT.B_ld">#REF!</definedName>
    <definedName name="LHT.B_luong">#REF!</definedName>
    <definedName name="LHT.B_nguoi">#REF!</definedName>
    <definedName name="LHT.B_tdtt">#REF!</definedName>
    <definedName name="LHT.B_tn">#REF!</definedName>
    <definedName name="LHT.B_ud">#REF!</definedName>
    <definedName name="LHT.C">#REF!</definedName>
    <definedName name="lht.c_ct">#REF!</definedName>
    <definedName name="lht.c_hd">#REF!</definedName>
    <definedName name="LHT.C_hso">#REF!</definedName>
    <definedName name="lht.c_hspc">#REF!</definedName>
    <definedName name="LHT.C_ld">#REF!</definedName>
    <definedName name="LHT.C_luong">#REF!</definedName>
    <definedName name="LHT.C_nguoi">#REF!</definedName>
    <definedName name="LHT.C_tdtt">#REF!</definedName>
    <definedName name="LHT.C_tn">#REF!</definedName>
    <definedName name="lht.c_ts">#REF!</definedName>
    <definedName name="LHT.C_ud">#REF!</definedName>
    <definedName name="LI">#REF!</definedName>
    <definedName name="LIET_KE_VI_TRI_DZ0.4KV">#REF!</definedName>
    <definedName name="LIET_KE_VI_TRI_DZ22KV">#REF!</definedName>
    <definedName name="limcount" hidden="1">13</definedName>
    <definedName name="linh" hidden="1">{"'Sheet1'!$L$16"}</definedName>
    <definedName name="linhT" hidden="1">{"'Sheet1'!$L$16"}</definedName>
    <definedName name="list">#REF!</definedName>
    <definedName name="lj">#REF!</definedName>
    <definedName name="lk">#REF!</definedName>
    <definedName name="LK_hathe">#REF!</definedName>
    <definedName name="lkjjjjjj">#REF!</definedName>
    <definedName name="llcmem">#REF!</definedName>
    <definedName name="llcmo">#REF!</definedName>
    <definedName name="llllllllll">#REF!</definedName>
    <definedName name="LLs">#REF!</definedName>
    <definedName name="Lmk">#REF!</definedName>
    <definedName name="Lmong">#REF!</definedName>
    <definedName name="ln">1</definedName>
    <definedName name="lnhip">#REF!</definedName>
    <definedName name="Lnsc">#REF!</definedName>
    <definedName name="lntt">#REF!</definedName>
    <definedName name="Lo">#REF!</definedName>
    <definedName name="loai">#REF!</definedName>
    <definedName name="LOAI_DUONG">#REF!</definedName>
    <definedName name="Loai_TD">#REF!</definedName>
    <definedName name="loaiduong">#REF!</definedName>
    <definedName name="LoaixeH">#REF!</definedName>
    <definedName name="LoaixeXB">#REF!</definedName>
    <definedName name="LOC">#REF!</definedName>
    <definedName name="lón2">#REF!</definedName>
    <definedName name="lón3">#REF!</definedName>
    <definedName name="lón5">#REF!</definedName>
    <definedName name="look">#REF!</definedName>
    <definedName name="LOOP">#REF!</definedName>
    <definedName name="LOPHOC_MG_KHAC">#REF!</definedName>
    <definedName name="LOPHOC_TH_KHAC">#REF!</definedName>
    <definedName name="LOPHOC_THCS_KHAC">#REF!</definedName>
    <definedName name="LOSS">#REF!</definedName>
    <definedName name="Lp">#REF!</definedName>
    <definedName name="lp.2">#REF!</definedName>
    <definedName name="lp.2_ct">#REF!</definedName>
    <definedName name="lp.2_hd">#REF!</definedName>
    <definedName name="lp.2_ts">#REF!</definedName>
    <definedName name="LP.A">#REF!</definedName>
    <definedName name="lp.a_ct">#REF!</definedName>
    <definedName name="lp.a_hso">#REF!</definedName>
    <definedName name="lp.a_hspc">#REF!</definedName>
    <definedName name="lp.a_ld">#REF!</definedName>
    <definedName name="lp.a_luong">#REF!</definedName>
    <definedName name="lp.a_nguoi">#REF!</definedName>
    <definedName name="lp.a_tdtt">#REF!</definedName>
    <definedName name="lp.a_tn">#REF!</definedName>
    <definedName name="lp.a_ts">#REF!</definedName>
    <definedName name="lp.a_ud">#REF!</definedName>
    <definedName name="LP.B">#REF!</definedName>
    <definedName name="lp.b_ct">#REF!</definedName>
    <definedName name="lp.b_hd">#REF!</definedName>
    <definedName name="lp.B_hso">#REF!</definedName>
    <definedName name="lp.b_hspc">#REF!</definedName>
    <definedName name="lp.B_ld">#REF!</definedName>
    <definedName name="lp.B_luong">#REF!</definedName>
    <definedName name="lp.B_nguoi">#REF!</definedName>
    <definedName name="lp.B_tdtt">#REF!</definedName>
    <definedName name="lp.B_tn">#REF!</definedName>
    <definedName name="lp.b_ts">#REF!</definedName>
    <definedName name="lp.B_ud">#REF!</definedName>
    <definedName name="lp.c">#REF!</definedName>
    <definedName name="lp.c_ct">#REF!</definedName>
    <definedName name="lp.c_hd">#REF!</definedName>
    <definedName name="lp.C_hso">#REF!</definedName>
    <definedName name="lp.c_hspc">#REF!</definedName>
    <definedName name="lp.C_ld">#REF!</definedName>
    <definedName name="lp.C_luong">#REF!</definedName>
    <definedName name="lp.C_nguoi">#REF!</definedName>
    <definedName name="lp.C_tdtt">#REF!</definedName>
    <definedName name="lp.C_tn">#REF!</definedName>
    <definedName name="lp.c_ts">#REF!</definedName>
    <definedName name="lp.C_ud">#REF!</definedName>
    <definedName name="lp.d">#REF!</definedName>
    <definedName name="lp.d_ct">#REF!</definedName>
    <definedName name="lp.d_hd">#REF!</definedName>
    <definedName name="lp.D_hso">#REF!</definedName>
    <definedName name="lp.d_hspc">#REF!</definedName>
    <definedName name="lp.D_ld">#REF!</definedName>
    <definedName name="lp.D_luong">#REF!</definedName>
    <definedName name="lp.D_nguoi">#REF!</definedName>
    <definedName name="lp.D_tdtt">#REF!</definedName>
    <definedName name="lp.D_tn">#REF!</definedName>
    <definedName name="lp.d_ts">#REF!</definedName>
    <definedName name="lp.D_ud">#REF!</definedName>
    <definedName name="LRMC">#REF!</definedName>
    <definedName name="lsbn">#REF!</definedName>
    <definedName name="lset">#REF!</definedName>
    <definedName name="lst">#REF!</definedName>
    <definedName name="LT.2">#REF!</definedName>
    <definedName name="LT.2_ct">#REF!</definedName>
    <definedName name="LT.2_hd">#REF!</definedName>
    <definedName name="LT.2_ts">#REF!</definedName>
    <definedName name="LT.A">#REF!</definedName>
    <definedName name="LT.a_ct">#REF!</definedName>
    <definedName name="LT.a_hd">#REF!</definedName>
    <definedName name="LT.a_hso">#REF!</definedName>
    <definedName name="lt.a_hspc">#REF!</definedName>
    <definedName name="LT.a_ld">#REF!</definedName>
    <definedName name="LT.a_luong">#REF!</definedName>
    <definedName name="LT.a_nguoi">#REF!</definedName>
    <definedName name="LT.a_tdtt">#REF!</definedName>
    <definedName name="LT.a_tn">#REF!</definedName>
    <definedName name="LT.a_ts">#REF!</definedName>
    <definedName name="LT.a_ud">#REF!</definedName>
    <definedName name="LT.B">#REF!</definedName>
    <definedName name="lt.b_ct">#REF!</definedName>
    <definedName name="lt.b_hd">#REF!</definedName>
    <definedName name="LT.b_hso">#REF!</definedName>
    <definedName name="lt.b_hspc">#REF!</definedName>
    <definedName name="LT.b_ld">#REF!</definedName>
    <definedName name="LT.b_luong">#REF!</definedName>
    <definedName name="LT.b_nguoi">#REF!</definedName>
    <definedName name="LT.b_tdtt">#REF!</definedName>
    <definedName name="LT.b_tn">#REF!</definedName>
    <definedName name="lt.b_ts">#REF!</definedName>
    <definedName name="LT.b_ud">#REF!</definedName>
    <definedName name="LT.C">#REF!</definedName>
    <definedName name="lt.c_ct">#REF!</definedName>
    <definedName name="lt.c_hd">#REF!</definedName>
    <definedName name="LT.C_hso">#REF!</definedName>
    <definedName name="lt.c_hspc">#REF!</definedName>
    <definedName name="LT.C_ld">#REF!</definedName>
    <definedName name="LT.C_luong">#REF!</definedName>
    <definedName name="LT.C_nguoi">#REF!</definedName>
    <definedName name="LT.C_tdtt">#REF!</definedName>
    <definedName name="LT.C_tn">#REF!</definedName>
    <definedName name="lt.c_ts">#REF!</definedName>
    <definedName name="LT.C_ud">#REF!</definedName>
    <definedName name="lt.d_ct">#REF!</definedName>
    <definedName name="lt.d_hd">#REF!</definedName>
    <definedName name="LT.D_hso">#REF!</definedName>
    <definedName name="lt.d_hspc">#REF!</definedName>
    <definedName name="LT.D_ld">#REF!</definedName>
    <definedName name="LT.D_luong">#REF!</definedName>
    <definedName name="LT.D_nguoi">#REF!</definedName>
    <definedName name="LT.D_tdtt">#REF!</definedName>
    <definedName name="LT.D_tn">#REF!</definedName>
    <definedName name="LT.D_ud">#REF!</definedName>
    <definedName name="lt_d">#REF!</definedName>
    <definedName name="LTB_HSO">#REF!</definedName>
    <definedName name="LTB_LD">#REF!</definedName>
    <definedName name="LTB_LUONG">#REF!</definedName>
    <definedName name="LTB_NGUOI">#REF!</definedName>
    <definedName name="LTB_TH">#REF!</definedName>
    <definedName name="LTB_UD">#REF!</definedName>
    <definedName name="LTC_HSO">#REF!</definedName>
    <definedName name="LTC_LUONG">#REF!</definedName>
    <definedName name="LTC_NGUOI">#REF!</definedName>
    <definedName name="LTC_UD">#REF!</definedName>
    <definedName name="Lthan">#REF!</definedName>
    <definedName name="LTKD" hidden="1">{"'Sheet1'!$L$16"}</definedName>
    <definedName name="LTKDDC" hidden="1">{"'Sheet1'!$L$16"}</definedName>
    <definedName name="LTR">#REF!</definedName>
    <definedName name="ltre">#REF!</definedName>
    <definedName name="Ltt">#REF!</definedName>
    <definedName name="luc">{"'Sheet1'!$L$16"}</definedName>
    <definedName name="lulop16">#REF!</definedName>
    <definedName name="luoncap">#REF!</definedName>
    <definedName name="Luong" hidden="1">{"'Sheet1'!$L$16"}</definedName>
    <definedName name="Luong_ct">#REF!</definedName>
    <definedName name="luong_hd">#REF!</definedName>
    <definedName name="lurung16">#REF!</definedName>
    <definedName name="luthep10">#REF!</definedName>
    <definedName name="luyÕn" hidden="1">{"'Sheet1'!$L$16"}</definedName>
    <definedName name="lv..">#REF!</definedName>
    <definedName name="lVC">#REF!</definedName>
    <definedName name="lvr..">#REF!</definedName>
    <definedName name="Ly">#REF!</definedName>
    <definedName name="m">{"'Sheet1'!$L$16"}</definedName>
    <definedName name="M.100_BK.PGD">#REF!</definedName>
    <definedName name="M.101_BK.PGD">#REF!</definedName>
    <definedName name="M.102_BK.PGD">#REF!</definedName>
    <definedName name="M.N">#REF!</definedName>
    <definedName name="m_">#REF!</definedName>
    <definedName name="M_1">#REF!</definedName>
    <definedName name="M_2">#REF!</definedName>
    <definedName name="m_3">#REF!</definedName>
    <definedName name="m_4">#REF!</definedName>
    <definedName name="M0.4">#REF!</definedName>
    <definedName name="m1_">#REF!</definedName>
    <definedName name="m102bnnc">#REF!</definedName>
    <definedName name="m102bnvl">#REF!</definedName>
    <definedName name="M10aa1p">#REF!</definedName>
    <definedName name="m10aamtc">#REF!</definedName>
    <definedName name="m10aanc">#REF!</definedName>
    <definedName name="M10aavc">#REF!</definedName>
    <definedName name="m10aavl">#REF!</definedName>
    <definedName name="m10anc">#REF!</definedName>
    <definedName name="m10avl">#REF!</definedName>
    <definedName name="m10banc">#REF!</definedName>
    <definedName name="m10bavl">#REF!</definedName>
    <definedName name="m122bnnc">#REF!</definedName>
    <definedName name="m122bnvl">#REF!</definedName>
    <definedName name="m12aanc">#REF!</definedName>
    <definedName name="M12aavl">#REF!</definedName>
    <definedName name="m12anc">#REF!</definedName>
    <definedName name="m12avl">#REF!</definedName>
    <definedName name="M12ba3p">#REF!</definedName>
    <definedName name="m12banc">#REF!</definedName>
    <definedName name="m12bavl">#REF!</definedName>
    <definedName name="M12bb1p">#REF!</definedName>
    <definedName name="m12bbnc">#REF!</definedName>
    <definedName name="m12bbvl">#REF!</definedName>
    <definedName name="M12bnnc">#REF!</definedName>
    <definedName name="M12bnvl">#REF!</definedName>
    <definedName name="M12cbnc">#REF!</definedName>
    <definedName name="M12cbvl">#REF!</definedName>
    <definedName name="m142bnnc">#REF!</definedName>
    <definedName name="m142bnvl">#REF!</definedName>
    <definedName name="M14bb1p">#REF!</definedName>
    <definedName name="m14bbnc">#REF!</definedName>
    <definedName name="M14bbvc">#REF!</definedName>
    <definedName name="m14bbvl">#REF!</definedName>
    <definedName name="M8a">#REF!</definedName>
    <definedName name="M8aa">#REF!</definedName>
    <definedName name="m8aanc">#REF!</definedName>
    <definedName name="m8aavl">#REF!</definedName>
    <definedName name="m8amtc">#REF!</definedName>
    <definedName name="m8anc">#REF!</definedName>
    <definedName name="m8avl">#REF!</definedName>
    <definedName name="ma">#REF!</definedName>
    <definedName name="Ma_lop">#REF!</definedName>
    <definedName name="Ma_mon">#REF!</definedName>
    <definedName name="Ma_RT">#REF!</definedName>
    <definedName name="Ma3pnc">#REF!</definedName>
    <definedName name="Ma3pvl">#REF!</definedName>
    <definedName name="Maa3pnc">#REF!</definedName>
    <definedName name="Maa3pvl">#REF!</definedName>
    <definedName name="MACRO">#REF!</definedName>
    <definedName name="Macro1">#REF!</definedName>
    <definedName name="Macro2">#REF!</definedName>
    <definedName name="Macro3">#REF!</definedName>
    <definedName name="Macro4">#REF!</definedName>
    <definedName name="MACTANG_BD">#REF!</definedName>
    <definedName name="MACTANG_HT_BD">#REF!</definedName>
    <definedName name="MACTANG_HT_KT">#REF!</definedName>
    <definedName name="MACTANG_KT">#REF!</definedName>
    <definedName name="mahang">#REF!</definedName>
    <definedName name="mahang_d">#REF!</definedName>
    <definedName name="mahang_n">#REF!</definedName>
    <definedName name="mahang_x">#REF!</definedName>
    <definedName name="MaHaRangNam">#REF!</definedName>
    <definedName name="MaHaRangTuan">#REF!</definedName>
    <definedName name="mai" hidden="1">{"'Sheet1'!$L$16"}</definedName>
    <definedName name="MAJ_CON_EQP">#REF!</definedName>
    <definedName name="MaMay_Q">#REF!</definedName>
    <definedName name="mangay">#REF!</definedName>
    <definedName name="MAT">#REF!</definedName>
    <definedName name="MAT_31">#REF!</definedName>
    <definedName name="Mat_cau">#REF!</definedName>
    <definedName name="matbang" hidden="1">{"'Sheet1'!$L$16"}</definedName>
    <definedName name="mathang">#REF!</definedName>
    <definedName name="MaThanhToanNB">#REF!</definedName>
    <definedName name="matit">#REF!</definedName>
    <definedName name="MaTuan">#REF!</definedName>
    <definedName name="MAVANKHUON">#REF!</definedName>
    <definedName name="MAVLTHDN">#REF!</definedName>
    <definedName name="may">#REF!</definedName>
    <definedName name="mb">#REF!</definedName>
    <definedName name="MB_Intel_Server_C440GX_Dual_Sl2_ATX">#REF!</definedName>
    <definedName name="MB_Tomato_810B_Twin">#REF!</definedName>
    <definedName name="Mba1p">#REF!</definedName>
    <definedName name="Mba3p">#REF!</definedName>
    <definedName name="Mbb3p">#REF!</definedName>
    <definedName name="Mbn1p">#REF!</definedName>
    <definedName name="mbnc">#REF!</definedName>
    <definedName name="mbvl">#REF!</definedName>
    <definedName name="MC">#REF!</definedName>
    <definedName name="Mcasea">#REF!</definedName>
    <definedName name="Mcr">#REF!</definedName>
    <definedName name="MD">#REF!</definedName>
    <definedName name="MDC">#REF!</definedName>
    <definedName name="me">#REF!</definedName>
    <definedName name="MENU1">#REF!</definedName>
    <definedName name="MENUVIEW">#REF!</definedName>
    <definedName name="MESSAGE">#REF!</definedName>
    <definedName name="MESSAGE1">#REF!</definedName>
    <definedName name="MESSAGE2">#REF!</definedName>
    <definedName name="Mexico_Against">#REF!</definedName>
    <definedName name="Mexico_Played">#REF!</definedName>
    <definedName name="MF">#REF!</definedName>
    <definedName name="MF_31">#REF!</definedName>
    <definedName name="mg">#REF!</definedName>
    <definedName name="MG.LHT_HD">#REF!</definedName>
    <definedName name="MG_A">#REF!</definedName>
    <definedName name="mg1.">#REF!</definedName>
    <definedName name="mg1h">#REF!</definedName>
    <definedName name="mg1l2">#REF!</definedName>
    <definedName name="mg1x">#REF!</definedName>
    <definedName name="mg2.">#REF!</definedName>
    <definedName name="mg3l8">#REF!</definedName>
    <definedName name="mgh">#REF!</definedName>
    <definedName name="MGLHT">#REF!</definedName>
    <definedName name="mglht_ct">#REF!</definedName>
    <definedName name="mglht_ts">#REF!</definedName>
    <definedName name="mhd">#REF!</definedName>
    <definedName name="mi">#REF!</definedName>
    <definedName name="minh" hidden="1">{"'Sheet1'!$L$16"}</definedName>
    <definedName name="minh1">#REF!</definedName>
    <definedName name="ML">#REF!</definedName>
    <definedName name="mmm">#REF!</definedName>
    <definedName name="mmmm">#REF!</definedName>
    <definedName name="MN">#REF!</definedName>
    <definedName name="mn_ct">#REF!</definedName>
    <definedName name="mn_hd">#REF!</definedName>
    <definedName name="mn_ts">#REF!</definedName>
    <definedName name="mncvhjkhj" hidden="1">{"'Sheet1'!$L$16"}</definedName>
    <definedName name="MNTHTH">#REF!</definedName>
    <definedName name="MNTN">#REF!</definedName>
    <definedName name="MNTT">#REF!</definedName>
    <definedName name="mo" hidden="1">{"'Sheet1'!$L$16"}</definedName>
    <definedName name="MODIFY">#REF!</definedName>
    <definedName name="moi" hidden="1">{"'Sheet1'!$L$16"}</definedName>
    <definedName name="Mong">#REF!</definedName>
    <definedName name="mong1pm">#REF!</definedName>
    <definedName name="mong3pm">#REF!</definedName>
    <definedName name="mongbang">#REF!</definedName>
    <definedName name="mongct">#REF!</definedName>
    <definedName name="mongdon">#REF!</definedName>
    <definedName name="monght">#REF!</definedName>
    <definedName name="mongHTDL">#REF!</definedName>
    <definedName name="mongHTHH">#REF!</definedName>
    <definedName name="mongneo1pm">#REF!</definedName>
    <definedName name="mongneo3pm">#REF!</definedName>
    <definedName name="mongneoct">#REF!</definedName>
    <definedName name="mongneoht">#REF!</definedName>
    <definedName name="mongneoHTDL">#REF!</definedName>
    <definedName name="mongneoHTHH">#REF!</definedName>
    <definedName name="month">#REF!</definedName>
    <definedName name="Morong">#REF!</definedName>
    <definedName name="Morong4054_85">#REF!</definedName>
    <definedName name="morong4054_98">#REF!</definedName>
    <definedName name="mot" hidden="1">{"'Sheet1'!$L$16"}</definedName>
    <definedName name="Moùng">#REF!</definedName>
    <definedName name="mp1x25">#REF!</definedName>
    <definedName name="Mr">#REF!</definedName>
    <definedName name="MSCT">#REF!</definedName>
    <definedName name="MTC1P">#REF!</definedName>
    <definedName name="MTC3P">#REF!</definedName>
    <definedName name="mtcdg">#REF!</definedName>
    <definedName name="MTCHC">#REF!</definedName>
    <definedName name="MTCLD">#REF!</definedName>
    <definedName name="MTCMB">#REF!</definedName>
    <definedName name="MTMAC12">#REF!</definedName>
    <definedName name="MTN">#REF!</definedName>
    <definedName name="mtr">#REF!</definedName>
    <definedName name="mtram">#REF!</definedName>
    <definedName name="Mtran">#REF!</definedName>
    <definedName name="mttn">#REF!</definedName>
    <definedName name="Mu">#REF!</definedName>
    <definedName name="Mu_">#REF!</definedName>
    <definedName name="mucluong">144000</definedName>
    <definedName name="muoi">#REF!</definedName>
    <definedName name="mvac" hidden="1">{"'Sheet1'!$L$16"}</definedName>
    <definedName name="mw1_">#REF!</definedName>
    <definedName name="mx">#REF!</definedName>
    <definedName name="myle">#REF!</definedName>
    <definedName name="n" hidden="1">{"'Sheet1'!$L$16"}</definedName>
    <definedName name="n.d1">#REF!</definedName>
    <definedName name="n.d2">#REF!</definedName>
    <definedName name="n_1">#REF!</definedName>
    <definedName name="n_2">#REF!</definedName>
    <definedName name="n_3">#REF!</definedName>
    <definedName name="n_vÞ">#REF!</definedName>
    <definedName name="n1_">#REF!</definedName>
    <definedName name="N1IN">#REF!</definedName>
    <definedName name="n1pig">#REF!</definedName>
    <definedName name="N1pIGnc">#REF!</definedName>
    <definedName name="N1pIGvc">#REF!</definedName>
    <definedName name="N1pIGvl">#REF!</definedName>
    <definedName name="n1pind">#REF!</definedName>
    <definedName name="N1pINDnc">#REF!</definedName>
    <definedName name="N1pINDvc">#REF!</definedName>
    <definedName name="N1pINDvl">#REF!</definedName>
    <definedName name="n1ping">#REF!</definedName>
    <definedName name="n1pingnc">#REF!</definedName>
    <definedName name="N1pINGvc">#REF!</definedName>
    <definedName name="n1pingvl">#REF!</definedName>
    <definedName name="n1pint">#REF!</definedName>
    <definedName name="n1pintnc">#REF!</definedName>
    <definedName name="N1pINTvc">#REF!</definedName>
    <definedName name="n1pintvl">#REF!</definedName>
    <definedName name="N1pNLnc">#REF!</definedName>
    <definedName name="N1pNLvc">#REF!</definedName>
    <definedName name="N1pNLvl">#REF!</definedName>
    <definedName name="n2_">#REF!</definedName>
    <definedName name="n24nc">#REF!</definedName>
    <definedName name="n24vl">#REF!</definedName>
    <definedName name="n2mignc">#REF!</definedName>
    <definedName name="n2migvl">#REF!</definedName>
    <definedName name="n2min1nc">#REF!</definedName>
    <definedName name="n2min1vl">#REF!</definedName>
    <definedName name="n3_">#REF!</definedName>
    <definedName name="n4_">#REF!</definedName>
    <definedName name="naêm1999">#REF!</definedName>
    <definedName name="Ñaép_ñaát">#REF!</definedName>
    <definedName name="nam" hidden="1">{"'Sheet1'!$L$16"}</definedName>
    <definedName name="Name">#REF!</definedName>
    <definedName name="Nan_khoi_cong">#REF!</definedName>
    <definedName name="Ñaøo_ñaát_tieáp_ñòa">#REF!</definedName>
    <definedName name="nc">#REF!</definedName>
    <definedName name="nc_btm10">#REF!</definedName>
    <definedName name="nc_btm100">#REF!</definedName>
    <definedName name="nc100a">#REF!</definedName>
    <definedName name="nc1nc">#REF!</definedName>
    <definedName name="nc1p">#REF!</definedName>
    <definedName name="nc1vl">#REF!</definedName>
    <definedName name="nc2.1I">#REF!</definedName>
    <definedName name="nc2.1II">#REF!</definedName>
    <definedName name="nc2.1III">#REF!</definedName>
    <definedName name="nc2.1IV">#REF!</definedName>
    <definedName name="nc2.2I">#REF!</definedName>
    <definedName name="nc2.2II">#REF!</definedName>
    <definedName name="nc2.2III">#REF!</definedName>
    <definedName name="nc2.2IV">#REF!</definedName>
    <definedName name="nc2.3I">#REF!</definedName>
    <definedName name="nc2.3II">#REF!</definedName>
    <definedName name="nc2.3III">#REF!</definedName>
    <definedName name="nc2.3IV">#REF!</definedName>
    <definedName name="nc2.4I">#REF!</definedName>
    <definedName name="nc2.4II">#REF!</definedName>
    <definedName name="nc2.4III">#REF!</definedName>
    <definedName name="nc2.4IV">#REF!</definedName>
    <definedName name="nc2.5I">#REF!</definedName>
    <definedName name="nc2.5II">#REF!</definedName>
    <definedName name="nc2.5III">#REF!</definedName>
    <definedName name="nc2.5IV">#REF!</definedName>
    <definedName name="nc2.6I">#REF!</definedName>
    <definedName name="nc2.6II">#REF!</definedName>
    <definedName name="nc2.6III">#REF!</definedName>
    <definedName name="nc2.6IV">#REF!</definedName>
    <definedName name="nc2.7I">#REF!</definedName>
    <definedName name="nc2.7II">#REF!</definedName>
    <definedName name="nc2.7III">#REF!</definedName>
    <definedName name="nc2.7IV">#REF!</definedName>
    <definedName name="nc2.8I">#REF!</definedName>
    <definedName name="nc2.8II">#REF!</definedName>
    <definedName name="nc2.8III">#REF!</definedName>
    <definedName name="nc2.8IV">#REF!</definedName>
    <definedName name="nc2.9I">#REF!</definedName>
    <definedName name="nc2.9II">#REF!</definedName>
    <definedName name="nc2.9III">#REF!</definedName>
    <definedName name="nc2.9IV">#REF!</definedName>
    <definedName name="nc24nc">#REF!</definedName>
    <definedName name="nc24vl">#REF!</definedName>
    <definedName name="nc2I">#REF!</definedName>
    <definedName name="nc2II">#REF!</definedName>
    <definedName name="nc2III">#REF!</definedName>
    <definedName name="nc2IV">#REF!</definedName>
    <definedName name="nc3.1I">#REF!</definedName>
    <definedName name="nc3.1II">#REF!</definedName>
    <definedName name="nc3.1III">#REF!</definedName>
    <definedName name="nc3.1IV">#REF!</definedName>
    <definedName name="nc3.2I">#REF!</definedName>
    <definedName name="nc3.2II">#REF!</definedName>
    <definedName name="nc3.2III">#REF!</definedName>
    <definedName name="nc3.2IV">#REF!</definedName>
    <definedName name="nc3.3I">#REF!</definedName>
    <definedName name="nc3.3II">#REF!</definedName>
    <definedName name="nc3.3III">#REF!</definedName>
    <definedName name="nc3.3IV">#REF!</definedName>
    <definedName name="nc3.4I">#REF!</definedName>
    <definedName name="nc3.4II">#REF!</definedName>
    <definedName name="nc3.4III">#REF!</definedName>
    <definedName name="nc3.4IV">#REF!</definedName>
    <definedName name="nc3.5I">#REF!</definedName>
    <definedName name="nc3.5II">#REF!</definedName>
    <definedName name="nc3.5III">#REF!</definedName>
    <definedName name="nc3.5IV">#REF!</definedName>
    <definedName name="nc3.6I">#REF!</definedName>
    <definedName name="nc3.6II">#REF!</definedName>
    <definedName name="nc3.6III">#REF!</definedName>
    <definedName name="nc3.6IV">#REF!</definedName>
    <definedName name="nc3.7I">#REF!</definedName>
    <definedName name="nc3.7II">#REF!</definedName>
    <definedName name="nc3.7III">#REF!</definedName>
    <definedName name="nc3.7IV">#REF!</definedName>
    <definedName name="nc3.8I">#REF!</definedName>
    <definedName name="nc3.8II">#REF!</definedName>
    <definedName name="nc3.8III">#REF!</definedName>
    <definedName name="nc3.8IV">#REF!</definedName>
    <definedName name="nc3.9I">#REF!</definedName>
    <definedName name="nc3.9II">#REF!</definedName>
    <definedName name="nc3.9III">#REF!</definedName>
    <definedName name="nc3.9IV">#REF!</definedName>
    <definedName name="nc3I">#REF!</definedName>
    <definedName name="nc3II">#REF!</definedName>
    <definedName name="nc3III">#REF!</definedName>
    <definedName name="nc3IV">#REF!</definedName>
    <definedName name="nc3p">#REF!</definedName>
    <definedName name="nc4.1I">#REF!</definedName>
    <definedName name="nc4.1II">#REF!</definedName>
    <definedName name="nc4.1III">#REF!</definedName>
    <definedName name="nc4.1IV">#REF!</definedName>
    <definedName name="nc4.2I">#REF!</definedName>
    <definedName name="nc4.2II">#REF!</definedName>
    <definedName name="nc4.2III">#REF!</definedName>
    <definedName name="nc4.2IV">#REF!</definedName>
    <definedName name="nc4.3I">#REF!</definedName>
    <definedName name="nc4.3II">#REF!</definedName>
    <definedName name="nc4.3III">#REF!</definedName>
    <definedName name="nc4.3IV">#REF!</definedName>
    <definedName name="nc4.4I">#REF!</definedName>
    <definedName name="nc4.4II">#REF!</definedName>
    <definedName name="nc4.4III">#REF!</definedName>
    <definedName name="nc4.4IV">#REF!</definedName>
    <definedName name="nc4.5I">#REF!</definedName>
    <definedName name="nc4.5II">#REF!</definedName>
    <definedName name="nc4.5III">#REF!</definedName>
    <definedName name="nc4.5IV">#REF!</definedName>
    <definedName name="nc4.6I">#REF!</definedName>
    <definedName name="nc4.6II">#REF!</definedName>
    <definedName name="nc4.6III">#REF!</definedName>
    <definedName name="nc4.6IV">#REF!</definedName>
    <definedName name="nc4.7I">#REF!</definedName>
    <definedName name="nc4.7II">#REF!</definedName>
    <definedName name="nc4.7III">#REF!</definedName>
    <definedName name="nc4.7IV">#REF!</definedName>
    <definedName name="nc4.8I">#REF!</definedName>
    <definedName name="nc4.8II">#REF!</definedName>
    <definedName name="nc4.8III">#REF!</definedName>
    <definedName name="nc4.8IV">#REF!</definedName>
    <definedName name="nc4.9I">#REF!</definedName>
    <definedName name="nc4.9II">#REF!</definedName>
    <definedName name="nc4.9III">#REF!</definedName>
    <definedName name="nc4.9IV">#REF!</definedName>
    <definedName name="nc4I">#REF!</definedName>
    <definedName name="nc4II">#REF!</definedName>
    <definedName name="nc4III">#REF!</definedName>
    <definedName name="nc4IV">#REF!</definedName>
    <definedName name="nc5I">#REF!</definedName>
    <definedName name="nc5II">#REF!</definedName>
    <definedName name="nc5III">#REF!</definedName>
    <definedName name="nc5IV">#REF!</definedName>
    <definedName name="NCBD100">#REF!</definedName>
    <definedName name="NCBD200">#REF!</definedName>
    <definedName name="NCBD250">#REF!</definedName>
    <definedName name="ncc">#REF!</definedName>
    <definedName name="NCcap0.7">#REF!</definedName>
    <definedName name="NCcap1">#REF!</definedName>
    <definedName name="nccc2">#REF!</definedName>
    <definedName name="nccs">#REF!</definedName>
    <definedName name="NCCT3p">#REF!</definedName>
    <definedName name="ncdd">#REF!</definedName>
    <definedName name="NCDD2">#REF!</definedName>
    <definedName name="ncdg">#REF!</definedName>
    <definedName name="ncgff">#REF!</definedName>
    <definedName name="NCHC">#REF!</definedName>
    <definedName name="NCKday">#REF!</definedName>
    <definedName name="NCKT">#REF!</definedName>
    <definedName name="NCLD">#REF!</definedName>
    <definedName name="NCM">2.5%</definedName>
    <definedName name="Ncol">#REF!</definedName>
    <definedName name="ncong">#REF!</definedName>
    <definedName name="NCPP">#REF!</definedName>
    <definedName name="nctn">#REF!</definedName>
    <definedName name="nctr">#REF!</definedName>
    <definedName name="nctram">#REF!</definedName>
    <definedName name="NCVC100">#REF!</definedName>
    <definedName name="NCVC200">#REF!</definedName>
    <definedName name="NCVC250">#REF!</definedName>
    <definedName name="NCVC3P">#REF!</definedName>
    <definedName name="nd">#REF!</definedName>
    <definedName name="nd_32">#REF!</definedName>
    <definedName name="Ne" hidden="1">{"'Sheet1'!$L$16"}</definedName>
    <definedName name="neff">#REF!</definedName>
    <definedName name="Néi_dung">#REF!</definedName>
    <definedName name="Nen">#REF!</definedName>
    <definedName name="nenkhi10m3">#REF!</definedName>
    <definedName name="nenkhi1200">#REF!</definedName>
    <definedName name="neo32mm">#REF!</definedName>
    <definedName name="neo4T">#REF!</definedName>
    <definedName name="NET">#REF!</definedName>
    <definedName name="NET_1">#REF!</definedName>
    <definedName name="NET_ANA">#REF!</definedName>
    <definedName name="NET_ANA_1">#REF!</definedName>
    <definedName name="NET_ANA_2">#REF!</definedName>
    <definedName name="Netherlands_Against">#REF!</definedName>
    <definedName name="Netherlands_Played">#REF!</definedName>
    <definedName name="new" hidden="1">#N/A</definedName>
    <definedName name="new_1">"#REF!"</definedName>
    <definedName name="New_L">#REF!</definedName>
    <definedName name="NewPOS">#REF!</definedName>
    <definedName name="NEXT">#REF!</definedName>
    <definedName name="ng">#REF!</definedName>
    <definedName name="ng.cong.nhan" hidden="1">{"'Sheet1'!$L$16"}</definedName>
    <definedName name="ng_DA2">#REF!</definedName>
    <definedName name="ng1.">#REF!</definedName>
    <definedName name="ng2.">#REF!</definedName>
    <definedName name="ngach.2">#REF!</definedName>
    <definedName name="ngach.bac">#REF!</definedName>
    <definedName name="ngach.bac_at1">#REF!</definedName>
    <definedName name="ngach.bac_at3">#REF!</definedName>
    <definedName name="ngach.bac_ck">#REF!</definedName>
    <definedName name="ngach.bac_da1">#REF!</definedName>
    <definedName name="ngach.bac_da2">#REF!</definedName>
    <definedName name="ngach.bac_ht">#REF!</definedName>
    <definedName name="ngach.bac_ld">#REF!</definedName>
    <definedName name="ngach.bac_lt">#REF!</definedName>
    <definedName name="ngach.bac_nt304">#REF!</definedName>
    <definedName name="ngach.bac_pgd">#REF!</definedName>
    <definedName name="ngach.bac_ph">#REF!</definedName>
    <definedName name="ngach.bac_sp">#REF!</definedName>
    <definedName name="ngach.bac_tb">#REF!</definedName>
    <definedName name="ngach.bac_td">#REF!</definedName>
    <definedName name="ngach.bac_th">#REF!</definedName>
    <definedName name="ngach.bac_tk">#REF!</definedName>
    <definedName name="ngach.bac_tt">#REF!</definedName>
    <definedName name="ngach.bac_ttlp.a">#REF!</definedName>
    <definedName name="ngach.bac_ttlp.b">#REF!</definedName>
    <definedName name="Ngach_ttlp.a">#REF!</definedName>
    <definedName name="ngan">{"Thuxm2.xls","Sheet1"}</definedName>
    <definedName name="NGAØY">#REF!</definedName>
    <definedName name="ngau">#REF!</definedName>
    <definedName name="Ngay">#REF!</definedName>
    <definedName name="NGGIA">#REF!</definedName>
    <definedName name="NGHI">#REF!</definedName>
    <definedName name="nght">#REF!</definedName>
    <definedName name="ngnah">{"Thuxm2.xls","Sheet1"}</definedName>
    <definedName name="ngu" hidden="1">{"'Sheet1'!$L$16"}</definedName>
    <definedName name="Nguoiban">#REF!</definedName>
    <definedName name="NGUYEÃN_THÒ">#REF!</definedName>
    <definedName name="NH">#REF!</definedName>
    <definedName name="Nha">#REF!</definedName>
    <definedName name="NHAÂN_COÂNG">BTRAM</definedName>
    <definedName name="nhan">#REF!</definedName>
    <definedName name="Nhan_xet_cua_dai">"Picture 1"</definedName>
    <definedName name="NHanh">{"Thuxm2.xls","Sheet1"}</definedName>
    <definedName name="NHANH2_CG4" hidden="1">{"'Sheet1'!$L$16"}</definedName>
    <definedName name="NHANTIEN">#REF!</definedName>
    <definedName name="Nhapsolieu">#REF!</definedName>
    <definedName name="nhapthan">#REF!</definedName>
    <definedName name="nhfffd">{"DZ-TDTB2.XLS","Dcksat.xls"}</definedName>
    <definedName name="nhn">#REF!</definedName>
    <definedName name="NhNgam">#REF!</definedName>
    <definedName name="nhnnc">#REF!</definedName>
    <definedName name="nhnvl">#REF!</definedName>
    <definedName name="nhom">#REF!</definedName>
    <definedName name="NhonHoaII" hidden="1">{#N/A,#N/A,FALSE,"Chi tiÆt"}</definedName>
    <definedName name="NHot">#REF!</definedName>
    <definedName name="NhTreo">#REF!</definedName>
    <definedName name="nhu">#REF!</definedName>
    <definedName name="nhua">#REF!</definedName>
    <definedName name="nhuad">#REF!</definedName>
    <definedName name="nig">#REF!</definedName>
    <definedName name="NIG13p">#REF!</definedName>
    <definedName name="nig1p">#REF!</definedName>
    <definedName name="nig3p">#REF!</definedName>
    <definedName name="nightnc">#REF!</definedName>
    <definedName name="nightvl">#REF!</definedName>
    <definedName name="NIGnc">#REF!</definedName>
    <definedName name="nignc1p">#REF!</definedName>
    <definedName name="nignc3p">#REF!</definedName>
    <definedName name="NIGvc">#REF!</definedName>
    <definedName name="NIGvl">#REF!</definedName>
    <definedName name="nigvl1p">#REF!</definedName>
    <definedName name="nigvl3p">#REF!</definedName>
    <definedName name="nin">#REF!</definedName>
    <definedName name="nin14nc3p">#REF!</definedName>
    <definedName name="nin14vl3p">#REF!</definedName>
    <definedName name="nin1903p">#REF!</definedName>
    <definedName name="nin190nc">#REF!</definedName>
    <definedName name="nin190nc3p">#REF!</definedName>
    <definedName name="nin190vl">#REF!</definedName>
    <definedName name="nin190vl3p">#REF!</definedName>
    <definedName name="nin1pnc">#REF!</definedName>
    <definedName name="nin1pvl">#REF!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#REF!</definedName>
    <definedName name="nindnc1p">#REF!</definedName>
    <definedName name="nindnc3p">#REF!</definedName>
    <definedName name="NINDvc">#REF!</definedName>
    <definedName name="NINDvl">#REF!</definedName>
    <definedName name="nindvl1p">#REF!</definedName>
    <definedName name="nindvl3p">#REF!</definedName>
    <definedName name="ning1p">#REF!</definedName>
    <definedName name="ningnc1p">#REF!</definedName>
    <definedName name="ningvl1p">#REF!</definedName>
    <definedName name="NINnc">#REF!</definedName>
    <definedName name="ninnc3p">#REF!</definedName>
    <definedName name="nint1p">#REF!</definedName>
    <definedName name="nintnc1p">#REF!</definedName>
    <definedName name="nintvl1p">#REF!</definedName>
    <definedName name="NINvc">#REF!</definedName>
    <definedName name="NINvl">#REF!</definedName>
    <definedName name="ninvl3p">#REF!</definedName>
    <definedName name="nl">#REF!</definedName>
    <definedName name="NL12nc">#REF!</definedName>
    <definedName name="NL12vl">#REF!</definedName>
    <definedName name="nl1p">#REF!</definedName>
    <definedName name="nl3p">#REF!</definedName>
    <definedName name="nlht">#REF!</definedName>
    <definedName name="nlmtc">#REF!</definedName>
    <definedName name="nlnc">#REF!</definedName>
    <definedName name="nlnc3p">#REF!</definedName>
    <definedName name="nlnc3pha">#REF!</definedName>
    <definedName name="NLTK1p">#REF!</definedName>
    <definedName name="nlvl">#REF!</definedName>
    <definedName name="nlvl1">#REF!</definedName>
    <definedName name="nlvl3p">#REF!</definedName>
    <definedName name="nm">#REF!</definedName>
    <definedName name="Nms">#REF!</definedName>
    <definedName name="nn">#REF!</definedName>
    <definedName name="nn1p">#REF!</definedName>
    <definedName name="nn3p">#REF!</definedName>
    <definedName name="nnn" hidden="1">{"'Sheet1'!$L$16"}</definedName>
    <definedName name="nnnc">#REF!</definedName>
    <definedName name="nnnc3p">#REF!</definedName>
    <definedName name="nnnn" hidden="1">{"'Sheet1'!$L$16"}</definedName>
    <definedName name="nnvl">#REF!</definedName>
    <definedName name="nnvl3p">#REF!</definedName>
    <definedName name="No">#REF!</definedName>
    <definedName name="NOCU">#REF!</definedName>
    <definedName name="NODC">#REF!</definedName>
    <definedName name="Notes">#REF!</definedName>
    <definedName name="Nps">#REF!</definedName>
    <definedName name="Nq">#REF!</definedName>
    <definedName name="NQD">#REF!</definedName>
    <definedName name="NQQH">#REF!</definedName>
    <definedName name="NR">#REF!</definedName>
    <definedName name="NRy" hidden="1">{"'Sheet1'!$L$16"}</definedName>
    <definedName name="nsc">#REF!</definedName>
    <definedName name="NSĐP.2016">#REF!</definedName>
    <definedName name="nsk">#REF!</definedName>
    <definedName name="nsl">#REF!</definedName>
    <definedName name="NSNN">#REF!</definedName>
    <definedName name="nt130.4_ct">#REF!</definedName>
    <definedName name="nt130.4_hd">#REF!</definedName>
    <definedName name="nt130.4_ld">#REF!</definedName>
    <definedName name="nt130.4_tn">#REF!</definedName>
    <definedName name="nt130.4_ts">#REF!</definedName>
    <definedName name="NT30.4">#REF!</definedName>
    <definedName name="nt30.4_hso">#REF!</definedName>
    <definedName name="nt30.4_hspc">#REF!</definedName>
    <definedName name="nt30.4_ld">#REF!</definedName>
    <definedName name="nt30.4_luong">#REF!</definedName>
    <definedName name="nt30.4_nguoi">#REF!</definedName>
    <definedName name="nt30.4_tn">#REF!</definedName>
    <definedName name="nt30.4_ud">#REF!</definedName>
    <definedName name="Ntcd">#REF!</definedName>
    <definedName name="nuoc">#REF!</definedName>
    <definedName name="nuoc_31">#REF!</definedName>
    <definedName name="nuoc_32">#REF!</definedName>
    <definedName name="NUOCHKHOAN" hidden="1">{"'Sheet1'!$L$16"}</definedName>
    <definedName name="NUOCHKHOANMOI" hidden="1">{"'Sheet1'!$L$16"}</definedName>
    <definedName name="nv">#REF!</definedName>
    <definedName name="nx">#REF!</definedName>
    <definedName name="nxmtc">#REF!</definedName>
    <definedName name="o" hidden="1">{"'Sheet1'!$L$16"}</definedName>
    <definedName name="O_M">#REF!</definedName>
    <definedName name="o_n_phÝ_1__thu_nhËp_th_ng">#REF!</definedName>
    <definedName name="Ö135">#REF!</definedName>
    <definedName name="OD">#REF!</definedName>
    <definedName name="ODA" hidden="1">{"'Sheet1'!$L$16"}</definedName>
    <definedName name="ODC">#REF!</definedName>
    <definedName name="ODS">#REF!</definedName>
    <definedName name="ODU">#REF!</definedName>
    <definedName name="og">#REF!</definedName>
    <definedName name="ok">#REF!</definedName>
    <definedName name="OM">#REF!</definedName>
    <definedName name="OMC">#REF!</definedName>
    <definedName name="OME">#REF!</definedName>
    <definedName name="OMW">#REF!</definedName>
    <definedName name="on">#REF!</definedName>
    <definedName name="ong">#REF!</definedName>
    <definedName name="ong_cong_duc_san">#REF!</definedName>
    <definedName name="Ong_cong_hinh_hop_do_tai_cho">#REF!</definedName>
    <definedName name="OOM">#REF!</definedName>
    <definedName name="ophom">#REF!</definedName>
    <definedName name="ORD">#REF!</definedName>
    <definedName name="OrderTable">#REF!</definedName>
    <definedName name="ORF">#REF!</definedName>
    <definedName name="osc">#REF!</definedName>
    <definedName name="ot">#REF!</definedName>
    <definedName name="OTHER_PANEL">#REF!</definedName>
    <definedName name="Óu75">#REF!</definedName>
    <definedName name="ox">#REF!</definedName>
    <definedName name="oxy">#REF!</definedName>
    <definedName name="P">#REF!</definedName>
    <definedName name="P_31">#REF!</definedName>
    <definedName name="PA">#REF!</definedName>
    <definedName name="PA1_1">#REF!</definedName>
    <definedName name="PA3.1" hidden="1">{"'Sheet1'!$L$16"}</definedName>
    <definedName name="PAIII_">{"'Sheet1'!$L$16"}</definedName>
    <definedName name="panen">#REF!</definedName>
    <definedName name="Paraguay_Against">#REF!</definedName>
    <definedName name="Paraguay_Played">#REF!</definedName>
    <definedName name="PC">#REF!</definedName>
    <definedName name="PC_cv">#REF!</definedName>
    <definedName name="pc_tn">#REF!</definedName>
    <definedName name="PChe">#REF!</definedName>
    <definedName name="PCL">#REF!</definedName>
    <definedName name="Pd">#REF!</definedName>
    <definedName name="PDo" hidden="1">{"'Sheet1'!$L$16"}</definedName>
    <definedName name="PEJM">#REF!</definedName>
    <definedName name="PEJM_31">#REF!</definedName>
    <definedName name="Per_100_Square.m">#REF!</definedName>
    <definedName name="PF">#REF!</definedName>
    <definedName name="PF_31">#REF!</definedName>
    <definedName name="PGD.DT">#REF!</definedName>
    <definedName name="PGD.DT_CT">#REF!</definedName>
    <definedName name="PGD.DT_hso">#REF!</definedName>
    <definedName name="PGD.DT_LD">#REF!</definedName>
    <definedName name="PGD.DT_nguoi">#REF!</definedName>
    <definedName name="pgia">#REF!</definedName>
    <definedName name="PH.2">#REF!</definedName>
    <definedName name="ph.2_ct">#REF!</definedName>
    <definedName name="ph.2_hd">#REF!</definedName>
    <definedName name="ph.2_ts">#REF!</definedName>
    <definedName name="PH.A">#REF!</definedName>
    <definedName name="ph.a_ct">#REF!</definedName>
    <definedName name="ph.a_hd">#REF!</definedName>
    <definedName name="PH.a_hso">#REF!</definedName>
    <definedName name="ph.a_hspc">#REF!</definedName>
    <definedName name="PH.a_ld">#REF!</definedName>
    <definedName name="PH.a_luong">#REF!</definedName>
    <definedName name="PH.a_nguoi">#REF!</definedName>
    <definedName name="PH.a_tdtt">#REF!</definedName>
    <definedName name="PH.a_tn">#REF!</definedName>
    <definedName name="PH.a_ud">#REF!</definedName>
    <definedName name="PH.B">#REF!</definedName>
    <definedName name="ph.b_ct">#REF!</definedName>
    <definedName name="ph.b_hd">#REF!</definedName>
    <definedName name="PH.B_hso">#REF!</definedName>
    <definedName name="ph.b_hspc">#REF!</definedName>
    <definedName name="PH.B_ld">#REF!</definedName>
    <definedName name="PH.B_luong">#REF!</definedName>
    <definedName name="PH.B_nguoi">#REF!</definedName>
    <definedName name="PH.B_tdtt">#REF!</definedName>
    <definedName name="PH.B_tn">#REF!</definedName>
    <definedName name="ph.b_ts">#REF!</definedName>
    <definedName name="PH.B_ud">#REF!</definedName>
    <definedName name="Phamcap">#REF!</definedName>
    <definedName name="Phan_cap">#REF!</definedName>
    <definedName name="PHAN_DIEN_DZ0.4KV">#REF!</definedName>
    <definedName name="PHAN_DIEN_TBA">#REF!</definedName>
    <definedName name="PHAN_MUA_SAM_DZ0.4KV">#REF!</definedName>
    <definedName name="PHB_HSO">#REF!</definedName>
    <definedName name="PHB_LUONG">#REF!</definedName>
    <definedName name="PHB_NGUOI">#REF!</definedName>
    <definedName name="PHB_UD">#REF!</definedName>
    <definedName name="PHC">#REF!</definedName>
    <definedName name="phi">#REF!</definedName>
    <definedName name="phi_inertial">#REF!</definedName>
    <definedName name="Phi_le_phi">#REF!</definedName>
    <definedName name="phieu_n">#REF!</definedName>
    <definedName name="phieu_x">#REF!</definedName>
    <definedName name="Phone">#REF!</definedName>
    <definedName name="phu_luc_vua">#REF!</definedName>
    <definedName name="phugia">#REF!</definedName>
    <definedName name="phuong" hidden="1">{"'Sheet1'!$L$16"}</definedName>
    <definedName name="pile">#REF!</definedName>
    <definedName name="PileSize">#REF!</definedName>
    <definedName name="PileType">#REF!</definedName>
    <definedName name="PK">#REF!</definedName>
    <definedName name="PL" hidden="1">{"'Sheet1'!$L$16"}</definedName>
    <definedName name="PL_???___P.B.___REST_P.B._????">#REF!</definedName>
    <definedName name="PL_指示燈___P.B.___REST_P.B._壓扣開關">#REF!</definedName>
    <definedName name="PLKL">#REF!</definedName>
    <definedName name="plkoipk" hidden="1">{"'Sheet1'!$L$16"}</definedName>
    <definedName name="PLOT">#REF!</definedName>
    <definedName name="PlucBcaoTD" hidden="1">{"'Sheet1'!$L$16"}</definedName>
    <definedName name="PM">#REF!</definedName>
    <definedName name="pm..">#REF!</definedName>
    <definedName name="PMS" hidden="1">{"'Sheet1'!$L$16"}</definedName>
    <definedName name="PMUX">#REF!</definedName>
    <definedName name="Pnhap">#REF!</definedName>
    <definedName name="Poland_Against">#REF!</definedName>
    <definedName name="Poland_Played">#REF!</definedName>
    <definedName name="Portugal_Against">#REF!</definedName>
    <definedName name="Portugal_Played">#REF!</definedName>
    <definedName name="Position">#REF!</definedName>
    <definedName name="PowerCord">#REF!</definedName>
    <definedName name="pp_1XDM">#REF!</definedName>
    <definedName name="pp_3NC">#REF!</definedName>
    <definedName name="pp_3XDM">#REF!</definedName>
    <definedName name="PPPPPPPPPPP">#REF!</definedName>
    <definedName name="pppppppppppp">#REF!</definedName>
    <definedName name="PR">#REF!</definedName>
    <definedName name="PRC">#REF!</definedName>
    <definedName name="PRICE">#REF!</definedName>
    <definedName name="PRICE1">#REF!</definedName>
    <definedName name="Prin1">#REF!</definedName>
    <definedName name="Prin10">#REF!</definedName>
    <definedName name="Prin11">#REF!</definedName>
    <definedName name="Prin12">#REF!</definedName>
    <definedName name="Prin13">#REF!</definedName>
    <definedName name="Prin14">#REF!</definedName>
    <definedName name="Prin15">#REF!</definedName>
    <definedName name="Prin16">#REF!</definedName>
    <definedName name="Prin17">#REF!</definedName>
    <definedName name="Prin18">#REF!</definedName>
    <definedName name="Prin19">#REF!</definedName>
    <definedName name="Prin2">#REF!</definedName>
    <definedName name="Prin20">#REF!</definedName>
    <definedName name="Prin21">#REF!</definedName>
    <definedName name="Prin3">#REF!</definedName>
    <definedName name="Prin4">#REF!</definedName>
    <definedName name="Prin5">#REF!</definedName>
    <definedName name="Prin6">#REF!</definedName>
    <definedName name="Prin7">#REF!</definedName>
    <definedName name="Prin8">#REF!</definedName>
    <definedName name="Prin9">#REF!</definedName>
    <definedName name="print">#REF!</definedName>
    <definedName name="PRINT_AREA_MI">#REF!</definedName>
    <definedName name="Print_Area_MI_12">#REF!</definedName>
    <definedName name="Print_Area_MI_16">#N/A</definedName>
    <definedName name="Print_Area_MI_31">#REF!</definedName>
    <definedName name="Print_Area_MI_32">#N/A</definedName>
    <definedName name="Print_Area_MI_33">#REF!</definedName>
    <definedName name="Print_Area_MI_34">#REF!</definedName>
    <definedName name="Print_Area_MI_5">#REF!</definedName>
    <definedName name="Print_Area_MI_8">#N/A</definedName>
    <definedName name="PRINT_TILTES">#REF!</definedName>
    <definedName name="_xlnm.Print_Titles" localSheetId="3">'83 -PL ĐBDTTS'!$6:$11</definedName>
    <definedName name="_xlnm.Print_Titles">#REF!</definedName>
    <definedName name="PRINT_TITLES_MI">#REF!</definedName>
    <definedName name="PRINTA">#REF!</definedName>
    <definedName name="PRINTB">#REF!</definedName>
    <definedName name="PRINTC">#REF!</definedName>
    <definedName name="prjName">#REF!</definedName>
    <definedName name="prjNo">#REF!</definedName>
    <definedName name="Pro_Soil">#REF!</definedName>
    <definedName name="ProdForm">#REF!</definedName>
    <definedName name="Product">#REF!</definedName>
    <definedName name="Profit">2%</definedName>
    <definedName name="PROPOSAL">#REF!</definedName>
    <definedName name="Protex">#REF!</definedName>
    <definedName name="Province">#REF!</definedName>
    <definedName name="PST">#REF!</definedName>
    <definedName name="pt">#REF!</definedName>
    <definedName name="PT_Duong">#REF!</definedName>
    <definedName name="PT_Duong_32">#REF!</definedName>
    <definedName name="ptbc">#REF!</definedName>
    <definedName name="PTCS.TB">#REF!</definedName>
    <definedName name="ptdg">#REF!</definedName>
    <definedName name="ptdg_32">#REF!</definedName>
    <definedName name="PTDG_cau">#REF!</definedName>
    <definedName name="ptdg_cong">#REF!</definedName>
    <definedName name="PTDG_DCV">#REF!</definedName>
    <definedName name="ptdg_duong">#REF!</definedName>
    <definedName name="ptdg_duong1">#REF!</definedName>
    <definedName name="ptdg_ke">#REF!</definedName>
    <definedName name="ptdg14d">#REF!</definedName>
    <definedName name="PTE">#REF!</definedName>
    <definedName name="PtichDTL">#N/A</definedName>
    <definedName name="PTien72" hidden="1">{"'Sheet1'!$L$16"}</definedName>
    <definedName name="PTNC">#REF!</definedName>
    <definedName name="ptran">#REF!</definedName>
    <definedName name="PTST">#REF!</definedName>
    <definedName name="PTVT">#REF!</definedName>
    <definedName name="Pu">#REF!</definedName>
    <definedName name="pvd">#REF!</definedName>
    <definedName name="pw">#REF!</definedName>
    <definedName name="Pxuat">#REF!</definedName>
    <definedName name="q">#REF!</definedName>
    <definedName name="qa">{"'Sheet1'!$L$16"}</definedName>
    <definedName name="Qc">#REF!</definedName>
    <definedName name="qd">#REF!</definedName>
    <definedName name="qh">#REF!</definedName>
    <definedName name="qhcl">#REF!</definedName>
    <definedName name="QQ" hidden="1">{"'Sheet1'!$L$16"}</definedName>
    <definedName name="qSF">#REF!</definedName>
    <definedName name="qtdm">#REF!</definedName>
    <definedName name="qtebt">#REF!</definedName>
    <definedName name="qu">#REF!</definedName>
    <definedName name="qua">#REF!</definedName>
    <definedName name="quan">#REF!</definedName>
    <definedName name="Quantities">#REF!</definedName>
    <definedName name="quoan" hidden="1">{"'Sheet1'!$L$16"}</definedName>
    <definedName name="Quyluongyte" hidden="1">{"'Sheet1'!$L$16"}</definedName>
    <definedName name="qW">#REF!</definedName>
    <definedName name="qx">#REF!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0">#REF!</definedName>
    <definedName name="qzqzqz31">#REF!</definedName>
    <definedName name="qzqzqz32">#REF!</definedName>
    <definedName name="qzqzqz6">#REF!</definedName>
    <definedName name="qzqzqz7">#REF!</definedName>
    <definedName name="qzqzqz8">#REF!</definedName>
    <definedName name="qzqzqz9">#REF!</definedName>
    <definedName name="R_mong">#REF!</definedName>
    <definedName name="Ra">2100</definedName>
    <definedName name="Ra_">#REF!</definedName>
    <definedName name="ra11p">#REF!</definedName>
    <definedName name="ra13p">#REF!</definedName>
    <definedName name="rack1">#REF!</definedName>
    <definedName name="rack2">#REF!</definedName>
    <definedName name="rack3">#REF!</definedName>
    <definedName name="rack4">#REF!</definedName>
    <definedName name="raiasphalt100">#REF!</definedName>
    <definedName name="raiasphalt65">#REF!</definedName>
    <definedName name="rain..">#REF!</definedName>
    <definedName name="rate">14000</definedName>
    <definedName name="raypb43">#REF!</definedName>
    <definedName name="Rc_">#REF!</definedName>
    <definedName name="RCArea">#REF!</definedName>
    <definedName name="Rcc">#REF!</definedName>
    <definedName name="RCF">#REF!</definedName>
    <definedName name="RCKM">#REF!</definedName>
    <definedName name="RDEC">#REF!</definedName>
    <definedName name="RDEFF">#REF!</definedName>
    <definedName name="RDFC">#REF!</definedName>
    <definedName name="RDFU">#REF!</definedName>
    <definedName name="RDLIF">#REF!</definedName>
    <definedName name="RDOM">#REF!</definedName>
    <definedName name="rdpcf">#REF!</definedName>
    <definedName name="RDRC">#REF!</definedName>
    <definedName name="RDRF">#REF!</definedName>
    <definedName name="re">{"'Sheet1'!$L$16"}</definedName>
    <definedName name="RECOUT">#N/A</definedName>
    <definedName name="REG">#REF!</definedName>
    <definedName name="Region">#REF!</definedName>
    <definedName name="Result21" hidden="1">{"'Sheet1'!$L$16"}</definedName>
    <definedName name="retÎtettt">#REF!</definedName>
    <definedName name="RFP003A">#REF!</definedName>
    <definedName name="RFP003B">#REF!</definedName>
    <definedName name="RFP003C">#REF!</definedName>
    <definedName name="RFP003D">#REF!</definedName>
    <definedName name="RFP003E">#REF!</definedName>
    <definedName name="RFP003F">#REF!</definedName>
    <definedName name="RGHGSD" hidden="1">{"'Sheet1'!$L$16"}</definedName>
    <definedName name="RGLIF">#REF!</definedName>
    <definedName name="RHEC">#REF!</definedName>
    <definedName name="RHEFF">#REF!</definedName>
    <definedName name="RHHC">#REF!</definedName>
    <definedName name="RHLIF">#REF!</definedName>
    <definedName name="RHOM">#REF!</definedName>
    <definedName name="RIR">#REF!</definedName>
    <definedName name="River">#REF!</definedName>
    <definedName name="River_Code">#REF!</definedName>
    <definedName name="Rk">7.5</definedName>
    <definedName name="RL">#REF!</definedName>
    <definedName name="RLF">#REF!</definedName>
    <definedName name="RLKM">#REF!</definedName>
    <definedName name="RLL">#REF!</definedName>
    <definedName name="RLOM">#REF!</definedName>
    <definedName name="Rn">90</definedName>
    <definedName name="Road_Code">#REF!</definedName>
    <definedName name="Road_Name">#REF!</definedName>
    <definedName name="RoadNo_373">#REF!</definedName>
    <definedName name="rong1">#REF!</definedName>
    <definedName name="rong2">#REF!</definedName>
    <definedName name="rong3">#REF!</definedName>
    <definedName name="rong4">#REF!</definedName>
    <definedName name="rong5">#REF!</definedName>
    <definedName name="rong6">#REF!</definedName>
    <definedName name="Round">#REF!</definedName>
    <definedName name="RPHEC">#REF!</definedName>
    <definedName name="RPHLIF">#REF!</definedName>
    <definedName name="RPHOM">#REF!</definedName>
    <definedName name="RPHPC">#REF!</definedName>
    <definedName name="rr">#REF!</definedName>
    <definedName name="Rrpo">#REF!</definedName>
    <definedName name="rrrrrrrrrrrr">#REF!</definedName>
    <definedName name="RSBC">#REF!</definedName>
    <definedName name="RSBLIF">#REF!</definedName>
    <definedName name="RSIC">#REF!</definedName>
    <definedName name="RSIN">#REF!</definedName>
    <definedName name="RSLIF">#REF!</definedName>
    <definedName name="RSOM">#REF!</definedName>
    <definedName name="RSPI">#REF!</definedName>
    <definedName name="RSSC">#REF!</definedName>
    <definedName name="RT">#REF!</definedName>
    <definedName name="RT_31">#REF!</definedName>
    <definedName name="rtr" hidden="1">{"'Sheet1'!$L$16"}</definedName>
    <definedName name="RWTPhi">#REF!</definedName>
    <definedName name="RWTPlo">#REF!</definedName>
    <definedName name="s">#REF!</definedName>
    <definedName name="s.">#REF!</definedName>
    <definedName name="S.dinh">640</definedName>
    <definedName name="S_1">#REF!</definedName>
    <definedName name="S_2">#REF!</definedName>
    <definedName name="s1_">#REF!</definedName>
    <definedName name="s2_">#REF!</definedName>
    <definedName name="s3_">#REF!</definedName>
    <definedName name="s4_">#REF!</definedName>
    <definedName name="s75F29">#REF!</definedName>
    <definedName name="sa" hidden="1">{"'Sheet1'!$L$16"}</definedName>
    <definedName name="Sagawa">#REF!</definedName>
    <definedName name="salan200">#REF!</definedName>
    <definedName name="salan400">#REF!</definedName>
    <definedName name="san" hidden="1">{"'Sheet1'!$L$16"}</definedName>
    <definedName name="San_truoc">#REF!</definedName>
    <definedName name="sand">#REF!</definedName>
    <definedName name="sanluongnhap">#REF!</definedName>
    <definedName name="sas" hidden="1">{"'Sheet1'!$L$16"}</definedName>
    <definedName name="sat10_31">#REF!</definedName>
    <definedName name="sat10_32">#N/A</definedName>
    <definedName name="sat10_33">#REF!</definedName>
    <definedName name="sat10_34">#REF!</definedName>
    <definedName name="sat10_5">#REF!</definedName>
    <definedName name="sat12_31">#REF!</definedName>
    <definedName name="sat12_32">#N/A</definedName>
    <definedName name="sat12_33">#REF!</definedName>
    <definedName name="sat12_34">#REF!</definedName>
    <definedName name="sat12_5">#REF!</definedName>
    <definedName name="sat14_31">#REF!</definedName>
    <definedName name="sat14_32">#N/A</definedName>
    <definedName name="sat14_33">#REF!</definedName>
    <definedName name="sat14_34">#REF!</definedName>
    <definedName name="sat14_5">#REF!</definedName>
    <definedName name="sat16_31">#REF!</definedName>
    <definedName name="sat16_32">#N/A</definedName>
    <definedName name="sat16_33">#REF!</definedName>
    <definedName name="sat16_34">#REF!</definedName>
    <definedName name="sat16_5">#REF!</definedName>
    <definedName name="sat20_31">#REF!</definedName>
    <definedName name="sat20_32">#N/A</definedName>
    <definedName name="sat20_33">#REF!</definedName>
    <definedName name="sat20_34">#REF!</definedName>
    <definedName name="sat20_5">#REF!</definedName>
    <definedName name="Sat27_31">#REF!</definedName>
    <definedName name="Sat27_32">#REF!</definedName>
    <definedName name="Sat27_33">#REF!</definedName>
    <definedName name="Sat27_34">#REF!</definedName>
    <definedName name="Sat27_5">#REF!</definedName>
    <definedName name="Sat6_31">#REF!</definedName>
    <definedName name="Sat6_32">#REF!</definedName>
    <definedName name="Sat6_33">#REF!</definedName>
    <definedName name="Sat6_34">#REF!</definedName>
    <definedName name="Sat6_5">#REF!</definedName>
    <definedName name="sat8_31">#REF!</definedName>
    <definedName name="sat8_32">#N/A</definedName>
    <definedName name="sat8_33">#REF!</definedName>
    <definedName name="sat8_34">#REF!</definedName>
    <definedName name="sat8_5">#REF!</definedName>
    <definedName name="satCT10">#REF!</definedName>
    <definedName name="SatCThon10">#REF!</definedName>
    <definedName name="SatCTlon10">#REF!</definedName>
    <definedName name="satf10">#REF!</definedName>
    <definedName name="satf27">#REF!</definedName>
    <definedName name="satf6">#REF!</definedName>
    <definedName name="satf8">#REF!</definedName>
    <definedName name="satt">#REF!</definedName>
    <definedName name="sattron">#REF!</definedName>
    <definedName name="satu">#REF!</definedName>
    <definedName name="satu_31">#REF!</definedName>
    <definedName name="satu_32">#N/A</definedName>
    <definedName name="satu_33">#REF!</definedName>
    <definedName name="satu_34">#REF!</definedName>
    <definedName name="satu_5">#REF!</definedName>
    <definedName name="Sau">#REF!</definedName>
    <definedName name="Saudi_Against">#REF!</definedName>
    <definedName name="Saudi_Played">#REF!</definedName>
    <definedName name="SB">#REF!</definedName>
    <definedName name="sbd">#REF!</definedName>
    <definedName name="sbet">#REF!</definedName>
    <definedName name="sbsd">#REF!</definedName>
    <definedName name="scan">#REF!</definedName>
    <definedName name="scao98">#REF!</definedName>
    <definedName name="SCH">#REF!</definedName>
    <definedName name="scl">#REF!</definedName>
    <definedName name="scm">#REF!</definedName>
    <definedName name="scr">#REF!</definedName>
    <definedName name="SCT">#REF!</definedName>
    <definedName name="SCTX" hidden="1">{"'Sheet1'!$L$16"}</definedName>
    <definedName name="scv">#REF!</definedName>
    <definedName name="sd">#REF!</definedName>
    <definedName name="sd1p">#REF!</definedName>
    <definedName name="sd3p">#REF!</definedName>
    <definedName name="sda">#REF!</definedName>
    <definedName name="sdad">#REF!</definedName>
    <definedName name="sdbv" hidden="1">{"'Sheet1'!$L$16"}</definedName>
    <definedName name="sdd">#REF!</definedName>
    <definedName name="sdf" hidden="1">{"'Sheet1'!$L$16"}</definedName>
    <definedName name="sdfbs">#REF!</definedName>
    <definedName name="sdfs">#REF!</definedName>
    <definedName name="sdfsdfs">#REF!</definedName>
    <definedName name="sdgdghdfh">#REF!</definedName>
    <definedName name="sdggdasvaesf">#REF!</definedName>
    <definedName name="sdggđgsdgs">#REF!</definedName>
    <definedName name="sdgsd">#REF!</definedName>
    <definedName name="sdgsdgdgsdg">#REF!</definedName>
    <definedName name="SDMONG">#REF!</definedName>
    <definedName name="sdo">#REF!</definedName>
    <definedName name="SDTK1">#REF!</definedName>
    <definedName name="sdvsdvsdvsd">#REF!</definedName>
    <definedName name="sdzjklvnsklzvnkldz">#REF!</definedName>
    <definedName name="së_giao_th_ng">#REF!</definedName>
    <definedName name="së_n_ng_nghiÖp_v__pt_n_ng_th_n">#REF!</definedName>
    <definedName name="së_thuû_s_n">#REF!</definedName>
    <definedName name="së_x_y_dùng">#REF!</definedName>
    <definedName name="sen" hidden="1">{"'Sheet1'!$L$16"}</definedName>
    <definedName name="sencount">2</definedName>
    <definedName name="Sensation">#REF!</definedName>
    <definedName name="Serbia_Against">#REF!</definedName>
    <definedName name="Serbia_Played">#REF!</definedName>
    <definedName name="sfasf">#REF!</definedName>
    <definedName name="sfb">#REF!</definedName>
    <definedName name="sfh" hidden="1">{"'Sheet1'!$L$16"}</definedName>
    <definedName name="sfsd">{"'Sheet1'!$L$16"}</definedName>
    <definedName name="SFX">#REF!</definedName>
    <definedName name="SFY">#REF!</definedName>
    <definedName name="sg">#REF!</definedName>
    <definedName name="sg1.">#REF!</definedName>
    <definedName name="sg2.">#REF!</definedName>
    <definedName name="sgl">#REF!</definedName>
    <definedName name="sgnc">#REF!</definedName>
    <definedName name="sgsgdd" hidden="1">#N/A</definedName>
    <definedName name="sgsgsgs" hidden="1">#N/A</definedName>
    <definedName name="sgvl">#REF!</definedName>
    <definedName name="shee12" hidden="1">{"'Sheet1'!$L$16"}</definedName>
    <definedName name="sheet" hidden="1">{"'Sheet1'!$L$16"}</definedName>
    <definedName name="Sheet1">#REF!</definedName>
    <definedName name="SheetName">"[Bao_cao_cua_NVTK_tai_NPP_bieu_mau_moi_4___Mau_moi.xls]~         "</definedName>
    <definedName name="sho">#REF!</definedName>
    <definedName name="Shoes">#REF!</definedName>
    <definedName name="sht">#REF!</definedName>
    <definedName name="sht1p">#REF!</definedName>
    <definedName name="sht3p">#REF!</definedName>
    <definedName name="sieucao">#REF!</definedName>
    <definedName name="SIGN">#REF!</definedName>
    <definedName name="SIZE">#REF!</definedName>
    <definedName name="sj">#REF!</definedName>
    <definedName name="sjdf">#REF!</definedName>
    <definedName name="skd">#REF!</definedName>
    <definedName name="skd_32">#REF!</definedName>
    <definedName name="SKUcoverage">#REF!</definedName>
    <definedName name="SL">#REF!</definedName>
    <definedName name="SL_CRD">#REF!</definedName>
    <definedName name="SL_CRS">#REF!</definedName>
    <definedName name="SL_CS">#REF!</definedName>
    <definedName name="SL_DD">#REF!</definedName>
    <definedName name="sl_vattu">#REF!</definedName>
    <definedName name="slBTLT1pm">#REF!</definedName>
    <definedName name="slBTLT3pm">#REF!</definedName>
    <definedName name="slBTLTct">#REF!</definedName>
    <definedName name="slBTLTHTDL">#REF!</definedName>
    <definedName name="slBTLTHTHH">#REF!</definedName>
    <definedName name="slchang1pm">#REF!</definedName>
    <definedName name="slchang3pm">#REF!</definedName>
    <definedName name="slchangct">#REF!</definedName>
    <definedName name="slchanght">#REF!</definedName>
    <definedName name="slchangHTDL">#REF!</definedName>
    <definedName name="slchangHTHH">#REF!</definedName>
    <definedName name="slg">#REF!</definedName>
    <definedName name="slg_n">#REF!</definedName>
    <definedName name="slg_x">#REF!</definedName>
    <definedName name="slk">#REF!</definedName>
    <definedName name="sll">#REF!</definedName>
    <definedName name="slmong1pm">#REF!</definedName>
    <definedName name="slmong3pm">#REF!</definedName>
    <definedName name="slmongct">#REF!</definedName>
    <definedName name="slmonght">#REF!</definedName>
    <definedName name="slmongHTDL">#REF!</definedName>
    <definedName name="slmongHTHH">#REF!</definedName>
    <definedName name="slmongneo1pm">#REF!</definedName>
    <definedName name="slmongneo3pm">#REF!</definedName>
    <definedName name="slmongneoct">#REF!</definedName>
    <definedName name="slmongneoht">#REF!</definedName>
    <definedName name="slmongneoHTDL">#REF!</definedName>
    <definedName name="slmongneoHTHH">#REF!</definedName>
    <definedName name="sltdll1pm">#REF!</definedName>
    <definedName name="sltdll3pm">#REF!</definedName>
    <definedName name="sltdllct">#REF!</definedName>
    <definedName name="sltdllHTDL">#REF!</definedName>
    <definedName name="sltdllHTHH">#REF!</definedName>
    <definedName name="slxa1pm">#REF!</definedName>
    <definedName name="slxa3pm">#REF!</definedName>
    <definedName name="slxact">#REF!</definedName>
    <definedName name="smax">#REF!</definedName>
    <definedName name="smax1">#REF!</definedName>
    <definedName name="smin">#REF!</definedName>
    <definedName name="sn">#REF!</definedName>
    <definedName name="SNV" hidden="1">{"'Sheet1'!$L$16"}</definedName>
    <definedName name="so_thang.TL">#REF!</definedName>
    <definedName name="So_Xau">#REF!</definedName>
    <definedName name="soc3p">#REF!</definedName>
    <definedName name="SOCK">#REF!</definedName>
    <definedName name="sodu" hidden="1">{"'Sheet1'!$L$16"}</definedName>
    <definedName name="SoHD">#REF!</definedName>
    <definedName name="sohieuthua">#REF!</definedName>
    <definedName name="soho">#REF!</definedName>
    <definedName name="Soi">#REF!</definedName>
    <definedName name="soichon12">#REF!</definedName>
    <definedName name="soichon24">#REF!</definedName>
    <definedName name="soichon46">#REF!</definedName>
    <definedName name="SoilType">#REF!</definedName>
    <definedName name="Solan">#REF!</definedName>
    <definedName name="solieu">#REF!</definedName>
    <definedName name="soluongnhap">#REF!</definedName>
    <definedName name="SoPnhap">#REF!</definedName>
    <definedName name="SORT">#REF!</definedName>
    <definedName name="SORT_12">#N/A</definedName>
    <definedName name="SORT_16">#N/A</definedName>
    <definedName name="SORT_31">#REF!</definedName>
    <definedName name="SORT_32">#N/A</definedName>
    <definedName name="SORT_33">#REF!</definedName>
    <definedName name="SORT_34">#REF!</definedName>
    <definedName name="SORT_5">#REF!</definedName>
    <definedName name="SORT_8">#N/A</definedName>
    <definedName name="SORT_AREA">#REF!</definedName>
    <definedName name="SORT_AREA_12">#REF!</definedName>
    <definedName name="SORT_AREA_16">#N/A</definedName>
    <definedName name="SORT_AREA_31">#REF!</definedName>
    <definedName name="SORT_AREA_32">#N/A</definedName>
    <definedName name="SORT_AREA_33">#REF!</definedName>
    <definedName name="SORT_AREA_34">#REF!</definedName>
    <definedName name="SORT_AREA_5">#REF!</definedName>
    <definedName name="SORT_AREA_8">#N/A</definedName>
    <definedName name="Sosanh2" hidden="1">{"'Sheet1'!$L$16"}</definedName>
    <definedName name="Sothutu">#REF!</definedName>
    <definedName name="sotien_n">#REF!</definedName>
    <definedName name="sotien_x">#REF!</definedName>
    <definedName name="SP">#REF!</definedName>
    <definedName name="SP.2">#REF!</definedName>
    <definedName name="sp.2_ct">#REF!</definedName>
    <definedName name="sp.2_hd">#REF!</definedName>
    <definedName name="sp.2_ts">#REF!</definedName>
    <definedName name="SP.A">#REF!</definedName>
    <definedName name="sp.a_ct">#REF!</definedName>
    <definedName name="sp.a_hd">#REF!</definedName>
    <definedName name="Sp.a_hso">#REF!</definedName>
    <definedName name="sp.a_hspc">#REF!</definedName>
    <definedName name="Sp.a_ld">#REF!</definedName>
    <definedName name="Sp.a_luong">#REF!</definedName>
    <definedName name="Sp.a_nguoi">#REF!</definedName>
    <definedName name="Sp.a_tdtt">#REF!</definedName>
    <definedName name="Sp.a_tn">#REF!</definedName>
    <definedName name="sp.a_ts">#REF!</definedName>
    <definedName name="Sp.a_ud">#REF!</definedName>
    <definedName name="SP.B">#REF!</definedName>
    <definedName name="sp.b_ct">#REF!</definedName>
    <definedName name="sp.b_hd">#REF!</definedName>
    <definedName name="Sp.B_hso">#REF!</definedName>
    <definedName name="sp.b_hspc">#REF!</definedName>
    <definedName name="Sp.B_ld">#REF!</definedName>
    <definedName name="Sp.B_luong">#REF!</definedName>
    <definedName name="Sp.B_nguoi">#REF!</definedName>
    <definedName name="Sp.B_tdtt">#REF!</definedName>
    <definedName name="Sp.B_tn">#REF!</definedName>
    <definedName name="sp.b_ts">#REF!</definedName>
    <definedName name="Sp.B_ud">#REF!</definedName>
    <definedName name="SP_31">#REF!</definedName>
    <definedName name="Spain_Against">#REF!</definedName>
    <definedName name="Spain_Played">#REF!</definedName>
    <definedName name="SPAN">#REF!</definedName>
    <definedName name="SPAN_No">#REF!</definedName>
    <definedName name="Spanner_Auto_File">"C:\My Documents\tinh cdo.x2a"</definedName>
    <definedName name="SPb_HSO">#REF!</definedName>
    <definedName name="SPb_LUONG">#REF!</definedName>
    <definedName name="SPb_NGUOI">#REF!</definedName>
    <definedName name="SPb_UD">#REF!</definedName>
    <definedName name="spchinhmoi" hidden="1">{"'Sheet1'!$L$16"}</definedName>
    <definedName name="SPEC">#REF!</definedName>
    <definedName name="SpecialPrice">#REF!</definedName>
    <definedName name="SPECSUMMARY">#REF!</definedName>
    <definedName name="spk1p">#REF!</definedName>
    <definedName name="spk3p">#REF!</definedName>
    <definedName name="SQ">#REF!</definedName>
    <definedName name="SS">{"'Sheet1'!$L$16"}</definedName>
    <definedName name="sss">#REF!</definedName>
    <definedName name="ssss">#REF!</definedName>
    <definedName name="ssssssssssssssssssss">#REF!</definedName>
    <definedName name="ST">#REF!</definedName>
    <definedName name="ST_TH2_131">3</definedName>
    <definedName name="st1p">#REF!</definedName>
    <definedName name="st3p">#REF!</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te">#REF!</definedName>
    <definedName name="Stc">#REF!</definedName>
    <definedName name="Stck.">#REF!</definedName>
    <definedName name="STD">#REF!</definedName>
    <definedName name="str">#REF!</definedName>
    <definedName name="stsd">#REF!</definedName>
    <definedName name="Stt">#REF!</definedName>
    <definedName name="Stt_n">#REF!</definedName>
    <definedName name="stt_x">#REF!</definedName>
    <definedName name="SU">#REF!</definedName>
    <definedName name="sua" hidden="1">{"'Sheet1'!$L$16"}</definedName>
    <definedName name="sub">#REF!</definedName>
    <definedName name="SUL">#REF!</definedName>
    <definedName name="sum">#REF!,#REF!</definedName>
    <definedName name="SUMMARY">#REF!</definedName>
    <definedName name="sur">#REF!</definedName>
    <definedName name="sv">#REF!</definedName>
    <definedName name="svl">50</definedName>
    <definedName name="svn">#REF!</definedName>
    <definedName name="SW">#REF!</definedName>
    <definedName name="Sweden_Against">#REF!</definedName>
    <definedName name="Sweden_Played">#REF!</definedName>
    <definedName name="Switzerland_Against">#REF!</definedName>
    <definedName name="Switzerland_Played">#REF!</definedName>
    <definedName name="SX_Lapthao_khungV_Sdao">#REF!</definedName>
    <definedName name="t">{"'Sheet1'!$L$16"}</definedName>
    <definedName name="t.">#REF!</definedName>
    <definedName name="t..">#REF!</definedName>
    <definedName name="T.3" hidden="1">{"'Sheet1'!$L$16"}</definedName>
    <definedName name="T.nhËp">#REF!</definedName>
    <definedName name="T.TBA">#REF!</definedName>
    <definedName name="T.Thuy" hidden="1">{"'Sheet1'!$L$16"}</definedName>
    <definedName name="t_1">#REF!</definedName>
    <definedName name="T0.4">#REF!</definedName>
    <definedName name="t101p">#REF!</definedName>
    <definedName name="t103p">#REF!</definedName>
    <definedName name="t105mnc">#REF!</definedName>
    <definedName name="t10m">#REF!</definedName>
    <definedName name="t10nc">#REF!</definedName>
    <definedName name="t10nc1p">#REF!</definedName>
    <definedName name="t10ncm">#REF!</definedName>
    <definedName name="T10vc">#REF!</definedName>
    <definedName name="t10vl">#REF!</definedName>
    <definedName name="t10vl1p">#REF!</definedName>
    <definedName name="t121p">#REF!</definedName>
    <definedName name="t123p">#REF!</definedName>
    <definedName name="t12m">#REF!</definedName>
    <definedName name="t12mnc">#REF!</definedName>
    <definedName name="T12nc">#REF!</definedName>
    <definedName name="t12nc3p">#REF!</definedName>
    <definedName name="t12ncm">#REF!</definedName>
    <definedName name="T12vc">#REF!</definedName>
    <definedName name="T12vl">#REF!</definedName>
    <definedName name="t12vl3p">#REF!</definedName>
    <definedName name="t141p">#REF!</definedName>
    <definedName name="t143p">#REF!</definedName>
    <definedName name="t14m">#REF!</definedName>
    <definedName name="t14mnc">#REF!</definedName>
    <definedName name="t14nc">#REF!</definedName>
    <definedName name="t14nc3p">#REF!</definedName>
    <definedName name="t14ncm">#REF!</definedName>
    <definedName name="T14vc">#REF!</definedName>
    <definedName name="t14vl">#REF!</definedName>
    <definedName name="t14vl3p">#REF!</definedName>
    <definedName name="T203P">#REF!</definedName>
    <definedName name="t20m">#REF!</definedName>
    <definedName name="t20ncm">#REF!</definedName>
    <definedName name="t7m">#REF!</definedName>
    <definedName name="t7nc">#REF!</definedName>
    <definedName name="t7vl">#REF!</definedName>
    <definedName name="t84mnc">#REF!</definedName>
    <definedName name="t8m">#REF!</definedName>
    <definedName name="t8nc">#REF!</definedName>
    <definedName name="t8vl">#REF!</definedName>
    <definedName name="ta">#REF!</definedName>
    <definedName name="tadao">#REF!</definedName>
    <definedName name="Tæng_c_ng_suÊt_hiÖn_t_i">"THOP"</definedName>
    <definedName name="Tæng_Cty_c__khÝ_NL_v__má">#REF!</definedName>
    <definedName name="Tai_trong">#REF!</definedName>
    <definedName name="Taikhoan">#REF!</definedName>
    <definedName name="Taivu1">#REF!</definedName>
    <definedName name="taluy">#REF!</definedName>
    <definedName name="Tam">#REF!</definedName>
    <definedName name="tamdan">#REF!</definedName>
    <definedName name="TAMTINH">#REF!</definedName>
    <definedName name="TAMUNG">#REF!</definedName>
    <definedName name="TAN">#REF!</definedName>
    <definedName name="TANG">#REF!</definedName>
    <definedName name="tao" hidden="1">{"'Sheet1'!$L$16"}</definedName>
    <definedName name="TatBo" hidden="1">{"'Sheet1'!$L$16"}</definedName>
    <definedName name="taukeo150">#REF!</definedName>
    <definedName name="taun">#REF!</definedName>
    <definedName name="Tax">#REF!</definedName>
    <definedName name="TaxTV">10%</definedName>
    <definedName name="TaxXL">5%</definedName>
    <definedName name="tb">#REF!</definedName>
    <definedName name="TB.2">#REF!</definedName>
    <definedName name="TB.2_ct">#REF!</definedName>
    <definedName name="TB.2_hd">#REF!</definedName>
    <definedName name="TB.2_ts">#REF!</definedName>
    <definedName name="TB.A">#REF!</definedName>
    <definedName name="tb.a_ct">#REF!</definedName>
    <definedName name="tb.a_hd">#REF!</definedName>
    <definedName name="tB.a_hso">#REF!</definedName>
    <definedName name="tb.a_hspc">#REF!</definedName>
    <definedName name="tB.a_ld">#REF!</definedName>
    <definedName name="tB.a_luong">#REF!</definedName>
    <definedName name="tB.a_nguoi">#REF!</definedName>
    <definedName name="tB.a_tdtt">#REF!</definedName>
    <definedName name="tB.a_tn">#REF!</definedName>
    <definedName name="tb.a_ts">#REF!</definedName>
    <definedName name="tB.a_ud">#REF!</definedName>
    <definedName name="TB.B">#REF!</definedName>
    <definedName name="tb.b_ct">#REF!</definedName>
    <definedName name="tb.b_hd">#REF!</definedName>
    <definedName name="tB.B_hso">#REF!</definedName>
    <definedName name="tb.b_hspc">#REF!</definedName>
    <definedName name="tB.B_ld">#REF!</definedName>
    <definedName name="tB.B_luong">#REF!</definedName>
    <definedName name="tB.B_nguoi">#REF!</definedName>
    <definedName name="tB.B_tdtt">#REF!</definedName>
    <definedName name="tB.B_tn">#REF!</definedName>
    <definedName name="tb.b_ts">#REF!</definedName>
    <definedName name="tB.B_ud">#REF!</definedName>
    <definedName name="TB.C">#REF!</definedName>
    <definedName name="tb.c_ct">#REF!</definedName>
    <definedName name="tb.c_hd">#REF!</definedName>
    <definedName name="tB.C_hso">#REF!</definedName>
    <definedName name="tb.c_hspc">#REF!</definedName>
    <definedName name="tB.C_ld">#REF!</definedName>
    <definedName name="tB.C_luong">#REF!</definedName>
    <definedName name="tB.C_nguoi">#REF!</definedName>
    <definedName name="tB.C_tdtt">#REF!</definedName>
    <definedName name="tB.C_tn">#REF!</definedName>
    <definedName name="tb.c_ts">#REF!</definedName>
    <definedName name="tB.C_ud">#REF!</definedName>
    <definedName name="tb.d">#REF!</definedName>
    <definedName name="tb.d_ct">#REF!</definedName>
    <definedName name="tb.d_hd">#REF!</definedName>
    <definedName name="tB.D_hso">#REF!</definedName>
    <definedName name="tb.d_hspc">#REF!</definedName>
    <definedName name="tB.D_ld">#REF!</definedName>
    <definedName name="tB.D_luong">#REF!</definedName>
    <definedName name="tB.D_nguoi">#REF!</definedName>
    <definedName name="tB.D_tdtt">#REF!</definedName>
    <definedName name="tB.D_tn">#REF!</definedName>
    <definedName name="tb.d_ts">#REF!</definedName>
    <definedName name="tB.D_ud">#REF!</definedName>
    <definedName name="tb.e">#REF!</definedName>
    <definedName name="tb.e_ct">#REF!</definedName>
    <definedName name="tb.e_hd">#REF!</definedName>
    <definedName name="tB.E_hso">#REF!</definedName>
    <definedName name="tB.E_ld">#REF!</definedName>
    <definedName name="tB.E_luong">#REF!</definedName>
    <definedName name="tB.E_nguoi">#REF!</definedName>
    <definedName name="tB.E_tdtt">#REF!</definedName>
    <definedName name="tB.E_tn">#REF!</definedName>
    <definedName name="tb.e_ts">#REF!</definedName>
    <definedName name="tB.E_ud">#REF!</definedName>
    <definedName name="tb1.2_ct">#REF!</definedName>
    <definedName name="tb1.2_hd">#REF!</definedName>
    <definedName name="tb1.2_hso">#REF!</definedName>
    <definedName name="tb1.2_hspc">#REF!</definedName>
    <definedName name="tb1.2_ld">#REF!</definedName>
    <definedName name="tb1.2_luong">#REF!</definedName>
    <definedName name="tb1.2_nguoi">#REF!</definedName>
    <definedName name="tb1.2_tn">#REF!</definedName>
    <definedName name="tb1.2_ts">#REF!</definedName>
    <definedName name="tb1.2_ud">#REF!</definedName>
    <definedName name="TBA">#REF!</definedName>
    <definedName name="tbagd1">#REF!</definedName>
    <definedName name="tbb_HSO">#REF!</definedName>
    <definedName name="tbb_LUONG">#REF!</definedName>
    <definedName name="tbb_NGUOI">#REF!</definedName>
    <definedName name="tbb_TH">#REF!</definedName>
    <definedName name="tbb_UD">#REF!</definedName>
    <definedName name="TBD_HSO">#REF!</definedName>
    <definedName name="TBD_LUONG">#REF!</definedName>
    <definedName name="TBD_NGUOI">#REF!</definedName>
    <definedName name="TBD_UD">#REF!</definedName>
    <definedName name="tbdd1p">#REF!</definedName>
    <definedName name="tbdd3p">#REF!</definedName>
    <definedName name="tbddsdl">#REF!</definedName>
    <definedName name="TBI">#REF!</definedName>
    <definedName name="tbl_ProdInfo">#REF!</definedName>
    <definedName name="tbtr">#REF!</definedName>
    <definedName name="tbtram">#REF!</definedName>
    <definedName name="TBXD">#REF!</definedName>
    <definedName name="TC">#REF!</definedName>
    <definedName name="tc_1">#REF!</definedName>
    <definedName name="tc_2">#REF!</definedName>
    <definedName name="TC_NHANH1">#REF!</definedName>
    <definedName name="Tchuan">#REF!</definedName>
    <definedName name="tcxxnc">#REF!</definedName>
    <definedName name="TD">#REF!</definedName>
    <definedName name="TD.2_ct">#REF!</definedName>
    <definedName name="TD.2_hd">#REF!</definedName>
    <definedName name="TD.2_ts">#REF!</definedName>
    <definedName name="td10vl">#REF!</definedName>
    <definedName name="td12nc">#REF!</definedName>
    <definedName name="TD12vl">#REF!</definedName>
    <definedName name="td1cnc">#REF!</definedName>
    <definedName name="td1cvl">#REF!</definedName>
    <definedName name="td1p">#REF!</definedName>
    <definedName name="TD1p1nc">#REF!</definedName>
    <definedName name="td1p1vc">#REF!</definedName>
    <definedName name="TD1p1vl">#REF!</definedName>
    <definedName name="TD1p2nc">#REF!</definedName>
    <definedName name="TD1p2vc">#REF!</definedName>
    <definedName name="TD1p2vl">#REF!</definedName>
    <definedName name="TD1pnc">#REF!</definedName>
    <definedName name="TD1pvl">#REF!</definedName>
    <definedName name="td3p">#REF!</definedName>
    <definedName name="tdc84nc">#REF!</definedName>
    <definedName name="tdcnc">#REF!</definedName>
    <definedName name="TDctnc">#REF!</definedName>
    <definedName name="TDctvc">#REF!</definedName>
    <definedName name="TDctvl">#REF!</definedName>
    <definedName name="tdgnc">#REF!</definedName>
    <definedName name="tdgvl">#REF!</definedName>
    <definedName name="tdhtnc">#REF!</definedName>
    <definedName name="tdhtvl">#REF!</definedName>
    <definedName name="tdia">#REF!</definedName>
    <definedName name="tdll1pm">#REF!</definedName>
    <definedName name="tdll3pm">#REF!</definedName>
    <definedName name="tdllct">#REF!</definedName>
    <definedName name="tdllHTDL">#REF!</definedName>
    <definedName name="tdllHTHH">#REF!</definedName>
    <definedName name="TDmnc">#REF!</definedName>
    <definedName name="TDmvc">#REF!</definedName>
    <definedName name="TDmvl">#REF!</definedName>
    <definedName name="tdnc">#REF!</definedName>
    <definedName name="tdnc1p">#REF!</definedName>
    <definedName name="tdnc3p">#REF!</definedName>
    <definedName name="tdo">#REF!</definedName>
    <definedName name="tdt">#REF!</definedName>
    <definedName name="tdt1pnc">#REF!</definedName>
    <definedName name="tdt1pvl">#REF!</definedName>
    <definedName name="tdt2cnc">#REF!</definedName>
    <definedName name="tdt2cvl">#REF!</definedName>
    <definedName name="tdtr2cnc">#REF!</definedName>
    <definedName name="tdtr2cvl">#REF!</definedName>
    <definedName name="tdtrnc">#REF!</definedName>
    <definedName name="tdtrvl">#REF!</definedName>
    <definedName name="tdtt.1">#REF!</definedName>
    <definedName name="tdtt.2">#REF!</definedName>
    <definedName name="tdtt_ck">#REF!</definedName>
    <definedName name="tdtt_DA2">#REF!</definedName>
    <definedName name="tdtt_DTNT">#REF!</definedName>
    <definedName name="tdtt_ht">#REF!</definedName>
    <definedName name="tdtt_ld">#REF!</definedName>
    <definedName name="tdtt_LT">#REF!</definedName>
    <definedName name="tdtt_ph">#REF!</definedName>
    <definedName name="tdtt_sp">#REF!</definedName>
    <definedName name="tdtt_TB">#REF!</definedName>
    <definedName name="tdtt_TD">#REF!</definedName>
    <definedName name="tdtt_th">#REF!</definedName>
    <definedName name="tdtt_tk">#REF!</definedName>
    <definedName name="tdtt_tt">#REF!</definedName>
    <definedName name="tdvl">#REF!</definedName>
    <definedName name="tdvl1p">#REF!</definedName>
    <definedName name="tdvl3p">#REF!</definedName>
    <definedName name="te">#REF!</definedName>
    <definedName name="tecnuoc5">#REF!</definedName>
    <definedName name="temp">#REF!</definedName>
    <definedName name="Temp_Br">#REF!</definedName>
    <definedName name="TEMPBR">#REF!</definedName>
    <definedName name="ten">#REF!</definedName>
    <definedName name="ten_tra_1">#REF!</definedName>
    <definedName name="ten_tra_1_BTN">#REF!</definedName>
    <definedName name="ten_tra_1BTN">#REF!</definedName>
    <definedName name="ten_tra_2">#REF!</definedName>
    <definedName name="ten_tra_2_BTN">#REF!</definedName>
    <definedName name="ten_tra_2BTN">#REF!</definedName>
    <definedName name="ten_tra_3">#REF!</definedName>
    <definedName name="ten_tra_3_BTN">#REF!</definedName>
    <definedName name="ten_tra_3BTN">#REF!</definedName>
    <definedName name="tenck">#REF!</definedName>
    <definedName name="Tengoi">#REF!</definedName>
    <definedName name="TenNgam">#REF!</definedName>
    <definedName name="TenTreo">#REF!</definedName>
    <definedName name="tenvung">#REF!</definedName>
    <definedName name="test">#REF!</definedName>
    <definedName name="Test5">#REF!</definedName>
    <definedName name="TextRefCopyRangeCount" hidden="1">21</definedName>
    <definedName name="tfdd">#REF!</definedName>
    <definedName name="TG">#REF!</definedName>
    <definedName name="tghnbfxcvadfsd">#REF!</definedName>
    <definedName name="th">#REF!</definedName>
    <definedName name="TH.2">#REF!</definedName>
    <definedName name="th.2_ct">#REF!</definedName>
    <definedName name="th.2_hd">#REF!</definedName>
    <definedName name="th.2_ts">#REF!</definedName>
    <definedName name="TH.A">#REF!</definedName>
    <definedName name="th.a_ct">#REF!</definedName>
    <definedName name="th.a_hd">#REF!</definedName>
    <definedName name="tH.a_hso">#REF!</definedName>
    <definedName name="th.a_hspc">#REF!</definedName>
    <definedName name="tH.a_ld">#REF!</definedName>
    <definedName name="tH.a_luong">#REF!</definedName>
    <definedName name="tH.a_nguoi">#REF!</definedName>
    <definedName name="tH.a_tdtt">#REF!</definedName>
    <definedName name="tH.a_tn">#REF!</definedName>
    <definedName name="th.a_ts">#REF!</definedName>
    <definedName name="tH.a_ud">#REF!</definedName>
    <definedName name="th.at2a">#REF!</definedName>
    <definedName name="th.at2b">#REF!</definedName>
    <definedName name="th.at3a">#REF!</definedName>
    <definedName name="th.at3b">#REF!</definedName>
    <definedName name="th.atda">#REF!</definedName>
    <definedName name="th.atdb">#REF!</definedName>
    <definedName name="th.atdc">#REF!</definedName>
    <definedName name="th.atn">#REF!</definedName>
    <definedName name="TH.B">#REF!</definedName>
    <definedName name="th.b_ct">#REF!</definedName>
    <definedName name="th.b_hd">#REF!</definedName>
    <definedName name="tH.B_hso">#REF!</definedName>
    <definedName name="th.b_hspc">#REF!</definedName>
    <definedName name="tH.B_ld">#REF!</definedName>
    <definedName name="tH.B_luong">#REF!</definedName>
    <definedName name="tH.B_nguoi">#REF!</definedName>
    <definedName name="tH.B_tdtt">#REF!</definedName>
    <definedName name="tH.B_tn">#REF!</definedName>
    <definedName name="th.b_ts">#REF!</definedName>
    <definedName name="tH.B_ud">#REF!</definedName>
    <definedName name="TH.BM">#REF!</definedName>
    <definedName name="th.c">#REF!</definedName>
    <definedName name="th.c_ct">#REF!</definedName>
    <definedName name="th.c_hd">#REF!</definedName>
    <definedName name="tH.C_hso">#REF!</definedName>
    <definedName name="th.c_hspc">#REF!</definedName>
    <definedName name="tH.C_ld">#REF!</definedName>
    <definedName name="tH.C_luong">#REF!</definedName>
    <definedName name="tH.C_nguoi">#REF!</definedName>
    <definedName name="tH.C_tdtt">#REF!</definedName>
    <definedName name="tH.C_tn">#REF!</definedName>
    <definedName name="th.c_ts">#REF!</definedName>
    <definedName name="tH.C_ud">#REF!</definedName>
    <definedName name="th.cld">#REF!</definedName>
    <definedName name="th.ct_da2a">#REF!</definedName>
    <definedName name="th.ct_da2b">#REF!</definedName>
    <definedName name="th.ct_da2c">#REF!</definedName>
    <definedName name="th.ct_lpa">#REF!</definedName>
    <definedName name="th.ct_lpb">#REF!</definedName>
    <definedName name="th.ct_lpc">#REF!</definedName>
    <definedName name="th.ct_lpd">#REF!</definedName>
    <definedName name="th.ct_lta">#REF!</definedName>
    <definedName name="th.ct_ltb">#REF!</definedName>
    <definedName name="th.ct_ltc">#REF!</definedName>
    <definedName name="th.ct_tba">#REF!</definedName>
    <definedName name="th.ct_tbb">#REF!</definedName>
    <definedName name="th.ct_tbc">#REF!</definedName>
    <definedName name="th.ct_tbd">#REF!</definedName>
    <definedName name="th.ct_tbe">#REF!</definedName>
    <definedName name="th.ct_tha">#REF!</definedName>
    <definedName name="th.ct_thb">#REF!</definedName>
    <definedName name="th.ct_thc">#REF!</definedName>
    <definedName name="th.ct_tka">#REF!</definedName>
    <definedName name="th.ct_tkb">#REF!</definedName>
    <definedName name="th.da2a">#REF!</definedName>
    <definedName name="th.da2b">#REF!</definedName>
    <definedName name="th.da2c">#REF!</definedName>
    <definedName name="TH.DVKD">#REF!</definedName>
    <definedName name="th.ha_da2a">#REF!</definedName>
    <definedName name="TH.HB">#REF!</definedName>
    <definedName name="th.hd_da2a">#REF!</definedName>
    <definedName name="th.hd_da2c">#REF!</definedName>
    <definedName name="th.hd_lpb">#REF!</definedName>
    <definedName name="th.hd_lpc">#REF!</definedName>
    <definedName name="th.hd_lpd">#REF!</definedName>
    <definedName name="th.hd_lta">#REF!</definedName>
    <definedName name="th.hd_ltb">#REF!</definedName>
    <definedName name="th.hd_ltc">#REF!</definedName>
    <definedName name="th.hd_tba">#REF!</definedName>
    <definedName name="th.hd_tbb">#REF!</definedName>
    <definedName name="th.hd_tbc">#REF!</definedName>
    <definedName name="th.hd_tbd">#REF!</definedName>
    <definedName name="th.hd_tbe">#REF!</definedName>
    <definedName name="th.hd_tha">#REF!</definedName>
    <definedName name="th.hd_thb">#REF!</definedName>
    <definedName name="th.hd_thc">#REF!</definedName>
    <definedName name="th.hd_tkb">#REF!</definedName>
    <definedName name="TH.HR">#REF!</definedName>
    <definedName name="TH.KT">#REF!</definedName>
    <definedName name="th.lpa">#REF!</definedName>
    <definedName name="TH.LPB">#REF!</definedName>
    <definedName name="TH.LPC">#REF!</definedName>
    <definedName name="TH.LPD">#REF!</definedName>
    <definedName name="th.lta">#REF!</definedName>
    <definedName name="th.ltb">#REF!</definedName>
    <definedName name="th.ltc">#REF!</definedName>
    <definedName name="th.ltd">#REF!</definedName>
    <definedName name="TH.NK">#REF!</definedName>
    <definedName name="TH.SL">#REF!</definedName>
    <definedName name="th.tba">#REF!</definedName>
    <definedName name="th.tbb">#REF!</definedName>
    <definedName name="th.tbc">#REF!</definedName>
    <definedName name="th.tbd">#REF!</definedName>
    <definedName name="TH.TBDM">#REF!</definedName>
    <definedName name="th.tbe">#REF!</definedName>
    <definedName name="TH.TC">#REF!</definedName>
    <definedName name="th.tha">#REF!</definedName>
    <definedName name="th.thb">#REF!</definedName>
    <definedName name="th.thc">#REF!</definedName>
    <definedName name="th.tka">#REF!</definedName>
    <definedName name="th.tkb">#REF!</definedName>
    <definedName name="th.ts_da2a">#REF!</definedName>
    <definedName name="th.ts_da2b">#REF!</definedName>
    <definedName name="th.ts_lpb">#REF!</definedName>
    <definedName name="th.ts_lpc">#REF!</definedName>
    <definedName name="th.ts_lta">#REF!</definedName>
    <definedName name="th.ts_ltc">#REF!</definedName>
    <definedName name="th.ts_tba">#REF!</definedName>
    <definedName name="th.ts_tbb">#REF!</definedName>
    <definedName name="th.ts_tbd">#REF!</definedName>
    <definedName name="th.ts_tbe">#REF!</definedName>
    <definedName name="th.ts_thc">#REF!</definedName>
    <definedName name="th.tt_ct">#REF!</definedName>
    <definedName name="th.tt_hd">#REF!</definedName>
    <definedName name="th.tt_ts">#REF!</definedName>
    <definedName name="th_ck">#REF!</definedName>
    <definedName name="th_DA2.a">#REF!</definedName>
    <definedName name="th_DA2.B">#REF!</definedName>
    <definedName name="th_DA2.C">#REF!</definedName>
    <definedName name="th_DTNT">#REF!</definedName>
    <definedName name="th_ht">#REF!</definedName>
    <definedName name="th_ld">#REF!</definedName>
    <definedName name="th_LDA">#REF!</definedName>
    <definedName name="th_LDB">#REF!</definedName>
    <definedName name="th_LHT.A">#REF!</definedName>
    <definedName name="th_lp.a">#REF!</definedName>
    <definedName name="th_LP.B">#REF!</definedName>
    <definedName name="th_LP.C">#REF!</definedName>
    <definedName name="th_LP.D">#REF!</definedName>
    <definedName name="th_LT.C">#REF!</definedName>
    <definedName name="th_LT.D">#REF!</definedName>
    <definedName name="th_LTA">#REF!</definedName>
    <definedName name="th_LTb">#REF!</definedName>
    <definedName name="TH_luong.1402">#REF!</definedName>
    <definedName name="th_ph">#REF!</definedName>
    <definedName name="th_sp">#REF!</definedName>
    <definedName name="th_tB.B">#REF!</definedName>
    <definedName name="th_tB.C">#REF!</definedName>
    <definedName name="th_tB.D">#REF!</definedName>
    <definedName name="th_tB.E">#REF!</definedName>
    <definedName name="th_tBa">#REF!</definedName>
    <definedName name="th_tH.a">#REF!</definedName>
    <definedName name="th_tH.B">#REF!</definedName>
    <definedName name="th_tH.C">#REF!</definedName>
    <definedName name="th_tK.a">#REF!</definedName>
    <definedName name="th_tK.B">#REF!</definedName>
    <definedName name="th_tt">#REF!</definedName>
    <definedName name="th_ttlpB">#REF!</definedName>
    <definedName name="th_ttlpC">#REF!</definedName>
    <definedName name="TH_VKHNN">#REF!</definedName>
    <definedName name="th3x15">#REF!</definedName>
    <definedName name="tha">{"'Sheet1'!$L$16"}</definedName>
    <definedName name="thang">#REF!</definedName>
    <definedName name="Thang1" hidden="1">{"'Sheet1'!$L$16"}</definedName>
    <definedName name="thang10" hidden="1">{"'Sheet1'!$L$16"}</definedName>
    <definedName name="thang13" hidden="1">{"'Sheet1'!$L$16"}</definedName>
    <definedName name="Thangnhap">#REF!</definedName>
    <definedName name="thangxuat">#REF!</definedName>
    <definedName name="thanh" hidden="1">{"'Sheet1'!$L$16"}</definedName>
    <definedName name="Thanh_LC_tayvin">#REF!</definedName>
    <definedName name="thanhdul">#REF!</definedName>
    <definedName name="thanhhoa">#REF!</definedName>
    <definedName name="thanhtien">#REF!</definedName>
    <definedName name="ThanhXuan110">#REF!</definedName>
    <definedName name="ThaoCauCu">#REF!</definedName>
    <definedName name="Thay_the">#REF!</definedName>
    <definedName name="ÞBM">#REF!</definedName>
    <definedName name="THchon">#REF!</definedName>
    <definedName name="Þcot">#REF!</definedName>
    <definedName name="ÞCTd4">#REF!</definedName>
    <definedName name="ÞCTt4">#REF!</definedName>
    <definedName name="THDA_copy" hidden="1">{"'Sheet1'!$L$16"}</definedName>
    <definedName name="Þdamd4">#REF!</definedName>
    <definedName name="Þdamt4">#REF!</definedName>
    <definedName name="THDS">#REF!</definedName>
    <definedName name="thdt">#REF!</definedName>
    <definedName name="THDT_HT_DAO_THUONG">#REF!</definedName>
    <definedName name="THDT_HT_XOM_NOI">#REF!</definedName>
    <definedName name="THDT_NPP_XOM_NOI">#REF!</definedName>
    <definedName name="THDT_TBA_XOM_NOI">#REF!</definedName>
    <definedName name="thepban">#REF!</definedName>
    <definedName name="thepbuoc">#REF!</definedName>
    <definedName name="thepbuoc_32">#N/A</definedName>
    <definedName name="thepgoc25_60">#REF!</definedName>
    <definedName name="thepgoc63_75">#REF!</definedName>
    <definedName name="thepgoc80_100">#REF!</definedName>
    <definedName name="thephinh">#REF!</definedName>
    <definedName name="thepma">10500</definedName>
    <definedName name="theptam">#REF!</definedName>
    <definedName name="theptron">#REF!</definedName>
    <definedName name="theptron12">#REF!</definedName>
    <definedName name="theptron14_22">#REF!</definedName>
    <definedName name="theptron6_8">#REF!</definedName>
    <definedName name="thepU">#REF!</definedName>
    <definedName name="thepU_31">#REF!</definedName>
    <definedName name="thepU_32">#N/A</definedName>
    <definedName name="thepU_33">#REF!</definedName>
    <definedName name="thepU_34">#REF!</definedName>
    <definedName name="thepU_5">#REF!</definedName>
    <definedName name="thetichck">#REF!</definedName>
    <definedName name="THGO1pnc">#REF!</definedName>
    <definedName name="thht">#REF!</definedName>
    <definedName name="THI">#REF!</definedName>
    <definedName name="thinh">#REF!</definedName>
    <definedName name="THK">#REF!</definedName>
    <definedName name="THK_31">#REF!</definedName>
    <definedName name="THKL" hidden="1">{"'Sheet1'!$L$16"}</definedName>
    <definedName name="thkl2" hidden="1">{"'Sheet1'!$L$16"}</definedName>
    <definedName name="thkl3" hidden="1">{"'Sheet1'!$L$16"}</definedName>
    <definedName name="THKP160">#REF!</definedName>
    <definedName name="thkp3">#REF!</definedName>
    <definedName name="THKP7YT" hidden="1">{"'Sheet1'!$L$16"}</definedName>
    <definedName name="THMinh" hidden="1">{"'Sheet1'!$L$16"}</definedName>
    <definedName name="Þmong">#REF!</definedName>
    <definedName name="ÞNXoldk">#REF!</definedName>
    <definedName name="Thò_Traán_Keá_Saùch">#REF!</definedName>
    <definedName name="thongso">#REF!</definedName>
    <definedName name="Thop">#REF!</definedName>
    <definedName name="THop2">#REF!</definedName>
    <definedName name="THs" hidden="1">{"'Sheet1'!$L$16"}</definedName>
    <definedName name="Þsan">#REF!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oanBo">#REF!</definedName>
    <definedName name="THtoanbo2">#REF!</definedName>
    <definedName name="thtr15">#REF!</definedName>
    <definedName name="thtt">#REF!</definedName>
    <definedName name="thu" hidden="1">{"'Sheet1'!$L$16"}</definedName>
    <definedName name="THU_MAKH">#REF!</definedName>
    <definedName name="THU_ST">#REF!</definedName>
    <definedName name="thucthanh">#REF!</definedName>
    <definedName name="thue">6</definedName>
    <definedName name="THUONG">#REF!</definedName>
    <definedName name="THUONG1">#REF!</definedName>
    <definedName name="THUONG2">#REF!</definedName>
    <definedName name="THUONG3">#REF!</definedName>
    <definedName name="THUONG4">#REF!</definedName>
    <definedName name="thuy" hidden="1">{"'Sheet1'!$L$16"}</definedName>
    <definedName name="THUYETMINH">#REF!</definedName>
    <definedName name="thvlmoi" hidden="1">{"'Sheet1'!$L$16"}</definedName>
    <definedName name="thvlmoimoi" hidden="1">{"'Sheet1'!$L$16"}</definedName>
    <definedName name="THXD2" hidden="1">{"'Sheet1'!$L$16"}</definedName>
    <definedName name="TI">#REF!</definedName>
    <definedName name="Tien">#REF!</definedName>
    <definedName name="tien1">#REF!</definedName>
    <definedName name="tiendo">1094</definedName>
    <definedName name="TIENLUONG">#REF!</definedName>
    <definedName name="TienThanhToan">#REF!</definedName>
    <definedName name="TienThanhToanNB">#REF!</definedName>
    <definedName name="TienUSD">#REF!</definedName>
    <definedName name="Tiepdia">#REF!</definedName>
    <definedName name="Tiepdiama">9500</definedName>
    <definedName name="TIEU_HAO_VAT_TU_DZ0.4KV">#REF!</definedName>
    <definedName name="TIEU_HAO_VAT_TU_DZ22KV">#REF!</definedName>
    <definedName name="TIEU_HAO_VAT_TU_TBA">#REF!</definedName>
    <definedName name="Tim_cong">#REF!</definedName>
    <definedName name="Tim_lan_xuat_hien">#REF!</definedName>
    <definedName name="Tim_lan_xuat_hien_32">#REF!</definedName>
    <definedName name="Tim_lan_xuat_hien_cong">#REF!</definedName>
    <definedName name="tim_xuat_hien">#REF!</definedName>
    <definedName name="tinhtrang16">#REF!</definedName>
    <definedName name="tinhtrangTH">#REF!</definedName>
    <definedName name="tiÒn">#REF!</definedName>
    <definedName name="TIT">#REF!</definedName>
    <definedName name="TITAN">#REF!</definedName>
    <definedName name="tk">#REF!</definedName>
    <definedName name="TK.2">#REF!</definedName>
    <definedName name="tk.2_ct">#REF!</definedName>
    <definedName name="TK.A">#REF!</definedName>
    <definedName name="tk.a_ct">#REF!</definedName>
    <definedName name="tk.a_hd">#REF!</definedName>
    <definedName name="tK.a_hso">#REF!</definedName>
    <definedName name="tk.a_hspc">#REF!</definedName>
    <definedName name="tK.a_ld">#REF!</definedName>
    <definedName name="tK.a_luong">#REF!</definedName>
    <definedName name="tK.a_nguoi">#REF!</definedName>
    <definedName name="tK.a_tdtt">#REF!</definedName>
    <definedName name="tK.a_tn">#REF!</definedName>
    <definedName name="tk.a_ts">#REF!</definedName>
    <definedName name="tK.a_ud">#REF!</definedName>
    <definedName name="TK.B">#REF!</definedName>
    <definedName name="tk.b_ct">#REF!</definedName>
    <definedName name="tk.b_hd">#REF!</definedName>
    <definedName name="tK.B_hso">#REF!</definedName>
    <definedName name="tk.b_hspc">#REF!</definedName>
    <definedName name="tK.B_ld">#REF!</definedName>
    <definedName name="tK.B_luong">#REF!</definedName>
    <definedName name="TK.B_nguoi">#REF!</definedName>
    <definedName name="tK.B_tdtt">#REF!</definedName>
    <definedName name="tK.B_tn">#REF!</definedName>
    <definedName name="tk.b_ts">#REF!</definedName>
    <definedName name="tK.B_ud">#REF!</definedName>
    <definedName name="TKDC">#REF!</definedName>
    <definedName name="TKP">#REF!</definedName>
    <definedName name="tkt" hidden="1">{"'Sheet1'!$L$16"}</definedName>
    <definedName name="TKTT3P">#REF!</definedName>
    <definedName name="TKYB">"TKYB"</definedName>
    <definedName name="TL">#REF!</definedName>
    <definedName name="TLAC120">#REF!</definedName>
    <definedName name="TLAC35">#REF!</definedName>
    <definedName name="TLAC50">#REF!</definedName>
    <definedName name="TLAC70">#REF!</definedName>
    <definedName name="TLAC95">#REF!</definedName>
    <definedName name="Tle">#REF!</definedName>
    <definedName name="tluong">#REF!</definedName>
    <definedName name="TLviet">100%-TLyen</definedName>
    <definedName name="TLyen">0.3</definedName>
    <definedName name="TM">#REF!</definedName>
    <definedName name="TMDT1">#REF!</definedName>
    <definedName name="TMDT2">#REF!</definedName>
    <definedName name="TMDTmoi">#REF!</definedName>
    <definedName name="TN">#REF!</definedName>
    <definedName name="TN_b_qu_n">#REF!</definedName>
    <definedName name="tn_ck">#REF!</definedName>
    <definedName name="tn_DA2">#REF!</definedName>
    <definedName name="tn_DTNT">#REF!</definedName>
    <definedName name="TN_DZHT">#REF!</definedName>
    <definedName name="tn_ht">#REF!</definedName>
    <definedName name="tn_ld">#REF!</definedName>
    <definedName name="tn_lp">#REF!</definedName>
    <definedName name="tn_LT">#REF!</definedName>
    <definedName name="tn_ph">#REF!</definedName>
    <definedName name="tn_sp">#REF!</definedName>
    <definedName name="tn_TB">#REF!</definedName>
    <definedName name="tn_TD">#REF!</definedName>
    <definedName name="tn_th">#REF!</definedName>
    <definedName name="tn_tk">#REF!</definedName>
    <definedName name="tn_tt">#REF!</definedName>
    <definedName name="tn1pinnc">#REF!</definedName>
    <definedName name="tn2mhnnc">#REF!</definedName>
    <definedName name="TNCM">#REF!</definedName>
    <definedName name="TNDN">#REF!</definedName>
    <definedName name="tnhnnc">#REF!</definedName>
    <definedName name="tnignc">#REF!</definedName>
    <definedName name="tnin190nc">#REF!</definedName>
    <definedName name="tnlnc">#REF!</definedName>
    <definedName name="tnnnc">#REF!</definedName>
    <definedName name="tno">#REF!</definedName>
    <definedName name="to">#REF!</definedName>
    <definedName name="Togo_Against">#REF!</definedName>
    <definedName name="Togo_Played">#REF!</definedName>
    <definedName name="toi_thieu">#REF!</definedName>
    <definedName name="toi_thieu.moi">#REF!</definedName>
    <definedName name="toi5t">#REF!</definedName>
    <definedName name="ton">#REF!</definedName>
    <definedName name="Tong_co">#REF!</definedName>
    <definedName name="TONG_GIA_TRI_CONG_TRINH">#REF!</definedName>
    <definedName name="TONG_HOP_THI_NGHIEM_DZ0.4KV">#REF!</definedName>
    <definedName name="TONG_HOP_THI_NGHIEM_DZ22KV">#REF!</definedName>
    <definedName name="TONG_KE_DZ0.4KV">#REF!</definedName>
    <definedName name="TONG_KE_TBA">#REF!</definedName>
    <definedName name="Tong_nhom">#REF!</definedName>
    <definedName name="Tong_no">#REF!</definedName>
    <definedName name="tongbt">#REF!</definedName>
    <definedName name="tongcong">#REF!</definedName>
    <definedName name="tongdientich">#REF!</definedName>
    <definedName name="tongdt">#REF!</definedName>
    <definedName name="TONGDUTOAN">#REF!</definedName>
    <definedName name="tonghop" hidden="1">{"'Sheet1'!$L$16"}</definedName>
    <definedName name="TonghopHtxH">#REF!</definedName>
    <definedName name="TonghopHtxT">#REF!</definedName>
    <definedName name="tongthep">#REF!</definedName>
    <definedName name="tongthetich">#REF!</definedName>
    <definedName name="TØnh">#REF!</definedName>
    <definedName name="Tonmai">#REF!</definedName>
    <definedName name="TOP">#REF!</definedName>
    <definedName name="TOT">#REF!</definedName>
    <definedName name="TOTAL">#REF!</definedName>
    <definedName name="totald">#REF!</definedName>
    <definedName name="totb">#REF!</definedName>
    <definedName name="totb1">#REF!</definedName>
    <definedName name="totb2">#REF!</definedName>
    <definedName name="totb3">#REF!</definedName>
    <definedName name="totb4">#REF!</definedName>
    <definedName name="totb5">#REF!</definedName>
    <definedName name="totb6">#REF!</definedName>
    <definedName name="TPCP" hidden="1">{"'Sheet1'!$L$16"}</definedName>
    <definedName name="TPL">#REF!</definedName>
    <definedName name="TPLRP">#REF!</definedName>
    <definedName name="tr_">#REF!</definedName>
    <definedName name="TR15HT">#REF!</definedName>
    <definedName name="TR16HT">#REF!</definedName>
    <definedName name="TR19HT">#REF!</definedName>
    <definedName name="tr1x15">#REF!</definedName>
    <definedName name="TR20HT">#REF!</definedName>
    <definedName name="tr3x100">#REF!</definedName>
    <definedName name="Tra_BTN">#REF!</definedName>
    <definedName name="Tra_Cot">#REF!</definedName>
    <definedName name="Tra_DM_su_dung">#REF!</definedName>
    <definedName name="Tra_don_gia_KS">#REF!</definedName>
    <definedName name="Tra_DTCT">#REF!</definedName>
    <definedName name="Tra_gia_VLKS">#REF!</definedName>
    <definedName name="Tra_gtxl_cong">#REF!</definedName>
    <definedName name="Tra_GTXLST">#REF!</definedName>
    <definedName name="Tra_KS">#REF!</definedName>
    <definedName name="Tra_phan_tram">#REF!</definedName>
    <definedName name="Tra_phan_tram_31">#REF!</definedName>
    <definedName name="Tra_phan_tram_32">#N/A</definedName>
    <definedName name="Tra_PTDG">#REF!</definedName>
    <definedName name="Tra_ten_cong">#REF!</definedName>
    <definedName name="Tra_tim_hang_mucPT_trung">#REF!</definedName>
    <definedName name="Tra_TL">#REF!</definedName>
    <definedName name="Tra_TT">#REF!</definedName>
    <definedName name="Tra_ty_le">#REF!</definedName>
    <definedName name="Tra_ty_le2">#REF!</definedName>
    <definedName name="Tra_ty_le3">#REF!</definedName>
    <definedName name="Tra_ty_le4">#REF!</definedName>
    <definedName name="Tra_ty_le5">#REF!</definedName>
    <definedName name="TRA_VAT_LIEU">#REF!</definedName>
    <definedName name="TRA_VAT_LIEU_32">#REF!</definedName>
    <definedName name="tra_vat_lieu1">#REF!</definedName>
    <definedName name="TRA_VL">#REF!</definedName>
    <definedName name="tra_VL_1">#REF!</definedName>
    <definedName name="tra_VL_1_31">#REF!</definedName>
    <definedName name="Tra_xl_BTN">#REF!</definedName>
    <definedName name="tra_xlbtn">#REF!</definedName>
    <definedName name="traA103">#REF!</definedName>
    <definedName name="trab">#REF!</definedName>
    <definedName name="trabtn">#REF!</definedName>
    <definedName name="Tracp">#REF!</definedName>
    <definedName name="TraDAH_H">#REF!</definedName>
    <definedName name="TRADE2">#REF!</definedName>
    <definedName name="tragiacuoc">#REF!</definedName>
    <definedName name="TRAM">#REF!</definedName>
    <definedName name="tram_31">#REF!</definedName>
    <definedName name="tram_32">#N/A</definedName>
    <definedName name="tram_33">#REF!</definedName>
    <definedName name="tram_34">#REF!</definedName>
    <definedName name="tram_5">#REF!</definedName>
    <definedName name="tram100">#REF!</definedName>
    <definedName name="tram1x25">#REF!</definedName>
    <definedName name="tramatcong1">#REF!</definedName>
    <definedName name="tramatcong2">#REF!</definedName>
    <definedName name="trambt60">#REF!</definedName>
    <definedName name="trang" hidden="1">{#N/A,#N/A,FALSE,"Chi tiÆt"}</definedName>
    <definedName name="tranhietdo">#REF!</definedName>
    <definedName name="TRANO">#REF!</definedName>
    <definedName name="TRANSFORMER">#REF!</definedName>
    <definedName name="TraQ">#REF!</definedName>
    <definedName name="TraTH">#REF!</definedName>
    <definedName name="TRAvH">#REF!</definedName>
    <definedName name="TRAVL">#REF!</definedName>
    <definedName name="_xlnm.Extract">#REF!</definedName>
    <definedName name="trigianhapthan">#REF!</definedName>
    <definedName name="trigiaxuatthan">#REF!</definedName>
    <definedName name="_xlnm.Recorder">#REF!</definedName>
    <definedName name="Trinidad_Against">#REF!</definedName>
    <definedName name="Trinidad_Played">#REF!</definedName>
    <definedName name="TRISO">#REF!</definedName>
    <definedName name="tronbt250">#REF!</definedName>
    <definedName name="tronvua250">#REF!</definedName>
    <definedName name="trt">#REF!</definedName>
    <definedName name="tru_can">#REF!</definedName>
    <definedName name="tru10mtc">#REF!</definedName>
    <definedName name="tru8mtc">#REF!</definedName>
    <definedName name="TRUNGHI">#REF!</definedName>
    <definedName name="ts">#REF!</definedName>
    <definedName name="tsI">#REF!</definedName>
    <definedName name="tt">#REF!</definedName>
    <definedName name="TT.1">#REF!</definedName>
    <definedName name="TT.2">#REF!</definedName>
    <definedName name="tt.2_ct">#REF!</definedName>
    <definedName name="tt.2_hd">#REF!</definedName>
    <definedName name="tt.2_ts">#REF!</definedName>
    <definedName name="TT.A">#REF!</definedName>
    <definedName name="tt.a_ct">#REF!</definedName>
    <definedName name="tt.a_hd">#REF!</definedName>
    <definedName name="tt.a_hso">#REF!</definedName>
    <definedName name="tt.a_hspc">#REF!</definedName>
    <definedName name="tt.a_ld">#REF!</definedName>
    <definedName name="tt.a_luong">#REF!</definedName>
    <definedName name="tt.a_nguoi">#REF!</definedName>
    <definedName name="tt.a_tdtt">#REF!</definedName>
    <definedName name="tt.a_tn">#REF!</definedName>
    <definedName name="tt.a_ts">#REF!</definedName>
    <definedName name="tt.a_ud">#REF!</definedName>
    <definedName name="TT.B">#REF!</definedName>
    <definedName name="tt.b_ct">#REF!</definedName>
    <definedName name="tt.b_hd">#REF!</definedName>
    <definedName name="tt.B_hso">#REF!</definedName>
    <definedName name="tt.b_hspc">#REF!</definedName>
    <definedName name="tt.B_ld">#REF!</definedName>
    <definedName name="tt.B_luong">#REF!</definedName>
    <definedName name="tt.B_nguoi">#REF!</definedName>
    <definedName name="tt.B_tdtt">#REF!</definedName>
    <definedName name="tt.B_tn">#REF!</definedName>
    <definedName name="tt.b_ts">#REF!</definedName>
    <definedName name="tt.B_ud">#REF!</definedName>
    <definedName name="TT.C1">#REF!</definedName>
    <definedName name="TT_1P">#REF!</definedName>
    <definedName name="tt_31">#REF!</definedName>
    <definedName name="tt_32">#REF!</definedName>
    <definedName name="TT_3p">#REF!</definedName>
    <definedName name="tt1pnc">#REF!</definedName>
    <definedName name="tt1pvl">#REF!</definedName>
    <definedName name="tt3pnc">#REF!</definedName>
    <definedName name="tt3pvl">#REF!</definedName>
    <definedName name="ttam">#REF!</definedName>
    <definedName name="ttao">#REF!</definedName>
    <definedName name="TTB_HSO">#REF!</definedName>
    <definedName name="TTB_LUONG">#REF!</definedName>
    <definedName name="TTB_NGUOI">#REF!</definedName>
    <definedName name="TTB_TH">#REF!</definedName>
    <definedName name="TTB_UD">#REF!</definedName>
    <definedName name="ttbt">#REF!</definedName>
    <definedName name="ttdb">1.2</definedName>
    <definedName name="TTDD">#REF!+#REF!+#REF!</definedName>
    <definedName name="TTDD1P">#REF!</definedName>
    <definedName name="TTDD3P">#REF!</definedName>
    <definedName name="TTDDCT3p">#REF!</definedName>
    <definedName name="TTDKKH">#REF!</definedName>
    <definedName name="tthi">#REF!</definedName>
    <definedName name="ttinh">#REF!</definedName>
    <definedName name="TTK3p">#REF!</definedName>
    <definedName name="ttkr">#REF!</definedName>
    <definedName name="TTLP.A">#REF!</definedName>
    <definedName name="ttlp.a_hd">#REF!</definedName>
    <definedName name="ttlp.a_hso">#REF!</definedName>
    <definedName name="ttlp.a_hspc">#REF!</definedName>
    <definedName name="ttlp.a_ld">#REF!</definedName>
    <definedName name="ttlp.a_luong">#REF!</definedName>
    <definedName name="ttlp.a_nguoi">#REF!</definedName>
    <definedName name="ttlp.a_ts">#REF!</definedName>
    <definedName name="TTLP.B">#REF!</definedName>
    <definedName name="ttlp.b_hd">#REF!</definedName>
    <definedName name="ttlp.B_hso">#REF!</definedName>
    <definedName name="ttlp.b_hspc">#REF!</definedName>
    <definedName name="ttlp.B_ld">#REF!</definedName>
    <definedName name="ttlp.B_luong">#REF!</definedName>
    <definedName name="ttlp.B_nguoi">#REF!</definedName>
    <definedName name="ttlp.B_tdtt">#REF!</definedName>
    <definedName name="ttlp.B_tn">#REF!</definedName>
    <definedName name="ttlp.b_ts">#REF!</definedName>
    <definedName name="ttlp.B_ud">#REF!</definedName>
    <definedName name="TTLP.C">#REF!</definedName>
    <definedName name="ttlp.c_ct">#REF!</definedName>
    <definedName name="ttlp.c_hd">#REF!</definedName>
    <definedName name="ttlp.C_hso">#REF!</definedName>
    <definedName name="ttlp.c_hspc">#REF!</definedName>
    <definedName name="ttlp.C_ld">#REF!</definedName>
    <definedName name="ttlp.C_luong">#REF!</definedName>
    <definedName name="ttlp.C_nguoi">#REF!</definedName>
    <definedName name="ttlp.C_tdtt">#REF!</definedName>
    <definedName name="ttlp.C_tn">#REF!</definedName>
    <definedName name="ttlp.C_ud">#REF!</definedName>
    <definedName name="ttlp.ct">#REF!</definedName>
    <definedName name="ttlpa_ts">#REF!</definedName>
    <definedName name="ttronmk">#REF!</definedName>
    <definedName name="TTTH2" hidden="1">{"'Sheet1'!$L$16"}</definedName>
    <definedName name="TTTR">#REF!</definedName>
    <definedName name="tttt">#REF!</definedName>
    <definedName name="TTTT3P">#REF!</definedName>
    <definedName name="TTTT3P1">#REF!</definedName>
    <definedName name="ttttt" hidden="1">{"'Sheet1'!$L$16"}</definedName>
    <definedName name="TTTTTTTTT" hidden="1">{"'Sheet1'!$L$16"}</definedName>
    <definedName name="ttttttttttt" hidden="1">{"'Sheet1'!$L$16"}</definedName>
    <definedName name="ttttttttttttttttt">#REF!</definedName>
    <definedName name="TTVAn5">#REF!</definedName>
    <definedName name="TU.C1">#REF!</definedName>
    <definedName name="Tu_dung_ton_that">#REF!</definedName>
    <definedName name="tudo">#REF!</definedName>
    <definedName name="Tunisia_Against">#REF!</definedName>
    <definedName name="Tunisia_Played">#REF!</definedName>
    <definedName name="tuoåi">#REF!</definedName>
    <definedName name="Tuong_chan">#REF!</definedName>
    <definedName name="TuVan">#REF!</definedName>
    <definedName name="tuyen" hidden="1">{"'Sheet1'!$L$16"}</definedName>
    <definedName name="Tuyen_1">#REF!</definedName>
    <definedName name="tuyennhanh" hidden="1">{"'Sheet1'!$L$16"}</definedName>
    <definedName name="tuynen" hidden="1">{"'Sheet1'!$L$16"}</definedName>
    <definedName name="tv" hidden="1">{"'Sheet1'!$L$16"}</definedName>
    <definedName name="tv75nc">#REF!</definedName>
    <definedName name="tv75vl">#REF!</definedName>
    <definedName name="TVinh">#REF!</definedName>
    <definedName name="tvl">#REF!</definedName>
    <definedName name="TW">#REF!</definedName>
    <definedName name="twdd">#REF!</definedName>
    <definedName name="Twister">#REF!</definedName>
    <definedName name="TX">#REF!</definedName>
    <definedName name="tx1pignc">#REF!</definedName>
    <definedName name="tx1pindnc">#REF!</definedName>
    <definedName name="tx1pingnc">#REF!</definedName>
    <definedName name="tx1pintnc">#REF!</definedName>
    <definedName name="tx1pitnc">#REF!</definedName>
    <definedName name="tx2mhnnc">#REF!</definedName>
    <definedName name="tx2mitnc">#REF!</definedName>
    <definedName name="txhnnc">#REF!</definedName>
    <definedName name="txig1nc">#REF!</definedName>
    <definedName name="txin190nc">#REF!</definedName>
    <definedName name="txinnc">#REF!</definedName>
    <definedName name="txit1nc">#REF!</definedName>
    <definedName name="TY">#REF!</definedName>
    <definedName name="ty_le">#REF!</definedName>
    <definedName name="Ty_Le_1">#REF!</definedName>
    <definedName name="ty_le_2">#REF!</definedName>
    <definedName name="ty_le_3">#REF!</definedName>
    <definedName name="Ty_le_31">#REF!</definedName>
    <definedName name="ty_le_32">#REF!</definedName>
    <definedName name="ty_le_BTN">#REF!</definedName>
    <definedName name="ty_le_BTN_31">#REF!</definedName>
    <definedName name="ty_le_BTN_32">#REF!</definedName>
    <definedName name="Ty_le1">#REF!</definedName>
    <definedName name="Ty_le1_32">#REF!</definedName>
    <definedName name="Type_1">#REF!</definedName>
    <definedName name="Type_2">#REF!</definedName>
    <definedName name="tytrong16so5nam">#REF!</definedName>
    <definedName name="u" hidden="1">{"'Sheet1'!$L$16"}</definedName>
    <definedName name="ư" hidden="1">{"'Sheet1'!$L$16"}</definedName>
    <definedName name="U_tien">#REF!</definedName>
    <definedName name="ub.ts_tba">#REF!</definedName>
    <definedName name="ud.ct_da2a">#REF!</definedName>
    <definedName name="ud.ct_da2b">#REF!</definedName>
    <definedName name="ud.ct_da2c">#REF!</definedName>
    <definedName name="ud.ct_lpa">#REF!</definedName>
    <definedName name="ud.ct_lpb">#REF!</definedName>
    <definedName name="ud.ct_lpc">#REF!</definedName>
    <definedName name="ud.ct_lpd">#REF!</definedName>
    <definedName name="ud.ct_lta">#REF!</definedName>
    <definedName name="ud.ct_ltb">#REF!</definedName>
    <definedName name="ud.ct_ltc">#REF!</definedName>
    <definedName name="ud.ct_tba">#REF!</definedName>
    <definedName name="ud.ct_tbb">#REF!</definedName>
    <definedName name="ud.ct_tbc">#REF!</definedName>
    <definedName name="ud.ct_tbd">#REF!</definedName>
    <definedName name="ud.ct_tbe">#REF!</definedName>
    <definedName name="ud.ct_tha">#REF!</definedName>
    <definedName name="ud.ct_thb">#REF!</definedName>
    <definedName name="ud.ct_thc">#REF!</definedName>
    <definedName name="ud.ct_tka">#REF!</definedName>
    <definedName name="ud.ct_tkb">#REF!</definedName>
    <definedName name="ud.hd_da2a">#REF!</definedName>
    <definedName name="ud.hd_da2c">#REF!</definedName>
    <definedName name="ud.hd_lpb">#REF!</definedName>
    <definedName name="ud.hd_lpc">#REF!</definedName>
    <definedName name="ud.hd_lpd">#REF!</definedName>
    <definedName name="ud.hd_lta">#REF!</definedName>
    <definedName name="ud.hd_ltb">#REF!</definedName>
    <definedName name="ud.hd_ltc">#REF!</definedName>
    <definedName name="ud.hd_tba">#REF!</definedName>
    <definedName name="ud.hd_tbb">#REF!</definedName>
    <definedName name="ud.hd_tbc">#REF!</definedName>
    <definedName name="ud.hd_tbd">#REF!</definedName>
    <definedName name="ud.hd_tbe">#REF!</definedName>
    <definedName name="ud.hd_tha">#REF!</definedName>
    <definedName name="ud.hd_thb">#REF!</definedName>
    <definedName name="ud.hd_thc">#REF!</definedName>
    <definedName name="ud.hd_tkb">#REF!</definedName>
    <definedName name="ud.ts_da2a">#REF!</definedName>
    <definedName name="ud.ts_da2b">#REF!</definedName>
    <definedName name="ud.ts_lpb">#REF!</definedName>
    <definedName name="ud.ts_lpc">#REF!</definedName>
    <definedName name="ud.ts_lta">#REF!</definedName>
    <definedName name="ud.ts_ltc">#REF!</definedName>
    <definedName name="ud.ts_tba">#REF!</definedName>
    <definedName name="ud.ts_tbb">#REF!</definedName>
    <definedName name="ud.ts_tbd">#REF!</definedName>
    <definedName name="ud.ts_tbe">#REF!</definedName>
    <definedName name="ud.ts_thc">#REF!</definedName>
    <definedName name="ud_DTNT">#REF!</definedName>
    <definedName name="ưerwer">#REF!</definedName>
    <definedName name="Ukraine_Against">#REF!</definedName>
    <definedName name="Ukraine_Played">#REF!</definedName>
    <definedName name="UL" hidden="1">{"'Sheet1'!$L$16"}</definedName>
    <definedName name="UNL">#REF!</definedName>
    <definedName name="Unsettle_CCBVSouth_PC">#REF!</definedName>
    <definedName name="UP">#REF!,#REF!,#REF!,#REF!,#REF!,#REF!,#REF!,#REF!,#REF!,#REF!,#REF!</definedName>
    <definedName name="upnoc">#REF!</definedName>
    <definedName name="USA_Against">#REF!</definedName>
    <definedName name="USA_Played">#REF!</definedName>
    <definedName name="usd">15720</definedName>
    <definedName name="ut">#REF!</definedName>
    <definedName name="UT_1">#REF!</definedName>
    <definedName name="UT1_373">#REF!</definedName>
    <definedName name="utye" hidden="1">{"'Sheet1'!$L$16"}</definedName>
    <definedName name="uu">#REF!</definedName>
    <definedName name="uw">#REF!</definedName>
    <definedName name="v" hidden="1">{"'Sheet1'!$L$16"}</definedName>
    <definedName name="V.1">#REF!</definedName>
    <definedName name="V.10">#REF!</definedName>
    <definedName name="V.11">#REF!</definedName>
    <definedName name="V.12">#REF!</definedName>
    <definedName name="V.13">#REF!</definedName>
    <definedName name="V.14">#REF!</definedName>
    <definedName name="V.15">#REF!</definedName>
    <definedName name="V.16">#REF!</definedName>
    <definedName name="V.17">#REF!</definedName>
    <definedName name="V.18">#REF!</definedName>
    <definedName name="V.2">#REF!</definedName>
    <definedName name="V.3">#REF!</definedName>
    <definedName name="V.4">#REF!</definedName>
    <definedName name="V.5">#REF!</definedName>
    <definedName name="V.6">#REF!</definedName>
    <definedName name="V.7">#REF!</definedName>
    <definedName name="V.8">#REF!</definedName>
    <definedName name="V.9">#REF!</definedName>
    <definedName name="V_1">#REF!</definedName>
    <definedName name="V_2">#REF!</definedName>
    <definedName name="V_3">#REF!</definedName>
    <definedName name="V_4">#REF!</definedName>
    <definedName name="V_a_b__t_ng_M200____1x2">#N/A</definedName>
    <definedName name="VA">#REF!</definedName>
    <definedName name="VAÄT_LIEÄU">"ATRAM"</definedName>
    <definedName name="VaDate" hidden="1">#REF!</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N_CHUYEN_DUONG_DAI_DZ0.4KV">#REF!</definedName>
    <definedName name="VAN_CHUYEN_DUONG_DAI_DZ22KV">#REF!</definedName>
    <definedName name="VAN_CHUYEN_DUONG_DAI_TBA">#REF!</definedName>
    <definedName name="VAN_CHUYEN_VAT_TU_CHUNG">#REF!</definedName>
    <definedName name="VAN_TRUNG_CHUYEN_VAT_TU_CHUNG">#REF!</definedName>
    <definedName name="vanchuyen">#REF!</definedName>
    <definedName name="VanChuyenDam">#REF!</definedName>
    <definedName name="vang_mat">#REF!</definedName>
    <definedName name="vaond" hidden="1">{"'Sheet1'!$L$16"}</definedName>
    <definedName name="VarDate" hidden="1">#REF!</definedName>
    <definedName name="VARIINST">#REF!</definedName>
    <definedName name="VARIPURC">#REF!</definedName>
    <definedName name="vat">#REF!</definedName>
    <definedName name="VAT_LIEU_DEN_CHAN_CONG_TRINH">#REF!</definedName>
    <definedName name="vat_lieu_KVIII">#REF!</definedName>
    <definedName name="Vat_tu">#REF!</definedName>
    <definedName name="VATM" hidden="1">{"'Sheet1'!$L$16"}</definedName>
    <definedName name="Vattu">#REF!</definedName>
    <definedName name="vbtchongnuocm300">#REF!</definedName>
    <definedName name="vbtm150">#REF!</definedName>
    <definedName name="vbtm300">#REF!</definedName>
    <definedName name="vbtm400">#REF!</definedName>
    <definedName name="VC">#REF!</definedName>
    <definedName name="vcc">#REF!</definedName>
    <definedName name="vccot">#REF!</definedName>
    <definedName name="vcd">#REF!</definedName>
    <definedName name="vcdc">#REF!</definedName>
    <definedName name="vcdd_tba">#REF!</definedName>
    <definedName name="vcdd_tba_32">#REF!</definedName>
    <definedName name="VCDD1P">#REF!</definedName>
    <definedName name="VCDD3p">#REF!</definedName>
    <definedName name="VCDDCT3p">#REF!</definedName>
    <definedName name="VCDDMBA">#REF!</definedName>
    <definedName name="VCHT">#REF!</definedName>
    <definedName name="Vci">#REF!</definedName>
    <definedName name="vcn">#REF!</definedName>
    <definedName name="vcoto" hidden="1">{"'Sheet1'!$L$16"}</definedName>
    <definedName name="vcsat">#REF!</definedName>
    <definedName name="vct">#REF!</definedName>
    <definedName name="vctb">#REF!</definedName>
    <definedName name="VCTT">#REF!</definedName>
    <definedName name="VCVBT1">#REF!</definedName>
    <definedName name="VCVBT2">#REF!</definedName>
    <definedName name="Vcw">#REF!</definedName>
    <definedName name="vcxi">#REF!</definedName>
    <definedName name="vd">#REF!</definedName>
    <definedName name="vd3p">#REF!</definedName>
    <definedName name="vdkt">#REF!</definedName>
    <definedName name="vdv" hidden="1">#N/A</definedName>
    <definedName name="vdv_1">"#REF!"</definedName>
    <definedName name="Vf">#REF!</definedName>
    <definedName name="vfsf">#REF!</definedName>
    <definedName name="VGFTF" hidden="1">{"'Sheet1'!$L$16"}</definedName>
    <definedName name="vgho" hidden="1">{"'Sheet1'!$L$16"}</definedName>
    <definedName name="vgk">#REF!</definedName>
    <definedName name="vgt">#REF!</definedName>
    <definedName name="VH" hidden="1">{"'Sheet1'!$L$16"}</definedName>
    <definedName name="VHXH" hidden="1">{"'Sheet1'!$L$16"}</definedName>
    <definedName name="Vi">#REF!</definedName>
    <definedName name="Viet" hidden="1">{"'Sheet1'!$L$16"}</definedName>
    <definedName name="VIEW">#REF!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 name="vk_cka">#REF!</definedName>
    <definedName name="vk_ckb">#REF!</definedName>
    <definedName name="vk_da2a">#REF!</definedName>
    <definedName name="vk_da2b">#REF!</definedName>
    <definedName name="vk_da2c">#REF!</definedName>
    <definedName name="vk_dna">#REF!</definedName>
    <definedName name="vk_dnb">#REF!</definedName>
    <definedName name="vk_hta">#REF!</definedName>
    <definedName name="vk_htb">#REF!</definedName>
    <definedName name="vk_lda">#REF!</definedName>
    <definedName name="vk_ldb">#REF!</definedName>
    <definedName name="vk_ldc">#REF!</definedName>
    <definedName name="vk_lhta">#REF!</definedName>
    <definedName name="vk_lhtb">#REF!</definedName>
    <definedName name="vk_lhtc">#REF!</definedName>
    <definedName name="vk_lpa">#REF!</definedName>
    <definedName name="vk_lpb">#REF!</definedName>
    <definedName name="vk_lpc">#REF!</definedName>
    <definedName name="vk_lpd">#REF!</definedName>
    <definedName name="vk_lta">#REF!</definedName>
    <definedName name="vk_ltb">#REF!</definedName>
    <definedName name="vk_ltc">#REF!</definedName>
    <definedName name="vk_ltd">#REF!</definedName>
    <definedName name="vk_pha">#REF!</definedName>
    <definedName name="vk_phb">#REF!</definedName>
    <definedName name="vk_spa">#REF!</definedName>
    <definedName name="vk_spb">#REF!</definedName>
    <definedName name="vk_tba">#REF!</definedName>
    <definedName name="vk_tbb">#REF!</definedName>
    <definedName name="vk_tbc">#REF!</definedName>
    <definedName name="vk_tbd">#REF!</definedName>
    <definedName name="vk_tbe">#REF!</definedName>
    <definedName name="vk_tha">#REF!</definedName>
    <definedName name="vk_thb">#REF!</definedName>
    <definedName name="vk_thc">#REF!</definedName>
    <definedName name="vk_tka">#REF!</definedName>
    <definedName name="vk_tkb">#REF!</definedName>
    <definedName name="vk_tta">#REF!</definedName>
    <definedName name="vk_ttb">#REF!</definedName>
    <definedName name="vk_ttlpa">#REF!</definedName>
    <definedName name="vk_ttlpb">#REF!</definedName>
    <definedName name="vk_ttlpc">#REF!</definedName>
    <definedName name="vkcauthang">#REF!</definedName>
    <definedName name="vksan">#REF!</definedName>
    <definedName name="VL" hidden="1">{"'Sheet1'!$L$16"}</definedName>
    <definedName name="vl100a">#REF!</definedName>
    <definedName name="vl1p">#REF!</definedName>
    <definedName name="vl3p">#REF!</definedName>
    <definedName name="VLBS">#N/A</definedName>
    <definedName name="vlc">#REF!</definedName>
    <definedName name="Vlcap0.7">#REF!</definedName>
    <definedName name="VLcap1">#REF!</definedName>
    <definedName name="vlct" hidden="1">{"'Sheet1'!$L$16"}</definedName>
    <definedName name="VLCT3p">#REF!</definedName>
    <definedName name="vlctbb">#REF!</definedName>
    <definedName name="vldd">#REF!</definedName>
    <definedName name="vldg">#REF!</definedName>
    <definedName name="vldn400">#REF!</definedName>
    <definedName name="vldn600">#REF!</definedName>
    <definedName name="VLHC">#REF!</definedName>
    <definedName name="VLIEU">#REF!</definedName>
    <definedName name="VLKday">#REF!</definedName>
    <definedName name="VLM">#REF!</definedName>
    <definedName name="VLP" hidden="1">{"'Sheet1'!$L$16"}</definedName>
    <definedName name="vltr">#REF!</definedName>
    <definedName name="vltram">#REF!</definedName>
    <definedName name="vm">#REF!</definedName>
    <definedName name="vm1.">#REF!</definedName>
    <definedName name="vm2.">#REF!</definedName>
    <definedName name="vn">#REF!</definedName>
    <definedName name="vn1.">#REF!</definedName>
    <definedName name="vn2.">#REF!</definedName>
    <definedName name="VNM">#REF!</definedName>
    <definedName name="vothi" hidden="1">{"'Sheet1'!$L$16"}</definedName>
    <definedName name="Vp">#REF!</definedName>
    <definedName name="Vr">#REF!</definedName>
    <definedName name="vr3p">#REF!</definedName>
    <definedName name="Vs">#REF!</definedName>
    <definedName name="vsdfvs">#REF!</definedName>
    <definedName name="VT">#REF!</definedName>
    <definedName name="VT_1pha">#REF!</definedName>
    <definedName name="VT_3pha">#REF!</definedName>
    <definedName name="VT_caitao">#REF!</definedName>
    <definedName name="VT_htdl">#REF!</definedName>
    <definedName name="VT_hthh">#REF!</definedName>
    <definedName name="vt1pbs">#REF!</definedName>
    <definedName name="vtbs">#REF!</definedName>
    <definedName name="vtu">#REF!</definedName>
    <definedName name="Vu">#REF!</definedName>
    <definedName name="Vu_">#REF!</definedName>
    <definedName name="Vua">#REF!</definedName>
    <definedName name="vung">#REF!</definedName>
    <definedName name="_xlnm.Print_Area" localSheetId="3">'83 -PL ĐBDTTS'!$E$1:$AO$74</definedName>
    <definedName name="_xlnm.Print_Area">#REF!</definedName>
    <definedName name="vungdcd">#REF!</definedName>
    <definedName name="vungdcl">#REF!</definedName>
    <definedName name="vungnhapk">#REF!</definedName>
    <definedName name="vungnhapl">#REF!</definedName>
    <definedName name="vungxuatk">#REF!</definedName>
    <definedName name="vungxuatl">#REF!</definedName>
    <definedName name="VX">#REF!</definedName>
    <definedName name="vxuan">#REF!</definedName>
    <definedName name="W">#REF!</definedName>
    <definedName name="watertruck">#REF!</definedName>
    <definedName name="Wdaymong">#REF!</definedName>
    <definedName name="Winpoints">3</definedName>
    <definedName name="WIRE1">5</definedName>
    <definedName name="wl">#REF!</definedName>
    <definedName name="WLX">#REF!</definedName>
    <definedName name="WLY">#REF!</definedName>
    <definedName name="WOT">#REF!</definedName>
    <definedName name="WPX">#REF!</definedName>
    <definedName name="WPY">#REF!</definedName>
    <definedName name="wr" hidden="1">{#N/A,#N/A,FALSE,"Chi tiÆt"}</definedName>
    <definedName name="wrn.aaa" hidden="1">{#N/A,#N/A,FALSE,"Sheet1";#N/A,#N/A,FALSE,"Sheet1";#N/A,#N/A,FALSE,"Sheet1"}</definedName>
    <definedName name="wrn.aaa." hidden="1">{#N/A,#N/A,FALSE,"Sheet1";#N/A,#N/A,FALSE,"Sheet1";#N/A,#N/A,FALSE,"Sheet1"}</definedName>
    <definedName name="wrn.aaa.1" hidden="1">{#N/A,#N/A,FALSE,"Sheet1";#N/A,#N/A,FALSE,"Sheet1";#N/A,#N/A,FALSE,"Sheet1"}</definedName>
    <definedName name="wrn.Bang._.ke._.nhan._.hang." hidden="1">{#N/A,#N/A,FALSE,"Ke khai NH"}</definedName>
    <definedName name="wrn.c2." hidden="1">{#N/A,#N/A,FALSE,"Sheet2"}</definedName>
    <definedName name="wrn.Che._.do._.duoc._.huong." hidden="1">{#N/A,#N/A,FALSE,"BN (2)"}</definedName>
    <definedName name="wrn.chi._.tiÆt." hidden="1">{#N/A,#N/A,FALSE,"Chi tiÆt"}</definedName>
    <definedName name="wrn.cong." hidden="1">{#N/A,#N/A,FALSE,"Sheet1"}</definedName>
    <definedName name="wrn.CongBS." hidden="1">{#N/A,#N/A,TRUE,"LuongBS (2)"}</definedName>
    <definedName name="wrn.Giáy._.bao._.no." hidden="1">{#N/A,#N/A,FALSE,"BN"}</definedName>
    <definedName name="wrn.Report." hidden="1">{"Offgrid",#N/A,FALSE,"OFFGRID";"Region",#N/A,FALSE,"REGION";"Offgrid -2",#N/A,FALSE,"OFFGRID";"WTP",#N/A,FALSE,"WTP";"WTP -2",#N/A,FALSE,"WTP";"Project",#N/A,FALSE,"PROJECT";"Summary -2",#N/A,FALSE,"SUMMARY"}</definedName>
    <definedName name="wrn.vd." hidden="1">{#N/A,#N/A,TRUE,"BT M200 da 10x20"}</definedName>
    <definedName name="wrnf.report" hidden="1">{"Offgrid",#N/A,FALSE,"OFFGRID";"Region",#N/A,FALSE,"REGION";"Offgrid -2",#N/A,FALSE,"OFFGRID";"WTP",#N/A,FALSE,"WTP";"WTP -2",#N/A,FALSE,"WTP";"Project",#N/A,FALSE,"PROJECT";"Summary -2",#N/A,FALSE,"SUMMARY"}</definedName>
    <definedName name="Ws">#REF!</definedName>
    <definedName name="Wss">#REF!</definedName>
    <definedName name="Wst">#REF!</definedName>
    <definedName name="wt">#REF!</definedName>
    <definedName name="wwwwwwwwwwwwwwwwwwwwư">#REF!</definedName>
    <definedName name="WX">#REF!</definedName>
    <definedName name="WY">#REF!</definedName>
    <definedName name="X">#REF!</definedName>
    <definedName name="x1_">#REF!</definedName>
    <definedName name="x17dnc">#REF!</definedName>
    <definedName name="x17dvl">#REF!</definedName>
    <definedName name="x17knc">#REF!</definedName>
    <definedName name="x17kvl">#REF!</definedName>
    <definedName name="X1pFCOnc">#REF!</definedName>
    <definedName name="X1pFCOvc">#REF!</definedName>
    <definedName name="X1pFCOvl">#REF!</definedName>
    <definedName name="x1pignc">#REF!</definedName>
    <definedName name="X1pIGvc">#REF!</definedName>
    <definedName name="x1pigvl">#REF!</definedName>
    <definedName name="x1pind">#REF!</definedName>
    <definedName name="X1pINDnc">#REF!</definedName>
    <definedName name="X1pINDvc">#REF!</definedName>
    <definedName name="X1pINDvl">#REF!</definedName>
    <definedName name="x1ping">#REF!</definedName>
    <definedName name="X1pINGnc">#REF!</definedName>
    <definedName name="X1pINGvc">#REF!</definedName>
    <definedName name="X1pINGvl">#REF!</definedName>
    <definedName name="x1pint">#REF!</definedName>
    <definedName name="x1pintnc">#REF!</definedName>
    <definedName name="X1pINTvc">#REF!</definedName>
    <definedName name="x1pintvl">#REF!</definedName>
    <definedName name="x1pitnc">#REF!</definedName>
    <definedName name="X1pITvc">#REF!</definedName>
    <definedName name="x1pitvl">#REF!</definedName>
    <definedName name="x2_">#REF!</definedName>
    <definedName name="x20knc">#REF!</definedName>
    <definedName name="x20kvl">#REF!</definedName>
    <definedName name="x22knc">#REF!</definedName>
    <definedName name="x22kvl">#REF!</definedName>
    <definedName name="x2mig1nc">#REF!</definedName>
    <definedName name="x2mig1vl">#REF!</definedName>
    <definedName name="x2min1nc">#REF!</definedName>
    <definedName name="x2min1vl">#REF!</definedName>
    <definedName name="x2mit1vl">#REF!</definedName>
    <definedName name="x2mitnc">#REF!</definedName>
    <definedName name="XA">#REF!</definedName>
    <definedName name="xa1pm">#REF!</definedName>
    <definedName name="xa3pm">#REF!</definedName>
    <definedName name="xact">#REF!</definedName>
    <definedName name="xaydung">#REF!</definedName>
    <definedName name="XB_80">#REF!</definedName>
    <definedName name="XBCNCKT">5600</definedName>
    <definedName name="XCCT">0.5</definedName>
    <definedName name="xcvsdvsdfdvxcv">#REF!</definedName>
    <definedName name="xd0.6">#REF!</definedName>
    <definedName name="xd1.3">#REF!</definedName>
    <definedName name="xd1.5">#REF!</definedName>
    <definedName name="xdra">#REF!</definedName>
    <definedName name="xdsnc">#REF!</definedName>
    <definedName name="xdsvl">#REF!</definedName>
    <definedName name="xelaodam">#REF!</definedName>
    <definedName name="xethung10t">#REF!</definedName>
    <definedName name="xetreo">#REF!</definedName>
    <definedName name="xfco">#REF!</definedName>
    <definedName name="xfco3p">#REF!</definedName>
    <definedName name="XFCOnc">#REF!</definedName>
    <definedName name="xfconc3p">#REF!</definedName>
    <definedName name="xfcotnc">#REF!</definedName>
    <definedName name="xfcotvl">#REF!</definedName>
    <definedName name="XFCOvc">#REF!</definedName>
    <definedName name="XFCOvl">#REF!</definedName>
    <definedName name="xfcovl3p">#REF!</definedName>
    <definedName name="xfnc">#REF!</definedName>
    <definedName name="xfvl">#REF!</definedName>
    <definedName name="xgc100">#REF!</definedName>
    <definedName name="xgc150">#REF!</definedName>
    <definedName name="xgc200">#REF!</definedName>
    <definedName name="xh">#REF!</definedName>
    <definedName name="xhn">#REF!</definedName>
    <definedName name="xhnnc">#REF!</definedName>
    <definedName name="xhnvl">#REF!</definedName>
    <definedName name="xi">#REF!</definedName>
    <definedName name="xig">#REF!</definedName>
    <definedName name="xig1">#REF!</definedName>
    <definedName name="xig1nc">#REF!</definedName>
    <definedName name="xig1p">#REF!</definedName>
    <definedName name="xig1pnc">#REF!</definedName>
    <definedName name="xig1pvl">#REF!</definedName>
    <definedName name="xig1vl">#REF!</definedName>
    <definedName name="xig2nc">#REF!</definedName>
    <definedName name="xig2vl">#REF!</definedName>
    <definedName name="xig3p">#REF!</definedName>
    <definedName name="xiggnc">#REF!</definedName>
    <definedName name="xiggvl">#REF!</definedName>
    <definedName name="XIGnc">#REF!</definedName>
    <definedName name="xignc3p">#REF!</definedName>
    <definedName name="XIGvc">#REF!</definedName>
    <definedName name="XIGvl">#REF!</definedName>
    <definedName name="xigvl3p">#REF!</definedName>
    <definedName name="ximang">#REF!</definedName>
    <definedName name="xin">#REF!</definedName>
    <definedName name="xin190">#REF!</definedName>
    <definedName name="xin1903p">#REF!</definedName>
    <definedName name="xin190nc">#REF!</definedName>
    <definedName name="xin190nc3p">#REF!</definedName>
    <definedName name="XIN190vc">#REF!</definedName>
    <definedName name="xin190vl">#REF!</definedName>
    <definedName name="xin190vl3p">#REF!</definedName>
    <definedName name="xin2903p">#REF!</definedName>
    <definedName name="xin290nc3p">#REF!</definedName>
    <definedName name="xin290vl3p">#REF!</definedName>
    <definedName name="xin3p">#REF!</definedName>
    <definedName name="xin901nc">#REF!</definedName>
    <definedName name="xin901vl">#REF!</definedName>
    <definedName name="xind">#REF!</definedName>
    <definedName name="xind1p">#REF!</definedName>
    <definedName name="xind1pnc">#REF!</definedName>
    <definedName name="xind1pvl">#REF!</definedName>
    <definedName name="xind3p">#REF!</definedName>
    <definedName name="xindnc">#REF!</definedName>
    <definedName name="xindnc1p">#REF!</definedName>
    <definedName name="xindnc3p">#REF!</definedName>
    <definedName name="XINDvc">#REF!</definedName>
    <definedName name="xindvl">#REF!</definedName>
    <definedName name="xindvl1p">#REF!</definedName>
    <definedName name="xindvl3p">#REF!</definedName>
    <definedName name="xing1p">#REF!</definedName>
    <definedName name="xing1pnc">#REF!</definedName>
    <definedName name="xing1pvl">#REF!</definedName>
    <definedName name="xingnc1p">#REF!</definedName>
    <definedName name="xingvl1p">#REF!</definedName>
    <definedName name="XINnc">#REF!</definedName>
    <definedName name="xinnc3p">#REF!</definedName>
    <definedName name="xint1p">#REF!</definedName>
    <definedName name="XINvc">#REF!</definedName>
    <definedName name="XINvl">#REF!</definedName>
    <definedName name="xinvl3p">#REF!</definedName>
    <definedName name="xit">#REF!</definedName>
    <definedName name="xit1">#REF!</definedName>
    <definedName name="xit1nc">#REF!</definedName>
    <definedName name="xit1p">#REF!</definedName>
    <definedName name="xit1pnc">#REF!</definedName>
    <definedName name="xit1pvl">#REF!</definedName>
    <definedName name="xit1vl">#REF!</definedName>
    <definedName name="xit23p">#REF!</definedName>
    <definedName name="xit2nc">#REF!</definedName>
    <definedName name="xit2nc3p">#REF!</definedName>
    <definedName name="xit2vl">#REF!</definedName>
    <definedName name="xit2vl3p">#REF!</definedName>
    <definedName name="xit3p">#REF!</definedName>
    <definedName name="XITnc">#REF!</definedName>
    <definedName name="xitnc3p">#REF!</definedName>
    <definedName name="xittnc">#REF!</definedName>
    <definedName name="xittvl">#REF!</definedName>
    <definedName name="XITvc">#REF!</definedName>
    <definedName name="XITvl">#REF!</definedName>
    <definedName name="xitvl3p">#REF!</definedName>
    <definedName name="xk0.6">#REF!</definedName>
    <definedName name="xk1.3">#REF!</definedName>
    <definedName name="xk1.5">#REF!</definedName>
    <definedName name="xl">#REF!</definedName>
    <definedName name="xlc">#REF!</definedName>
    <definedName name="xld1.4">#REF!</definedName>
    <definedName name="xlk">#REF!</definedName>
    <definedName name="xlk1.4">#REF!</definedName>
    <definedName name="XLP">#REF!</definedName>
    <definedName name="xls" hidden="1">{"'Sheet1'!$L$16"}</definedName>
    <definedName name="xlttbninh" hidden="1">{"'Sheet1'!$L$16"}</definedName>
    <definedName name="XM">#REF!</definedName>
    <definedName name="XM_31">#REF!</definedName>
    <definedName name="xm_32">#REF!</definedName>
    <definedName name="XM_33">#REF!</definedName>
    <definedName name="XM_34">#REF!</definedName>
    <definedName name="XM_5">#REF!</definedName>
    <definedName name="XMAX">#REF!</definedName>
    <definedName name="xmcax">#REF!</definedName>
    <definedName name="XMIN">#REF!</definedName>
    <definedName name="xmp40">#REF!</definedName>
    <definedName name="xn">#REF!</definedName>
    <definedName name="xoanhapk">#REF!,#REF!</definedName>
    <definedName name="xoanhapl">#REF!,#REF!</definedName>
    <definedName name="xoaxuatk">#REF!</definedName>
    <definedName name="xoaxuatl">#REF!</definedName>
    <definedName name="xr1nc">#REF!</definedName>
    <definedName name="xr1vl">#REF!</definedName>
    <definedName name="XRefColumnsCount" hidden="1">5</definedName>
    <definedName name="XRefCopyRangeCount" hidden="1">6</definedName>
    <definedName name="XRefPasteRangeCount" hidden="1">5</definedName>
    <definedName name="xt">#REF!</definedName>
    <definedName name="XTKKTTC">7500</definedName>
    <definedName name="xtr3pnc">#REF!</definedName>
    <definedName name="xtr3pvl">#REF!</definedName>
    <definedName name="xuat_hien">#REF!</definedName>
    <definedName name="xuat_hien_32">#REF!</definedName>
    <definedName name="Xuat_hien1">#REF!</definedName>
    <definedName name="Xuat_hien1_31">#N/A</definedName>
    <definedName name="Xuat_hien1_32">#N/A</definedName>
    <definedName name="xuatthan">#REF!</definedName>
    <definedName name="xuclat1">#REF!</definedName>
    <definedName name="XuÊt8" hidden="1">{"'Sheet1'!$L$16"}</definedName>
    <definedName name="xvxcvxc" hidden="1">{"'Sheet1'!$L$16"}</definedName>
    <definedName name="xx">#REF!</definedName>
    <definedName name="xxx">#REF!</definedName>
    <definedName name="xxx1">#REF!</definedName>
    <definedName name="xxx2">#REF!</definedName>
    <definedName name="y">#REF!</definedName>
    <definedName name="ybc">#REF!</definedName>
    <definedName name="year">#REF!</definedName>
    <definedName name="Yellow2000">#REF!</definedName>
    <definedName name="yen">142.83</definedName>
    <definedName name="Yenthanh2" hidden="1">{"'Sheet1'!$L$16"}</definedName>
    <definedName name="yi">#REF!</definedName>
    <definedName name="YMAX">#REF!</definedName>
    <definedName name="YMIN">#REF!</definedName>
    <definedName name="YR0">#REF!</definedName>
    <definedName name="YRP">#REF!</definedName>
    <definedName name="yt">#REF!</definedName>
    <definedName name="ytc">#REF!</definedName>
    <definedName name="ytd">#REF!</definedName>
    <definedName name="YvNgam">#REF!</definedName>
    <definedName name="YvTreo">#REF!</definedName>
    <definedName name="yy">#REF!</definedName>
    <definedName name="yyyyyyyyyyyyyyyy">#REF!</definedName>
    <definedName name="z">#REF!</definedName>
    <definedName name="Z_">#REF!</definedName>
    <definedName name="Z_B6D82DE0_6701_11DA_9820_00304F1E4471_.wvu.Cols" hidden="1">#REF!</definedName>
    <definedName name="Z_dh">#REF!</definedName>
    <definedName name="Zip">#REF!</definedName>
    <definedName name="zKm2" hidden="1">{"'Sheet1'!$L$16"}</definedName>
    <definedName name="zl">#REF!</definedName>
    <definedName name="zsrgzsgzsg">#REF!</definedName>
    <definedName name="Zw">#REF!</definedName>
    <definedName name="ZXD">#REF!</definedName>
    <definedName name="ZYX">#REF!</definedName>
    <definedName name="ZYX_12">#REF!</definedName>
    <definedName name="ZYX_16">#N/A</definedName>
    <definedName name="ZYX_31">#REF!</definedName>
    <definedName name="ZYX_32">#REF!</definedName>
    <definedName name="ZYX_33">#REF!</definedName>
    <definedName name="ZYX_34">#REF!</definedName>
    <definedName name="ZYX_5">#REF!</definedName>
    <definedName name="ZYX_8">#REF!</definedName>
    <definedName name="ZZZ">#REF!</definedName>
    <definedName name="ZZZ_12">#REF!</definedName>
    <definedName name="ZZZ_16">#N/A</definedName>
    <definedName name="ZZZ_31">#REF!</definedName>
    <definedName name="ZZZ_32">#REF!</definedName>
    <definedName name="ZZZ_33">#REF!</definedName>
    <definedName name="ZZZ_34">#REF!</definedName>
    <definedName name="ZZZ_5">#REF!</definedName>
    <definedName name="ZZZ_8">#REF!</definedName>
    <definedName name="전">#REF!</definedName>
    <definedName name="주택사업본부">#REF!</definedName>
    <definedName name="철구사업본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7" i="30" l="1"/>
  <c r="AH17" i="30"/>
  <c r="AH15" i="30" s="1"/>
  <c r="AH14" i="30" s="1"/>
  <c r="AH13" i="30" s="1"/>
  <c r="AH12" i="30" s="1"/>
  <c r="Y17" i="30"/>
  <c r="Z17" i="30"/>
  <c r="Y16" i="30"/>
  <c r="Z16" i="30"/>
  <c r="AK17" i="30"/>
  <c r="AK15" i="30" s="1"/>
  <c r="AK14" i="30" s="1"/>
  <c r="AK13" i="30" s="1"/>
  <c r="AK12" i="30" s="1"/>
  <c r="X6" i="30"/>
  <c r="G6" i="30"/>
  <c r="X6" i="21"/>
  <c r="G6" i="21"/>
  <c r="AN15" i="30"/>
  <c r="AN14" i="30" s="1"/>
  <c r="AN13" i="30" s="1"/>
  <c r="AN12" i="30" s="1"/>
  <c r="AM15" i="30"/>
  <c r="AM14" i="30" s="1"/>
  <c r="AM13" i="30" s="1"/>
  <c r="AM12" i="30" s="1"/>
  <c r="AL15" i="30"/>
  <c r="AL14" i="30" s="1"/>
  <c r="AL13" i="30" s="1"/>
  <c r="AL12" i="30" s="1"/>
  <c r="AJ15" i="30"/>
  <c r="AJ14" i="30" s="1"/>
  <c r="AJ13" i="30" s="1"/>
  <c r="AJ12" i="30" s="1"/>
  <c r="AI15" i="30"/>
  <c r="AI14" i="30" s="1"/>
  <c r="AI13" i="30" s="1"/>
  <c r="AI12" i="30" s="1"/>
  <c r="AG15" i="30"/>
  <c r="AG14" i="30" s="1"/>
  <c r="AG13" i="30" s="1"/>
  <c r="AG12" i="30" s="1"/>
  <c r="AF15" i="30"/>
  <c r="AF14" i="30" s="1"/>
  <c r="AF13" i="30" s="1"/>
  <c r="AF12" i="30" s="1"/>
  <c r="AE15" i="30"/>
  <c r="AE14" i="30" s="1"/>
  <c r="AE13" i="30" s="1"/>
  <c r="AE12" i="30" s="1"/>
  <c r="AD15" i="30"/>
  <c r="AD14" i="30" s="1"/>
  <c r="AD13" i="30" s="1"/>
  <c r="AD12" i="30" s="1"/>
  <c r="AC15" i="30"/>
  <c r="AC14" i="30" s="1"/>
  <c r="AC13" i="30" s="1"/>
  <c r="AC12" i="30" s="1"/>
  <c r="AB15" i="30"/>
  <c r="AB14" i="30" s="1"/>
  <c r="AB13" i="30" s="1"/>
  <c r="AB12" i="30" s="1"/>
  <c r="AA15" i="30"/>
  <c r="AA14" i="30" s="1"/>
  <c r="AA13" i="30" s="1"/>
  <c r="AA12" i="30" s="1"/>
  <c r="W15" i="30"/>
  <c r="W14" i="30" s="1"/>
  <c r="W13" i="30" s="1"/>
  <c r="W12" i="30" s="1"/>
  <c r="V15" i="30"/>
  <c r="V14" i="30" s="1"/>
  <c r="V13" i="30" s="1"/>
  <c r="V12" i="30" s="1"/>
  <c r="U15" i="30"/>
  <c r="U14" i="30" s="1"/>
  <c r="U13" i="30" s="1"/>
  <c r="U12" i="30" s="1"/>
  <c r="T15" i="30"/>
  <c r="T14" i="30" s="1"/>
  <c r="T13" i="30" s="1"/>
  <c r="T12" i="30" s="1"/>
  <c r="S15" i="30"/>
  <c r="S14" i="30" s="1"/>
  <c r="S13" i="30" s="1"/>
  <c r="S12" i="30" s="1"/>
  <c r="R15" i="30"/>
  <c r="R14" i="30" s="1"/>
  <c r="R13" i="30" s="1"/>
  <c r="R12" i="30" s="1"/>
  <c r="Q15" i="30"/>
  <c r="Q14" i="30" s="1"/>
  <c r="Q13" i="30" s="1"/>
  <c r="Q12" i="30" s="1"/>
  <c r="P15" i="30"/>
  <c r="P14" i="30" s="1"/>
  <c r="P13" i="30" s="1"/>
  <c r="P12" i="30" s="1"/>
  <c r="O15" i="30"/>
  <c r="O14" i="30" s="1"/>
  <c r="O13" i="30" s="1"/>
  <c r="O12" i="30" s="1"/>
  <c r="N15" i="30"/>
  <c r="N14" i="30" s="1"/>
  <c r="N13" i="30" s="1"/>
  <c r="N12" i="30" s="1"/>
  <c r="M15" i="30"/>
  <c r="M14" i="30" s="1"/>
  <c r="M13" i="30" s="1"/>
  <c r="M12" i="30" s="1"/>
  <c r="L15" i="30"/>
  <c r="L14" i="30" s="1"/>
  <c r="L13" i="30" s="1"/>
  <c r="L12" i="30" s="1"/>
  <c r="K15" i="30"/>
  <c r="K14" i="30" s="1"/>
  <c r="K13" i="30" s="1"/>
  <c r="K12" i="30" s="1"/>
  <c r="J15" i="30"/>
  <c r="J14" i="30" s="1"/>
  <c r="J13" i="30" s="1"/>
  <c r="J12" i="30" s="1"/>
  <c r="I15" i="30"/>
  <c r="I14" i="30" s="1"/>
  <c r="I13" i="30" s="1"/>
  <c r="I12" i="30" s="1"/>
  <c r="H15" i="30"/>
  <c r="H14" i="30" s="1"/>
  <c r="I56" i="21"/>
  <c r="I55" i="21" s="1"/>
  <c r="J56" i="21"/>
  <c r="J55" i="21" s="1"/>
  <c r="K56" i="21"/>
  <c r="K55" i="21" s="1"/>
  <c r="M56" i="21"/>
  <c r="M55" i="21" s="1"/>
  <c r="N56" i="21"/>
  <c r="N55" i="21" s="1"/>
  <c r="O56" i="21"/>
  <c r="O55" i="21" s="1"/>
  <c r="Q56" i="21"/>
  <c r="Q55" i="21" s="1"/>
  <c r="R56" i="21"/>
  <c r="R55" i="21" s="1"/>
  <c r="S56" i="21"/>
  <c r="S55" i="21" s="1"/>
  <c r="U56" i="21"/>
  <c r="U55" i="21" s="1"/>
  <c r="V56" i="21"/>
  <c r="V55" i="21" s="1"/>
  <c r="W56" i="21"/>
  <c r="W55" i="21" s="1"/>
  <c r="Z56" i="21"/>
  <c r="Z55" i="21" s="1"/>
  <c r="AA56" i="21"/>
  <c r="AA55" i="21" s="1"/>
  <c r="AB56" i="21"/>
  <c r="AB55" i="21" s="1"/>
  <c r="AD56" i="21"/>
  <c r="AD55" i="21" s="1"/>
  <c r="AE56" i="21"/>
  <c r="AE55" i="21" s="1"/>
  <c r="AF56" i="21"/>
  <c r="AF55" i="21" s="1"/>
  <c r="AH56" i="21"/>
  <c r="AH55" i="21" s="1"/>
  <c r="AI56" i="21"/>
  <c r="AI55" i="21" s="1"/>
  <c r="AJ56" i="21"/>
  <c r="AJ55" i="21" s="1"/>
  <c r="AL56" i="21"/>
  <c r="AL55" i="21" s="1"/>
  <c r="AM56" i="21"/>
  <c r="AM55" i="21" s="1"/>
  <c r="AN56" i="21"/>
  <c r="AN55" i="21" s="1"/>
  <c r="H13" i="30" l="1"/>
  <c r="H12" i="30" s="1"/>
  <c r="N25" i="29"/>
  <c r="R26" i="29"/>
  <c r="Q22" i="29"/>
  <c r="F55" i="28" l="1"/>
  <c r="F50" i="28"/>
  <c r="G50" i="28"/>
  <c r="H50" i="28"/>
  <c r="I50" i="28"/>
  <c r="J50" i="28"/>
  <c r="K50" i="28"/>
  <c r="L50" i="28"/>
  <c r="N50" i="28"/>
  <c r="O50" i="28"/>
  <c r="P50" i="28"/>
  <c r="R50" i="28"/>
  <c r="S50" i="28"/>
  <c r="T50" i="28"/>
  <c r="F49" i="28"/>
  <c r="G49" i="28"/>
  <c r="H49" i="28"/>
  <c r="I49" i="28"/>
  <c r="J49" i="28"/>
  <c r="K49" i="28"/>
  <c r="L49" i="28"/>
  <c r="N49" i="28"/>
  <c r="O49" i="28"/>
  <c r="P49" i="28"/>
  <c r="R49" i="28"/>
  <c r="S49" i="28"/>
  <c r="T49" i="28"/>
  <c r="F48" i="28"/>
  <c r="G48" i="28"/>
  <c r="H48" i="28"/>
  <c r="I48" i="28"/>
  <c r="J48" i="28"/>
  <c r="K48" i="28"/>
  <c r="L48" i="28"/>
  <c r="N48" i="28"/>
  <c r="O48" i="28"/>
  <c r="P48" i="28"/>
  <c r="R48" i="28"/>
  <c r="S48" i="28"/>
  <c r="T48" i="28"/>
  <c r="F47" i="28"/>
  <c r="G47" i="28"/>
  <c r="H47" i="28"/>
  <c r="I47" i="28"/>
  <c r="J47" i="28"/>
  <c r="K47" i="28"/>
  <c r="L47" i="28"/>
  <c r="N47" i="28"/>
  <c r="O47" i="28"/>
  <c r="P47" i="28"/>
  <c r="R47" i="28"/>
  <c r="S47" i="28"/>
  <c r="T47" i="28"/>
  <c r="U47" i="28"/>
  <c r="V47" i="28"/>
  <c r="W47" i="28"/>
  <c r="F46" i="28"/>
  <c r="G46" i="28"/>
  <c r="H46" i="28"/>
  <c r="I46" i="28"/>
  <c r="J46" i="28"/>
  <c r="K46" i="28"/>
  <c r="L46" i="28"/>
  <c r="N46" i="28"/>
  <c r="O46" i="28"/>
  <c r="P46" i="28"/>
  <c r="R46" i="28"/>
  <c r="S46" i="28"/>
  <c r="T46" i="28"/>
  <c r="V45" i="28"/>
  <c r="W45" i="28"/>
  <c r="S45" i="28"/>
  <c r="T45" i="28"/>
  <c r="U45" i="28"/>
  <c r="O45" i="28"/>
  <c r="P45" i="28"/>
  <c r="R45" i="28"/>
  <c r="F45" i="28"/>
  <c r="G45" i="28"/>
  <c r="H45" i="28"/>
  <c r="I45" i="28"/>
  <c r="J45" i="28"/>
  <c r="K45" i="28"/>
  <c r="L45" i="28"/>
  <c r="N45" i="28"/>
  <c r="Y25" i="21"/>
  <c r="Y24" i="21"/>
  <c r="Y23" i="21"/>
  <c r="Y22" i="21"/>
  <c r="Y21" i="21"/>
  <c r="Y20" i="21"/>
  <c r="Y19" i="21"/>
  <c r="H19" i="21"/>
  <c r="H20" i="21"/>
  <c r="H21" i="21"/>
  <c r="H22" i="21"/>
  <c r="H23" i="21"/>
  <c r="H24" i="21"/>
  <c r="H25" i="21"/>
  <c r="I44" i="28" l="1"/>
  <c r="N44" i="28"/>
  <c r="H44" i="28"/>
  <c r="G44" i="28"/>
  <c r="U44" i="28"/>
  <c r="S44" i="28"/>
  <c r="R44" i="28"/>
  <c r="W44" i="28"/>
  <c r="L44" i="28"/>
  <c r="V44" i="28"/>
  <c r="K44" i="28"/>
  <c r="O44" i="28"/>
  <c r="F44" i="28"/>
  <c r="J44" i="28"/>
  <c r="T44" i="28"/>
  <c r="P44" i="28"/>
  <c r="H20" i="29" l="1"/>
  <c r="M46" i="28" l="1"/>
  <c r="E46" i="28"/>
  <c r="E47" i="28" l="1"/>
  <c r="M48" i="28"/>
  <c r="M50" i="28"/>
  <c r="E50" i="28"/>
  <c r="M47" i="28"/>
  <c r="E48" i="28"/>
  <c r="E45" i="28"/>
  <c r="M45" i="28"/>
  <c r="E49" i="28"/>
  <c r="M49" i="28"/>
  <c r="M44" i="28" l="1"/>
  <c r="E44" i="28"/>
  <c r="V9" i="28" l="1"/>
  <c r="D10" i="28" l="1"/>
  <c r="E10" i="28"/>
  <c r="D11" i="28"/>
  <c r="L11" i="28" s="1"/>
  <c r="E11" i="28"/>
  <c r="M11" i="28" s="1"/>
  <c r="F11" i="28"/>
  <c r="O12" i="28" l="1"/>
  <c r="P16" i="28"/>
  <c r="H12" i="28"/>
  <c r="I12" i="28"/>
  <c r="J12" i="28"/>
  <c r="H13" i="28"/>
  <c r="I13" i="28"/>
  <c r="J13" i="28"/>
  <c r="D12" i="28"/>
  <c r="E12" i="28"/>
  <c r="F12" i="28"/>
  <c r="G13" i="28" l="1"/>
  <c r="M12" i="28"/>
  <c r="L12" i="28"/>
  <c r="AN18" i="21" l="1"/>
  <c r="AM18" i="21"/>
  <c r="AL18" i="21"/>
  <c r="AK18" i="21"/>
  <c r="AJ18" i="21"/>
  <c r="AI18" i="21"/>
  <c r="AH18" i="21"/>
  <c r="AG18" i="21"/>
  <c r="AF18" i="21"/>
  <c r="AE18" i="21"/>
  <c r="AD18" i="21"/>
  <c r="AC18" i="21"/>
  <c r="AB18" i="21"/>
  <c r="AA18" i="21"/>
  <c r="Z18" i="21"/>
  <c r="Y18" i="21"/>
  <c r="I18" i="21"/>
  <c r="J18" i="21"/>
  <c r="K18" i="21"/>
  <c r="L18" i="21"/>
  <c r="M18" i="21"/>
  <c r="N18" i="21"/>
  <c r="O18" i="21"/>
  <c r="P18" i="21"/>
  <c r="Q18" i="21"/>
  <c r="R18" i="21"/>
  <c r="S18" i="21"/>
  <c r="T18" i="21"/>
  <c r="U18" i="21"/>
  <c r="V18" i="21"/>
  <c r="W18" i="21"/>
  <c r="H18" i="21"/>
  <c r="AN15" i="21"/>
  <c r="AN14" i="21" s="1"/>
  <c r="AN13" i="21" s="1"/>
  <c r="AM15" i="21"/>
  <c r="AM14" i="21" s="1"/>
  <c r="AM13" i="21" s="1"/>
  <c r="AL15" i="21"/>
  <c r="AL14" i="21" s="1"/>
  <c r="AL13" i="21" s="1"/>
  <c r="AK15" i="21"/>
  <c r="AJ15" i="21"/>
  <c r="AJ14" i="21" s="1"/>
  <c r="AJ13" i="21" s="1"/>
  <c r="AI15" i="21"/>
  <c r="AH15" i="21"/>
  <c r="AH14" i="21" s="1"/>
  <c r="AH13" i="21" s="1"/>
  <c r="AG15" i="21"/>
  <c r="AG14" i="21" s="1"/>
  <c r="AG13" i="21" s="1"/>
  <c r="AF15" i="21"/>
  <c r="AF14" i="21" s="1"/>
  <c r="AF13" i="21" s="1"/>
  <c r="AE15" i="21"/>
  <c r="AE14" i="21" s="1"/>
  <c r="AE13" i="21" s="1"/>
  <c r="AD15" i="21"/>
  <c r="AD14" i="21" s="1"/>
  <c r="AD13" i="21" s="1"/>
  <c r="AC15" i="21"/>
  <c r="AC14" i="21" s="1"/>
  <c r="AC13" i="21" s="1"/>
  <c r="AB15" i="21"/>
  <c r="AB14" i="21" s="1"/>
  <c r="AB13" i="21" s="1"/>
  <c r="AA15" i="21"/>
  <c r="AA14" i="21" s="1"/>
  <c r="AA13" i="21" s="1"/>
  <c r="Z15" i="21"/>
  <c r="Z14" i="21" s="1"/>
  <c r="Z13" i="21" s="1"/>
  <c r="Y15" i="21"/>
  <c r="Y14" i="21" s="1"/>
  <c r="Y13" i="21" s="1"/>
  <c r="I15" i="21"/>
  <c r="I14" i="21" s="1"/>
  <c r="I13" i="21" s="1"/>
  <c r="J15" i="21"/>
  <c r="J14" i="21" s="1"/>
  <c r="J13" i="21" s="1"/>
  <c r="K15" i="21"/>
  <c r="K14" i="21" s="1"/>
  <c r="K13" i="21" s="1"/>
  <c r="L15" i="21"/>
  <c r="L14" i="21" s="1"/>
  <c r="L13" i="21" s="1"/>
  <c r="M15" i="21"/>
  <c r="N15" i="21"/>
  <c r="N14" i="21" s="1"/>
  <c r="N13" i="21" s="1"/>
  <c r="O15" i="21"/>
  <c r="O14" i="21" s="1"/>
  <c r="O13" i="21" s="1"/>
  <c r="P15" i="21"/>
  <c r="P14" i="21" s="1"/>
  <c r="P13" i="21" s="1"/>
  <c r="Q15" i="21"/>
  <c r="Q14" i="21" s="1"/>
  <c r="Q13" i="21" s="1"/>
  <c r="R15" i="21"/>
  <c r="R14" i="21" s="1"/>
  <c r="R13" i="21" s="1"/>
  <c r="S15" i="21"/>
  <c r="S14" i="21" s="1"/>
  <c r="S13" i="21" s="1"/>
  <c r="T15" i="21"/>
  <c r="T14" i="21" s="1"/>
  <c r="T13" i="21" s="1"/>
  <c r="U15" i="21"/>
  <c r="U14" i="21" s="1"/>
  <c r="U13" i="21" s="1"/>
  <c r="V15" i="21"/>
  <c r="V14" i="21" s="1"/>
  <c r="V13" i="21" s="1"/>
  <c r="W15" i="21"/>
  <c r="W14" i="21" s="1"/>
  <c r="W13" i="21" s="1"/>
  <c r="H15" i="21"/>
  <c r="H14" i="21" s="1"/>
  <c r="H13" i="21" s="1"/>
  <c r="Q35" i="28"/>
  <c r="P35" i="28"/>
  <c r="Q22" i="28"/>
  <c r="P22" i="28"/>
  <c r="Q16" i="28"/>
  <c r="Q8" i="28"/>
  <c r="P8" i="28"/>
  <c r="Q29" i="28"/>
  <c r="P29" i="28"/>
  <c r="H26" i="28"/>
  <c r="I26" i="28"/>
  <c r="N9" i="28"/>
  <c r="M9" i="28"/>
  <c r="T9" i="28" s="1"/>
  <c r="L9" i="28"/>
  <c r="S9" i="28" s="1"/>
  <c r="K9" i="28"/>
  <c r="M14" i="21" l="1"/>
  <c r="M13" i="21" s="1"/>
  <c r="AK14" i="21"/>
  <c r="AK13" i="21" s="1"/>
  <c r="AI14" i="21"/>
  <c r="AI13" i="21" s="1"/>
  <c r="L10" i="28"/>
  <c r="S10" i="28" s="1"/>
  <c r="M10" i="28"/>
  <c r="T10" i="28" s="1"/>
  <c r="G12" i="28" l="1"/>
  <c r="H940" i="14" l="1"/>
  <c r="D19" i="28" l="1"/>
  <c r="E19" i="28"/>
  <c r="F19" i="28"/>
  <c r="C19" i="28" l="1"/>
  <c r="J26" i="28"/>
  <c r="G26" i="28"/>
  <c r="Q46" i="28"/>
  <c r="F15" i="28"/>
  <c r="N15" i="28" s="1"/>
  <c r="E15" i="28"/>
  <c r="M15" i="28" s="1"/>
  <c r="T15" i="28" s="1"/>
  <c r="D15" i="28"/>
  <c r="L15" i="28" s="1"/>
  <c r="S15" i="28" s="1"/>
  <c r="C15" i="28"/>
  <c r="K15" i="28" s="1"/>
  <c r="F28" i="28"/>
  <c r="N28" i="28" s="1"/>
  <c r="E28" i="28"/>
  <c r="M28" i="28" s="1"/>
  <c r="T28" i="28" s="1"/>
  <c r="D28" i="28"/>
  <c r="L28" i="28" s="1"/>
  <c r="S28" i="28" s="1"/>
  <c r="C28" i="28"/>
  <c r="K28" i="28" s="1"/>
  <c r="C21" i="28"/>
  <c r="F21" i="28"/>
  <c r="E21" i="28"/>
  <c r="D21" i="28"/>
  <c r="F6" i="28"/>
  <c r="N6" i="28" s="1"/>
  <c r="E6" i="28"/>
  <c r="M6" i="28" s="1"/>
  <c r="T6" i="28" s="1"/>
  <c r="D6" i="28"/>
  <c r="L6" i="28" s="1"/>
  <c r="S6" i="28" s="1"/>
  <c r="C14" i="28"/>
  <c r="K14" i="28" s="1"/>
  <c r="F14" i="28"/>
  <c r="N14" i="28" s="1"/>
  <c r="E14" i="28"/>
  <c r="M14" i="28" s="1"/>
  <c r="T14" i="28" s="1"/>
  <c r="D14" i="28"/>
  <c r="L14" i="28" s="1"/>
  <c r="S14" i="28" s="1"/>
  <c r="F27" i="28"/>
  <c r="N27" i="28" s="1"/>
  <c r="E27" i="28"/>
  <c r="M27" i="28" s="1"/>
  <c r="T27" i="28" s="1"/>
  <c r="D27" i="28"/>
  <c r="L27" i="28" s="1"/>
  <c r="S27" i="28" s="1"/>
  <c r="F33" i="28"/>
  <c r="N33" i="28" s="1"/>
  <c r="E33" i="28"/>
  <c r="M33" i="28" s="1"/>
  <c r="T33" i="28" s="1"/>
  <c r="D33" i="28"/>
  <c r="L33" i="28" s="1"/>
  <c r="S33" i="28" s="1"/>
  <c r="F20" i="28"/>
  <c r="E20" i="28"/>
  <c r="D20" i="28"/>
  <c r="E5" i="28"/>
  <c r="F5" i="28"/>
  <c r="K55" i="28"/>
  <c r="J55" i="28"/>
  <c r="H55" i="28"/>
  <c r="G55" i="28"/>
  <c r="E26" i="28"/>
  <c r="M26" i="28" s="1"/>
  <c r="T26" i="28" s="1"/>
  <c r="D26" i="28"/>
  <c r="L26" i="28" s="1"/>
  <c r="S26" i="28" s="1"/>
  <c r="C25" i="28"/>
  <c r="K25" i="28" s="1"/>
  <c r="C4" i="28"/>
  <c r="K4" i="28" s="1"/>
  <c r="F4" i="28"/>
  <c r="N4" i="28" s="1"/>
  <c r="E4" i="28"/>
  <c r="M4" i="28" s="1"/>
  <c r="T4" i="28" s="1"/>
  <c r="D4" i="28"/>
  <c r="L4" i="28" s="1"/>
  <c r="S4" i="28" s="1"/>
  <c r="C11" i="28"/>
  <c r="K11" i="28" s="1"/>
  <c r="F10" i="28"/>
  <c r="F24" i="28"/>
  <c r="N24" i="28" s="1"/>
  <c r="E24" i="28"/>
  <c r="M24" i="28" s="1"/>
  <c r="T24" i="28" s="1"/>
  <c r="D24" i="28"/>
  <c r="L24" i="28" s="1"/>
  <c r="S24" i="28" s="1"/>
  <c r="F31" i="28"/>
  <c r="N31" i="28" s="1"/>
  <c r="E31" i="28"/>
  <c r="M31" i="28" s="1"/>
  <c r="T31" i="28" s="1"/>
  <c r="D31" i="28"/>
  <c r="L31" i="28" s="1"/>
  <c r="S31" i="28" s="1"/>
  <c r="Q45" i="28" l="1"/>
  <c r="Q48" i="28"/>
  <c r="Q47" i="28"/>
  <c r="Q50" i="28"/>
  <c r="Q49" i="28"/>
  <c r="H21" i="28"/>
  <c r="L21" i="28" s="1"/>
  <c r="S21" i="28" s="1"/>
  <c r="H34" i="28"/>
  <c r="L34" i="28" s="1"/>
  <c r="S34" i="28" s="1"/>
  <c r="H7" i="28"/>
  <c r="L7" i="28" s="1"/>
  <c r="S7" i="28" s="1"/>
  <c r="J23" i="28"/>
  <c r="N23" i="28" s="1"/>
  <c r="I21" i="28"/>
  <c r="M21" i="28" s="1"/>
  <c r="T21" i="28" s="1"/>
  <c r="I34" i="28"/>
  <c r="M34" i="28" s="1"/>
  <c r="T34" i="28" s="1"/>
  <c r="I7" i="28"/>
  <c r="M7" i="28" s="1"/>
  <c r="T7" i="28" s="1"/>
  <c r="J21" i="28"/>
  <c r="N21" i="28" s="1"/>
  <c r="J34" i="28"/>
  <c r="N34" i="28" s="1"/>
  <c r="J7" i="28"/>
  <c r="N7" i="28" s="1"/>
  <c r="I18" i="28"/>
  <c r="M18" i="28" s="1"/>
  <c r="T18" i="28" s="1"/>
  <c r="J18" i="28"/>
  <c r="N18" i="28" s="1"/>
  <c r="J19" i="28"/>
  <c r="N19" i="28" s="1"/>
  <c r="J5" i="28"/>
  <c r="N5" i="28" s="1"/>
  <c r="H18" i="28"/>
  <c r="L18" i="28" s="1"/>
  <c r="S18" i="28" s="1"/>
  <c r="I23" i="28"/>
  <c r="M23" i="28" s="1"/>
  <c r="G18" i="28"/>
  <c r="K18" i="28" s="1"/>
  <c r="H32" i="28"/>
  <c r="I32" i="28"/>
  <c r="H19" i="28"/>
  <c r="L19" i="28" s="1"/>
  <c r="S19" i="28" s="1"/>
  <c r="J32" i="28"/>
  <c r="N32" i="28" s="1"/>
  <c r="H5" i="28"/>
  <c r="H23" i="28"/>
  <c r="L23" i="28" s="1"/>
  <c r="I19" i="28"/>
  <c r="M19" i="28" s="1"/>
  <c r="T19" i="28" s="1"/>
  <c r="I5" i="28"/>
  <c r="M5" i="28" s="1"/>
  <c r="T5" i="28" s="1"/>
  <c r="E32" i="28"/>
  <c r="C32" i="28"/>
  <c r="D32" i="28"/>
  <c r="D25" i="28"/>
  <c r="L25" i="28" s="1"/>
  <c r="S25" i="28" s="1"/>
  <c r="E25" i="28"/>
  <c r="M25" i="28" s="1"/>
  <c r="T25" i="28" s="1"/>
  <c r="F25" i="28"/>
  <c r="N25" i="28" s="1"/>
  <c r="F26" i="28"/>
  <c r="N26" i="28" s="1"/>
  <c r="C12" i="28"/>
  <c r="K12" i="28" s="1"/>
  <c r="N10" i="28"/>
  <c r="N12" i="28"/>
  <c r="C24" i="28"/>
  <c r="K24" i="28" s="1"/>
  <c r="C10" i="28"/>
  <c r="K10" i="28" s="1"/>
  <c r="G20" i="28"/>
  <c r="H20" i="28"/>
  <c r="L20" i="28" s="1"/>
  <c r="S20" i="28" s="1"/>
  <c r="I20" i="28"/>
  <c r="M20" i="28" s="1"/>
  <c r="T20" i="28" s="1"/>
  <c r="S12" i="28"/>
  <c r="L16" i="28"/>
  <c r="S16" i="28" s="1"/>
  <c r="J20" i="28"/>
  <c r="N20" i="28" s="1"/>
  <c r="T12" i="28"/>
  <c r="M16" i="28"/>
  <c r="T16" i="28" s="1"/>
  <c r="C20" i="28"/>
  <c r="E55" i="28"/>
  <c r="C6" i="28"/>
  <c r="K6" i="28" s="1"/>
  <c r="C31" i="28"/>
  <c r="K31" i="28" s="1"/>
  <c r="C33" i="28"/>
  <c r="K33" i="28" s="1"/>
  <c r="C27" i="28"/>
  <c r="K27" i="28" s="1"/>
  <c r="C26" i="28"/>
  <c r="K26" i="28" s="1"/>
  <c r="I55" i="28"/>
  <c r="C5" i="28"/>
  <c r="Q44" i="28" l="1"/>
  <c r="G21" i="28"/>
  <c r="K21" i="28" s="1"/>
  <c r="I30" i="28"/>
  <c r="M30" i="28" s="1"/>
  <c r="J3" i="28"/>
  <c r="N3" i="28" s="1"/>
  <c r="N8" i="28" s="1"/>
  <c r="H30" i="28"/>
  <c r="L30" i="28" s="1"/>
  <c r="S30" i="28" s="1"/>
  <c r="G5" i="28"/>
  <c r="K5" i="28" s="1"/>
  <c r="G7" i="28"/>
  <c r="K7" i="28" s="1"/>
  <c r="H17" i="28"/>
  <c r="L17" i="28" s="1"/>
  <c r="S17" i="28" s="1"/>
  <c r="J30" i="28"/>
  <c r="N30" i="28" s="1"/>
  <c r="N35" i="28" s="1"/>
  <c r="M32" i="28"/>
  <c r="T32" i="28" s="1"/>
  <c r="H3" i="28"/>
  <c r="L3" i="28" s="1"/>
  <c r="S3" i="28" s="1"/>
  <c r="I17" i="28"/>
  <c r="M17" i="28" s="1"/>
  <c r="T17" i="28" s="1"/>
  <c r="G23" i="28"/>
  <c r="K23" i="28" s="1"/>
  <c r="K29" i="28" s="1"/>
  <c r="G19" i="28"/>
  <c r="K19" i="28" s="1"/>
  <c r="G30" i="28"/>
  <c r="K30" i="28" s="1"/>
  <c r="G34" i="28"/>
  <c r="K34" i="28" s="1"/>
  <c r="I3" i="28"/>
  <c r="M3" i="28" s="1"/>
  <c r="J17" i="28"/>
  <c r="N17" i="28" s="1"/>
  <c r="N22" i="28" s="1"/>
  <c r="G32" i="28"/>
  <c r="K32" i="28" s="1"/>
  <c r="L32" i="28"/>
  <c r="S32" i="28" s="1"/>
  <c r="N16" i="28"/>
  <c r="K16" i="28"/>
  <c r="K20" i="28"/>
  <c r="N29" i="28"/>
  <c r="S23" i="28"/>
  <c r="L29" i="28"/>
  <c r="S29" i="28" s="1"/>
  <c r="T23" i="28"/>
  <c r="M29" i="28"/>
  <c r="T29" i="28" s="1"/>
  <c r="D5" i="28"/>
  <c r="L5" i="28" s="1"/>
  <c r="M22" i="28" l="1"/>
  <c r="T22" i="28" s="1"/>
  <c r="L22" i="28"/>
  <c r="S22" i="28" s="1"/>
  <c r="M35" i="28"/>
  <c r="L35" i="28"/>
  <c r="K35" i="28"/>
  <c r="G3" i="28"/>
  <c r="K3" i="28" s="1"/>
  <c r="K8" i="28" s="1"/>
  <c r="G17" i="28"/>
  <c r="K17" i="28" s="1"/>
  <c r="K22" i="28" s="1"/>
  <c r="T30" i="28"/>
  <c r="T3" i="28"/>
  <c r="M8" i="28"/>
  <c r="T8" i="28" s="1"/>
  <c r="S5" i="28"/>
  <c r="L8" i="28"/>
  <c r="S8" i="28" s="1"/>
  <c r="P685" i="14" l="1"/>
  <c r="W1018" i="14" l="1"/>
  <c r="AK73" i="21" l="1"/>
  <c r="AG73" i="21"/>
  <c r="AC73" i="21"/>
  <c r="Y73" i="21"/>
  <c r="T73" i="21"/>
  <c r="P73" i="21"/>
  <c r="L73" i="21"/>
  <c r="H73" i="21"/>
  <c r="AO70" i="21"/>
  <c r="AN70" i="21"/>
  <c r="AN69" i="21" s="1"/>
  <c r="AM70" i="21"/>
  <c r="AM69" i="21" s="1"/>
  <c r="AL70" i="21"/>
  <c r="AL69" i="21" s="1"/>
  <c r="AJ70" i="21"/>
  <c r="AJ69" i="21" s="1"/>
  <c r="AI70" i="21"/>
  <c r="AI69" i="21" s="1"/>
  <c r="AH70" i="21"/>
  <c r="AH69" i="21" s="1"/>
  <c r="AF70" i="21"/>
  <c r="AF69" i="21" s="1"/>
  <c r="AE70" i="21"/>
  <c r="AE69" i="21" s="1"/>
  <c r="AD70" i="21"/>
  <c r="AD69" i="21" s="1"/>
  <c r="AB70" i="21"/>
  <c r="AB69" i="21" s="1"/>
  <c r="AA70" i="21"/>
  <c r="AA69" i="21" s="1"/>
  <c r="Z70" i="21"/>
  <c r="Z69" i="21" s="1"/>
  <c r="W70" i="21"/>
  <c r="W69" i="21" s="1"/>
  <c r="V70" i="21"/>
  <c r="V69" i="21" s="1"/>
  <c r="U70" i="21"/>
  <c r="U69" i="21" s="1"/>
  <c r="S70" i="21"/>
  <c r="S69" i="21" s="1"/>
  <c r="R70" i="21"/>
  <c r="R69" i="21" s="1"/>
  <c r="Q70" i="21"/>
  <c r="Q69" i="21" s="1"/>
  <c r="O70" i="21"/>
  <c r="O69" i="21" s="1"/>
  <c r="N70" i="21"/>
  <c r="N69" i="21" s="1"/>
  <c r="M70" i="21"/>
  <c r="M69" i="21" s="1"/>
  <c r="K70" i="21"/>
  <c r="K69" i="21" s="1"/>
  <c r="J70" i="21"/>
  <c r="J69" i="21" s="1"/>
  <c r="I70" i="21"/>
  <c r="I69" i="21" s="1"/>
  <c r="AK67" i="21"/>
  <c r="AG67" i="21"/>
  <c r="AC67" i="21"/>
  <c r="Y67" i="21"/>
  <c r="T67" i="21"/>
  <c r="P67" i="21"/>
  <c r="L67" i="21"/>
  <c r="H67" i="21"/>
  <c r="AK66" i="21"/>
  <c r="AG66" i="21"/>
  <c r="AC66" i="21"/>
  <c r="Y66" i="21"/>
  <c r="T66" i="21"/>
  <c r="P66" i="21"/>
  <c r="L66" i="21"/>
  <c r="H66" i="21"/>
  <c r="AK65" i="21"/>
  <c r="AG65" i="21"/>
  <c r="AC65" i="21"/>
  <c r="Y65" i="21"/>
  <c r="T65" i="21"/>
  <c r="P65" i="21"/>
  <c r="L65" i="21"/>
  <c r="H65" i="21"/>
  <c r="AK64" i="21"/>
  <c r="AG64" i="21"/>
  <c r="AC64" i="21"/>
  <c r="Y64" i="21"/>
  <c r="T64" i="21"/>
  <c r="P64" i="21"/>
  <c r="L64" i="21"/>
  <c r="H64" i="21"/>
  <c r="AK63" i="21"/>
  <c r="AG63" i="21"/>
  <c r="AC63" i="21"/>
  <c r="Y63" i="21"/>
  <c r="T63" i="21"/>
  <c r="P63" i="21"/>
  <c r="L63" i="21"/>
  <c r="H63" i="21"/>
  <c r="AK62" i="21"/>
  <c r="AG62" i="21"/>
  <c r="AC62" i="21"/>
  <c r="Y62" i="21"/>
  <c r="T62" i="21"/>
  <c r="P62" i="21"/>
  <c r="L62" i="21"/>
  <c r="H62" i="21"/>
  <c r="AK61" i="21"/>
  <c r="AG61" i="21"/>
  <c r="AC61" i="21"/>
  <c r="Y61" i="21"/>
  <c r="T61" i="21"/>
  <c r="P61" i="21"/>
  <c r="L61" i="21"/>
  <c r="H61" i="21"/>
  <c r="AN60" i="21"/>
  <c r="AN59" i="21" s="1"/>
  <c r="AM60" i="21"/>
  <c r="AM59" i="21" s="1"/>
  <c r="AL60" i="21"/>
  <c r="AL59" i="21" s="1"/>
  <c r="AJ60" i="21"/>
  <c r="AJ59" i="21" s="1"/>
  <c r="AI60" i="21"/>
  <c r="AI59" i="21" s="1"/>
  <c r="AH60" i="21"/>
  <c r="AH59" i="21" s="1"/>
  <c r="AF60" i="21"/>
  <c r="AF59" i="21" s="1"/>
  <c r="AE60" i="21"/>
  <c r="AE59" i="21" s="1"/>
  <c r="AD60" i="21"/>
  <c r="AD59" i="21" s="1"/>
  <c r="AB60" i="21"/>
  <c r="AB59" i="21" s="1"/>
  <c r="AA60" i="21"/>
  <c r="AA59" i="21" s="1"/>
  <c r="Z60" i="21"/>
  <c r="Z59" i="21" s="1"/>
  <c r="W60" i="21"/>
  <c r="W59" i="21" s="1"/>
  <c r="V60" i="21"/>
  <c r="V59" i="21" s="1"/>
  <c r="U60" i="21"/>
  <c r="U59" i="21" s="1"/>
  <c r="S60" i="21"/>
  <c r="S59" i="21" s="1"/>
  <c r="R60" i="21"/>
  <c r="R59" i="21" s="1"/>
  <c r="Q60" i="21"/>
  <c r="Q59" i="21" s="1"/>
  <c r="O60" i="21"/>
  <c r="O59" i="21" s="1"/>
  <c r="N60" i="21"/>
  <c r="N59" i="21" s="1"/>
  <c r="M60" i="21"/>
  <c r="M59" i="21" s="1"/>
  <c r="K60" i="21"/>
  <c r="K59" i="21" s="1"/>
  <c r="J60" i="21"/>
  <c r="J59" i="21" s="1"/>
  <c r="I60" i="21"/>
  <c r="I59" i="21" s="1"/>
  <c r="AK58" i="21"/>
  <c r="AG58" i="21"/>
  <c r="AC58" i="21"/>
  <c r="Y58" i="21"/>
  <c r="T58" i="21"/>
  <c r="P58" i="21"/>
  <c r="L58" i="21"/>
  <c r="H58" i="21"/>
  <c r="AK57" i="21"/>
  <c r="AK56" i="21" s="1"/>
  <c r="AK55" i="21" s="1"/>
  <c r="AG57" i="21"/>
  <c r="AG56" i="21" s="1"/>
  <c r="AG55" i="21" s="1"/>
  <c r="AC57" i="21"/>
  <c r="AC56" i="21" s="1"/>
  <c r="AC55" i="21" s="1"/>
  <c r="Y57" i="21"/>
  <c r="Y56" i="21" s="1"/>
  <c r="Y55" i="21" s="1"/>
  <c r="T57" i="21"/>
  <c r="T56" i="21" s="1"/>
  <c r="T55" i="21" s="1"/>
  <c r="P57" i="21"/>
  <c r="P56" i="21" s="1"/>
  <c r="P55" i="21" s="1"/>
  <c r="L57" i="21"/>
  <c r="L56" i="21" s="1"/>
  <c r="L55" i="21" s="1"/>
  <c r="H57" i="21"/>
  <c r="AK53" i="21"/>
  <c r="AG53" i="21"/>
  <c r="AC53" i="21"/>
  <c r="Y53" i="21"/>
  <c r="T53" i="21"/>
  <c r="P53" i="21"/>
  <c r="L53" i="21"/>
  <c r="H53" i="21"/>
  <c r="AK52" i="21"/>
  <c r="AG52" i="21"/>
  <c r="AC52" i="21"/>
  <c r="Y52" i="21"/>
  <c r="T52" i="21"/>
  <c r="P52" i="21"/>
  <c r="L52" i="21"/>
  <c r="H52" i="21"/>
  <c r="AK51" i="21"/>
  <c r="AG51" i="21"/>
  <c r="AC51" i="21"/>
  <c r="Y51" i="21"/>
  <c r="T51" i="21"/>
  <c r="P51" i="21"/>
  <c r="L51" i="21"/>
  <c r="H51" i="21"/>
  <c r="AK50" i="21"/>
  <c r="AG50" i="21"/>
  <c r="AC50" i="21"/>
  <c r="Y50" i="21"/>
  <c r="T50" i="21"/>
  <c r="P50" i="21"/>
  <c r="L50" i="21"/>
  <c r="H50" i="21"/>
  <c r="AK49" i="21"/>
  <c r="AG49" i="21"/>
  <c r="AC49" i="21"/>
  <c r="Y49" i="21"/>
  <c r="T49" i="21"/>
  <c r="P49" i="21"/>
  <c r="L49" i="21"/>
  <c r="H49" i="21"/>
  <c r="AK48" i="21"/>
  <c r="AG48" i="21"/>
  <c r="AC48" i="21"/>
  <c r="Y48" i="21"/>
  <c r="T48" i="21"/>
  <c r="P48" i="21"/>
  <c r="L48" i="21"/>
  <c r="H48" i="21"/>
  <c r="AK47" i="21"/>
  <c r="AG47" i="21"/>
  <c r="AC47" i="21"/>
  <c r="Y47" i="21"/>
  <c r="T47" i="21"/>
  <c r="P47" i="21"/>
  <c r="L47" i="21"/>
  <c r="H47" i="21"/>
  <c r="AK46" i="21"/>
  <c r="AG46" i="21"/>
  <c r="AC46" i="21"/>
  <c r="Y46" i="21"/>
  <c r="T46" i="21"/>
  <c r="P46" i="21"/>
  <c r="L46" i="21"/>
  <c r="H46" i="21"/>
  <c r="AK45" i="21"/>
  <c r="AG45" i="21"/>
  <c r="AC45" i="21"/>
  <c r="Y45" i="21"/>
  <c r="T45" i="21"/>
  <c r="P45" i="21"/>
  <c r="L45" i="21"/>
  <c r="H45" i="21"/>
  <c r="AK44" i="21"/>
  <c r="AG44" i="21"/>
  <c r="AC44" i="21"/>
  <c r="Y44" i="21"/>
  <c r="T44" i="21"/>
  <c r="P44" i="21"/>
  <c r="L44" i="21"/>
  <c r="H44" i="21"/>
  <c r="AK43" i="21"/>
  <c r="AG43" i="21"/>
  <c r="AC43" i="21"/>
  <c r="Y43" i="21"/>
  <c r="T43" i="21"/>
  <c r="P43" i="21"/>
  <c r="L43" i="21"/>
  <c r="H43" i="21"/>
  <c r="AK42" i="21"/>
  <c r="AG42" i="21"/>
  <c r="AC42" i="21"/>
  <c r="Y42" i="21"/>
  <c r="T42" i="21"/>
  <c r="P42" i="21"/>
  <c r="L42" i="21"/>
  <c r="H42" i="21"/>
  <c r="AK41" i="21"/>
  <c r="AG41" i="21"/>
  <c r="AC41" i="21"/>
  <c r="Y41" i="21"/>
  <c r="T41" i="21"/>
  <c r="P41" i="21"/>
  <c r="L41" i="21"/>
  <c r="H41" i="21"/>
  <c r="AK40" i="21"/>
  <c r="AG40" i="21"/>
  <c r="AC40" i="21"/>
  <c r="Y40" i="21"/>
  <c r="T40" i="21"/>
  <c r="P40" i="21"/>
  <c r="L40" i="21"/>
  <c r="H40" i="21"/>
  <c r="AK39" i="21"/>
  <c r="AG39" i="21"/>
  <c r="AC39" i="21"/>
  <c r="Y39" i="21"/>
  <c r="T39" i="21"/>
  <c r="P39" i="21"/>
  <c r="L39" i="21"/>
  <c r="H39" i="21"/>
  <c r="AK38" i="21"/>
  <c r="AG38" i="21"/>
  <c r="AC38" i="21"/>
  <c r="Y38" i="21"/>
  <c r="T38" i="21"/>
  <c r="P38" i="21"/>
  <c r="L38" i="21"/>
  <c r="H38" i="21"/>
  <c r="AK37" i="21"/>
  <c r="AG37" i="21"/>
  <c r="AC37" i="21"/>
  <c r="Y37" i="21"/>
  <c r="T37" i="21"/>
  <c r="P37" i="21"/>
  <c r="L37" i="21"/>
  <c r="H37" i="21"/>
  <c r="AK36" i="21"/>
  <c r="AG36" i="21"/>
  <c r="AC36" i="21"/>
  <c r="Y36" i="21"/>
  <c r="T36" i="21"/>
  <c r="P36" i="21"/>
  <c r="L36" i="21"/>
  <c r="H36" i="21"/>
  <c r="AK35" i="21"/>
  <c r="AG35" i="21"/>
  <c r="AC35" i="21"/>
  <c r="Y35" i="21"/>
  <c r="T35" i="21"/>
  <c r="P35" i="21"/>
  <c r="L35" i="21"/>
  <c r="H35" i="21"/>
  <c r="AK34" i="21"/>
  <c r="AG34" i="21"/>
  <c r="AC34" i="21"/>
  <c r="Y34" i="21"/>
  <c r="T34" i="21"/>
  <c r="P34" i="21"/>
  <c r="L34" i="21"/>
  <c r="H34" i="21"/>
  <c r="AK33" i="21"/>
  <c r="AG33" i="21"/>
  <c r="AC33" i="21"/>
  <c r="Y33" i="21"/>
  <c r="T33" i="21"/>
  <c r="P33" i="21"/>
  <c r="L33" i="21"/>
  <c r="H33" i="21"/>
  <c r="AK32" i="21"/>
  <c r="AG32" i="21"/>
  <c r="AC32" i="21"/>
  <c r="Y32" i="21"/>
  <c r="T32" i="21"/>
  <c r="P32" i="21"/>
  <c r="L32" i="21"/>
  <c r="H32" i="21"/>
  <c r="AK31" i="21"/>
  <c r="AG31" i="21"/>
  <c r="AC31" i="21"/>
  <c r="Y31" i="21"/>
  <c r="T31" i="21"/>
  <c r="P31" i="21"/>
  <c r="L31" i="21"/>
  <c r="H31" i="21"/>
  <c r="AK30" i="21"/>
  <c r="AG30" i="21"/>
  <c r="AC30" i="21"/>
  <c r="Y30" i="21"/>
  <c r="T30" i="21"/>
  <c r="P30" i="21"/>
  <c r="L30" i="21"/>
  <c r="H30" i="21"/>
  <c r="AN29" i="21"/>
  <c r="AM29" i="21"/>
  <c r="AL29" i="21"/>
  <c r="AJ29" i="21"/>
  <c r="AI29" i="21"/>
  <c r="AH29" i="21"/>
  <c r="AF29" i="21"/>
  <c r="AE29" i="21"/>
  <c r="AD29" i="21"/>
  <c r="AB29" i="21"/>
  <c r="AA29" i="21"/>
  <c r="Z29" i="21"/>
  <c r="W29" i="21"/>
  <c r="V29" i="21"/>
  <c r="U29" i="21"/>
  <c r="S29" i="21"/>
  <c r="R29" i="21"/>
  <c r="Q29" i="21"/>
  <c r="O29" i="21"/>
  <c r="N29" i="21"/>
  <c r="M29" i="21"/>
  <c r="K29" i="21"/>
  <c r="J29" i="21"/>
  <c r="I29" i="21"/>
  <c r="AB1189" i="14"/>
  <c r="AB1188" i="14"/>
  <c r="AB1187" i="14"/>
  <c r="AC1186" i="14"/>
  <c r="AB1186" i="14"/>
  <c r="AA1186" i="14"/>
  <c r="AC1185" i="14"/>
  <c r="AB1185" i="14"/>
  <c r="AA1185" i="14"/>
  <c r="AC1184" i="14"/>
  <c r="AB1184" i="14"/>
  <c r="T1184" i="14"/>
  <c r="P1184" i="14"/>
  <c r="M1184" i="14"/>
  <c r="M1181" i="14" s="1"/>
  <c r="K1184" i="14"/>
  <c r="K1181" i="14" s="1"/>
  <c r="I1184" i="14"/>
  <c r="AC1183" i="14"/>
  <c r="AB1183" i="14"/>
  <c r="AA1183" i="14"/>
  <c r="Z1183" i="14"/>
  <c r="T1183" i="14"/>
  <c r="P1183" i="14"/>
  <c r="L1183" i="14"/>
  <c r="H1183" i="14"/>
  <c r="AC1182" i="14"/>
  <c r="AB1182" i="14"/>
  <c r="AA1182" i="14"/>
  <c r="Z1182" i="14"/>
  <c r="T1182" i="14"/>
  <c r="P1182" i="14"/>
  <c r="L1182" i="14"/>
  <c r="H1182" i="14"/>
  <c r="W1181" i="14"/>
  <c r="V1181" i="14"/>
  <c r="U1181" i="14"/>
  <c r="S1181" i="14"/>
  <c r="R1181" i="14"/>
  <c r="Q1181" i="14"/>
  <c r="O1181" i="14"/>
  <c r="N1181" i="14"/>
  <c r="J1181" i="14"/>
  <c r="AC1180" i="14"/>
  <c r="AB1180" i="14"/>
  <c r="AA1180" i="14"/>
  <c r="Z1180" i="14"/>
  <c r="P1180" i="14"/>
  <c r="L1180" i="14"/>
  <c r="L1179" i="14" s="1"/>
  <c r="W1179" i="14"/>
  <c r="V1179" i="14"/>
  <c r="U1179" i="14"/>
  <c r="T1179" i="14"/>
  <c r="S1179" i="14"/>
  <c r="R1179" i="14"/>
  <c r="Q1179" i="14"/>
  <c r="O1179" i="14"/>
  <c r="N1179" i="14"/>
  <c r="M1179" i="14"/>
  <c r="K1179" i="14"/>
  <c r="J1179" i="14"/>
  <c r="I1179" i="14"/>
  <c r="H1179" i="14"/>
  <c r="AC1178" i="14"/>
  <c r="AB1178" i="14"/>
  <c r="AA1178" i="14"/>
  <c r="Z1178" i="14"/>
  <c r="AC1177" i="14"/>
  <c r="AB1177" i="14"/>
  <c r="AA1177" i="14"/>
  <c r="Z1177" i="14"/>
  <c r="AC1176" i="14"/>
  <c r="AB1176" i="14"/>
  <c r="AA1176" i="14"/>
  <c r="Z1176" i="14"/>
  <c r="AC1175" i="14"/>
  <c r="AB1175" i="14"/>
  <c r="AA1175" i="14"/>
  <c r="Z1175" i="14"/>
  <c r="AC1174" i="14"/>
  <c r="AB1174" i="14"/>
  <c r="AA1174" i="14"/>
  <c r="Z1174" i="14"/>
  <c r="AC1173" i="14"/>
  <c r="AB1173" i="14"/>
  <c r="AA1173" i="14"/>
  <c r="Z1173" i="14"/>
  <c r="AC1172" i="14"/>
  <c r="AB1172" i="14"/>
  <c r="AA1172" i="14"/>
  <c r="Z1172" i="14"/>
  <c r="X1171" i="14"/>
  <c r="W1171" i="14"/>
  <c r="V1171" i="14"/>
  <c r="U1171" i="14"/>
  <c r="T1171" i="14"/>
  <c r="S1171" i="14"/>
  <c r="R1171" i="14"/>
  <c r="Q1171" i="14"/>
  <c r="P1171" i="14"/>
  <c r="O1171" i="14"/>
  <c r="N1171" i="14"/>
  <c r="M1171" i="14"/>
  <c r="L1171" i="14"/>
  <c r="K1171" i="14"/>
  <c r="J1171" i="14"/>
  <c r="I1171" i="14"/>
  <c r="H1171" i="14"/>
  <c r="AC1170" i="14"/>
  <c r="AB1170" i="14"/>
  <c r="AA1170" i="14"/>
  <c r="Z1170" i="14"/>
  <c r="T1170" i="14"/>
  <c r="P1170" i="14"/>
  <c r="L1170" i="14"/>
  <c r="H1170" i="14"/>
  <c r="AC1169" i="14"/>
  <c r="AB1169" i="14"/>
  <c r="AA1169" i="14"/>
  <c r="Z1169" i="14"/>
  <c r="T1169" i="14"/>
  <c r="P1169" i="14"/>
  <c r="L1169" i="14"/>
  <c r="H1169" i="14"/>
  <c r="AC1168" i="14"/>
  <c r="AB1168" i="14"/>
  <c r="AA1168" i="14"/>
  <c r="Z1168" i="14"/>
  <c r="T1168" i="14"/>
  <c r="P1168" i="14"/>
  <c r="L1168" i="14"/>
  <c r="H1168" i="14"/>
  <c r="AC1167" i="14"/>
  <c r="AB1167" i="14"/>
  <c r="AA1167" i="14"/>
  <c r="Z1167" i="14"/>
  <c r="AC1166" i="14"/>
  <c r="AB1166" i="14"/>
  <c r="AA1166" i="14"/>
  <c r="Z1166" i="14"/>
  <c r="AC1165" i="14"/>
  <c r="AB1165" i="14"/>
  <c r="AA1165" i="14"/>
  <c r="Z1165" i="14"/>
  <c r="H1165" i="14"/>
  <c r="AC1164" i="14"/>
  <c r="AB1164" i="14"/>
  <c r="AA1164" i="14"/>
  <c r="Z1164" i="14"/>
  <c r="H1164" i="14"/>
  <c r="Y1163" i="14"/>
  <c r="X1163" i="14"/>
  <c r="W1163" i="14"/>
  <c r="V1163" i="14"/>
  <c r="U1163" i="14"/>
  <c r="S1163" i="14"/>
  <c r="R1163" i="14"/>
  <c r="Q1163" i="14"/>
  <c r="O1163" i="14"/>
  <c r="N1163" i="14"/>
  <c r="M1163" i="14"/>
  <c r="K1163" i="14"/>
  <c r="J1163" i="14"/>
  <c r="I1163" i="14"/>
  <c r="AC1162" i="14"/>
  <c r="AB1162" i="14"/>
  <c r="AA1162" i="14"/>
  <c r="Z1162" i="14"/>
  <c r="T1162" i="14"/>
  <c r="T1161" i="14" s="1"/>
  <c r="L1162" i="14"/>
  <c r="L1161" i="14" s="1"/>
  <c r="H1162" i="14"/>
  <c r="H1161" i="14" s="1"/>
  <c r="Y1161" i="14"/>
  <c r="X1161" i="14"/>
  <c r="W1161" i="14"/>
  <c r="V1161" i="14"/>
  <c r="U1161" i="14"/>
  <c r="S1161" i="14"/>
  <c r="R1161" i="14"/>
  <c r="Q1161" i="14"/>
  <c r="P1161" i="14"/>
  <c r="O1161" i="14"/>
  <c r="N1161" i="14"/>
  <c r="M1161" i="14"/>
  <c r="K1161" i="14"/>
  <c r="J1161" i="14"/>
  <c r="I1161" i="14"/>
  <c r="AC1160" i="14"/>
  <c r="AB1160" i="14"/>
  <c r="AA1160" i="14"/>
  <c r="Z1160" i="14"/>
  <c r="T1160" i="14"/>
  <c r="P1160" i="14"/>
  <c r="L1160" i="14"/>
  <c r="H1160" i="14"/>
  <c r="AC1159" i="14"/>
  <c r="AB1159" i="14"/>
  <c r="AA1159" i="14"/>
  <c r="Z1159" i="14"/>
  <c r="T1159" i="14"/>
  <c r="P1159" i="14"/>
  <c r="L1159" i="14"/>
  <c r="H1159" i="14"/>
  <c r="AC1158" i="14"/>
  <c r="AB1158" i="14"/>
  <c r="AA1158" i="14"/>
  <c r="Z1158" i="14"/>
  <c r="T1158" i="14"/>
  <c r="T1157" i="14" s="1"/>
  <c r="P1158" i="14"/>
  <c r="P1157" i="14" s="1"/>
  <c r="L1158" i="14"/>
  <c r="H1158" i="14"/>
  <c r="Y1157" i="14"/>
  <c r="X1157" i="14"/>
  <c r="W1157" i="14"/>
  <c r="V1157" i="14"/>
  <c r="U1157" i="14"/>
  <c r="S1157" i="14"/>
  <c r="R1157" i="14"/>
  <c r="Q1157" i="14"/>
  <c r="O1157" i="14"/>
  <c r="N1157" i="14"/>
  <c r="M1157" i="14"/>
  <c r="K1157" i="14"/>
  <c r="J1157" i="14"/>
  <c r="I1157" i="14"/>
  <c r="AC1156" i="14"/>
  <c r="AB1156" i="14"/>
  <c r="AA1156" i="14"/>
  <c r="Z1156" i="14"/>
  <c r="P1156" i="14"/>
  <c r="L1156" i="14"/>
  <c r="H1156" i="14"/>
  <c r="AC1155" i="14"/>
  <c r="Z1155" i="14"/>
  <c r="Q1155" i="14"/>
  <c r="AB1155" i="14" s="1"/>
  <c r="M1155" i="14"/>
  <c r="AA1155" i="14" s="1"/>
  <c r="H1155" i="14"/>
  <c r="Y1154" i="14"/>
  <c r="X1154" i="14"/>
  <c r="W1154" i="14"/>
  <c r="V1154" i="14"/>
  <c r="U1154" i="14"/>
  <c r="T1154" i="14"/>
  <c r="S1154" i="14"/>
  <c r="R1154" i="14"/>
  <c r="O1154" i="14"/>
  <c r="N1154" i="14"/>
  <c r="K1154" i="14"/>
  <c r="J1154" i="14"/>
  <c r="I1154" i="14"/>
  <c r="AC1153" i="14"/>
  <c r="AA1153" i="14"/>
  <c r="Z1153" i="14"/>
  <c r="Q1153" i="14"/>
  <c r="L1153" i="14"/>
  <c r="L1152" i="14" s="1"/>
  <c r="H1153" i="14"/>
  <c r="H1152" i="14" s="1"/>
  <c r="W1152" i="14"/>
  <c r="V1152" i="14"/>
  <c r="U1152" i="14"/>
  <c r="T1152" i="14"/>
  <c r="S1152" i="14"/>
  <c r="R1152" i="14"/>
  <c r="O1152" i="14"/>
  <c r="N1152" i="14"/>
  <c r="M1152" i="14"/>
  <c r="K1152" i="14"/>
  <c r="J1152" i="14"/>
  <c r="I1152" i="14"/>
  <c r="AC1151" i="14"/>
  <c r="AB1151" i="14"/>
  <c r="AA1151" i="14"/>
  <c r="Z1151" i="14"/>
  <c r="P1151" i="14"/>
  <c r="P1149" i="14" s="1"/>
  <c r="H1151" i="14"/>
  <c r="AC1150" i="14"/>
  <c r="AB1150" i="14"/>
  <c r="AA1150" i="14"/>
  <c r="Z1150" i="14"/>
  <c r="L1150" i="14"/>
  <c r="L1149" i="14" s="1"/>
  <c r="H1150" i="14"/>
  <c r="Y1149" i="14"/>
  <c r="X1149" i="14"/>
  <c r="W1149" i="14"/>
  <c r="V1149" i="14"/>
  <c r="U1149" i="14"/>
  <c r="T1149" i="14"/>
  <c r="S1149" i="14"/>
  <c r="R1149" i="14"/>
  <c r="Q1149" i="14"/>
  <c r="O1149" i="14"/>
  <c r="N1149" i="14"/>
  <c r="M1149" i="14"/>
  <c r="K1149" i="14"/>
  <c r="J1149" i="14"/>
  <c r="I1149" i="14"/>
  <c r="AC1148" i="14"/>
  <c r="AB1148" i="14"/>
  <c r="Z1148" i="14"/>
  <c r="P1148" i="14"/>
  <c r="P1147" i="14" s="1"/>
  <c r="M1148" i="14"/>
  <c r="AA1148" i="14" s="1"/>
  <c r="H1148" i="14"/>
  <c r="H1147" i="14" s="1"/>
  <c r="Y1147" i="14"/>
  <c r="X1147" i="14"/>
  <c r="W1147" i="14"/>
  <c r="V1147" i="14"/>
  <c r="U1147" i="14"/>
  <c r="T1147" i="14"/>
  <c r="S1147" i="14"/>
  <c r="R1147" i="14"/>
  <c r="Q1147" i="14"/>
  <c r="O1147" i="14"/>
  <c r="N1147" i="14"/>
  <c r="K1147" i="14"/>
  <c r="J1147" i="14"/>
  <c r="I1147" i="14"/>
  <c r="AC1145" i="14"/>
  <c r="AB1145" i="14"/>
  <c r="AA1145" i="14"/>
  <c r="Z1145" i="14"/>
  <c r="P1145" i="14"/>
  <c r="H1145" i="14"/>
  <c r="AC1144" i="14"/>
  <c r="AB1144" i="14"/>
  <c r="AA1144" i="14"/>
  <c r="Z1144" i="14"/>
  <c r="P1144" i="14"/>
  <c r="H1144" i="14"/>
  <c r="W1143" i="14"/>
  <c r="V1143" i="14"/>
  <c r="U1143" i="14"/>
  <c r="T1143" i="14"/>
  <c r="S1143" i="14"/>
  <c r="R1143" i="14"/>
  <c r="Q1143" i="14"/>
  <c r="O1143" i="14"/>
  <c r="N1143" i="14"/>
  <c r="M1143" i="14"/>
  <c r="L1143" i="14"/>
  <c r="K1143" i="14"/>
  <c r="J1143" i="14"/>
  <c r="I1143" i="14"/>
  <c r="AC1140" i="14"/>
  <c r="AB1140" i="14"/>
  <c r="AA1140" i="14"/>
  <c r="Z1140" i="14"/>
  <c r="P1140" i="14"/>
  <c r="P1139" i="14" s="1"/>
  <c r="P1138" i="14" s="1"/>
  <c r="L1140" i="14"/>
  <c r="L1139" i="14" s="1"/>
  <c r="L1138" i="14" s="1"/>
  <c r="H1140" i="14"/>
  <c r="H1139" i="14" s="1"/>
  <c r="H1138" i="14" s="1"/>
  <c r="AC1139" i="14"/>
  <c r="Q1139" i="14"/>
  <c r="AB1139" i="14" s="1"/>
  <c r="O1139" i="14"/>
  <c r="O1138" i="14" s="1"/>
  <c r="N1139" i="14"/>
  <c r="N1138" i="14" s="1"/>
  <c r="M1139" i="14"/>
  <c r="M1138" i="14" s="1"/>
  <c r="K1139" i="14"/>
  <c r="K1138" i="14" s="1"/>
  <c r="J1139" i="14"/>
  <c r="J1138" i="14" s="1"/>
  <c r="I1139" i="14"/>
  <c r="AC1138" i="14"/>
  <c r="AC1137" i="14"/>
  <c r="AB1137" i="14"/>
  <c r="AA1137" i="14"/>
  <c r="Z1137" i="14"/>
  <c r="T1137" i="14"/>
  <c r="T1136" i="14" s="1"/>
  <c r="P1137" i="14"/>
  <c r="P1136" i="14" s="1"/>
  <c r="L1137" i="14"/>
  <c r="L1136" i="14" s="1"/>
  <c r="H1137" i="14"/>
  <c r="H1136" i="14" s="1"/>
  <c r="W1136" i="14"/>
  <c r="V1136" i="14"/>
  <c r="U1136" i="14"/>
  <c r="S1136" i="14"/>
  <c r="R1136" i="14"/>
  <c r="Q1136" i="14"/>
  <c r="O1136" i="14"/>
  <c r="N1136" i="14"/>
  <c r="M1136" i="14"/>
  <c r="K1136" i="14"/>
  <c r="J1136" i="14"/>
  <c r="I1136" i="14"/>
  <c r="AB1135" i="14"/>
  <c r="Z1135" i="14"/>
  <c r="U1135" i="14"/>
  <c r="P1135" i="14"/>
  <c r="M1135" i="14"/>
  <c r="H1135" i="14"/>
  <c r="AC1134" i="14"/>
  <c r="AB1134" i="14"/>
  <c r="AA1134" i="14"/>
  <c r="Z1134" i="14"/>
  <c r="P1134" i="14"/>
  <c r="L1134" i="14"/>
  <c r="H1134" i="14"/>
  <c r="AC1133" i="14"/>
  <c r="AB1133" i="14"/>
  <c r="AA1133" i="14"/>
  <c r="Z1133" i="14"/>
  <c r="P1133" i="14"/>
  <c r="L1133" i="14"/>
  <c r="H1133" i="14"/>
  <c r="AC1132" i="14"/>
  <c r="AB1132" i="14"/>
  <c r="AA1132" i="14"/>
  <c r="Z1132" i="14"/>
  <c r="P1132" i="14"/>
  <c r="L1132" i="14"/>
  <c r="H1132" i="14"/>
  <c r="AC1131" i="14"/>
  <c r="AB1131" i="14"/>
  <c r="AA1131" i="14"/>
  <c r="Z1131" i="14"/>
  <c r="P1131" i="14"/>
  <c r="L1131" i="14"/>
  <c r="H1131" i="14"/>
  <c r="AC1130" i="14"/>
  <c r="AB1130" i="14"/>
  <c r="AA1130" i="14"/>
  <c r="Z1130" i="14"/>
  <c r="P1130" i="14"/>
  <c r="L1130" i="14"/>
  <c r="H1130" i="14"/>
  <c r="AC1129" i="14"/>
  <c r="AB1129" i="14"/>
  <c r="AA1129" i="14"/>
  <c r="Z1129" i="14"/>
  <c r="T1129" i="14"/>
  <c r="L1129" i="14"/>
  <c r="H1129" i="14"/>
  <c r="AC1128" i="14"/>
  <c r="AB1128" i="14"/>
  <c r="AA1128" i="14"/>
  <c r="Z1128" i="14"/>
  <c r="T1128" i="14"/>
  <c r="L1128" i="14"/>
  <c r="H1128" i="14"/>
  <c r="AC1127" i="14"/>
  <c r="AB1127" i="14"/>
  <c r="AA1127" i="14"/>
  <c r="Z1127" i="14"/>
  <c r="L1127" i="14"/>
  <c r="H1127" i="14"/>
  <c r="AC1126" i="14"/>
  <c r="AB1126" i="14"/>
  <c r="AA1126" i="14"/>
  <c r="Z1126" i="14"/>
  <c r="L1126" i="14"/>
  <c r="H1126" i="14"/>
  <c r="W1125" i="14"/>
  <c r="V1125" i="14"/>
  <c r="S1125" i="14"/>
  <c r="R1125" i="14"/>
  <c r="Q1125" i="14"/>
  <c r="O1125" i="14"/>
  <c r="N1125" i="14"/>
  <c r="K1125" i="14"/>
  <c r="J1125" i="14"/>
  <c r="I1125" i="14"/>
  <c r="AC1124" i="14"/>
  <c r="AB1124" i="14"/>
  <c r="AA1124" i="14"/>
  <c r="Z1124" i="14"/>
  <c r="T1124" i="14"/>
  <c r="P1124" i="14"/>
  <c r="L1124" i="14"/>
  <c r="H1124" i="14"/>
  <c r="AC1123" i="14"/>
  <c r="AB1123" i="14"/>
  <c r="AA1123" i="14"/>
  <c r="Z1123" i="14"/>
  <c r="T1123" i="14"/>
  <c r="P1123" i="14"/>
  <c r="L1123" i="14"/>
  <c r="H1123" i="14"/>
  <c r="AC1122" i="14"/>
  <c r="AB1122" i="14"/>
  <c r="AA1122" i="14"/>
  <c r="Z1122" i="14"/>
  <c r="T1122" i="14"/>
  <c r="P1122" i="14"/>
  <c r="L1122" i="14"/>
  <c r="H1122" i="14"/>
  <c r="AC1121" i="14"/>
  <c r="AB1121" i="14"/>
  <c r="AA1121" i="14"/>
  <c r="Z1121" i="14"/>
  <c r="T1121" i="14"/>
  <c r="P1121" i="14"/>
  <c r="L1121" i="14"/>
  <c r="H1121" i="14"/>
  <c r="AC1120" i="14"/>
  <c r="AB1120" i="14"/>
  <c r="AA1120" i="14"/>
  <c r="Z1120" i="14"/>
  <c r="T1120" i="14"/>
  <c r="P1120" i="14"/>
  <c r="L1120" i="14"/>
  <c r="H1120" i="14"/>
  <c r="AC1119" i="14"/>
  <c r="AB1119" i="14"/>
  <c r="AA1119" i="14"/>
  <c r="Z1119" i="14"/>
  <c r="T1119" i="14"/>
  <c r="P1119" i="14"/>
  <c r="L1119" i="14"/>
  <c r="H1119" i="14"/>
  <c r="AC1118" i="14"/>
  <c r="AB1118" i="14"/>
  <c r="AA1118" i="14"/>
  <c r="Z1118" i="14"/>
  <c r="T1118" i="14"/>
  <c r="P1118" i="14"/>
  <c r="L1118" i="14"/>
  <c r="H1118" i="14"/>
  <c r="AC1117" i="14"/>
  <c r="AB1117" i="14"/>
  <c r="AA1117" i="14"/>
  <c r="Z1117" i="14"/>
  <c r="T1117" i="14"/>
  <c r="P1117" i="14"/>
  <c r="L1117" i="14"/>
  <c r="H1117" i="14"/>
  <c r="AC1116" i="14"/>
  <c r="AB1116" i="14"/>
  <c r="AA1116" i="14"/>
  <c r="Z1116" i="14"/>
  <c r="T1116" i="14"/>
  <c r="P1116" i="14"/>
  <c r="L1116" i="14"/>
  <c r="H1116" i="14"/>
  <c r="AC1115" i="14"/>
  <c r="AB1115" i="14"/>
  <c r="AA1115" i="14"/>
  <c r="Z1115" i="14"/>
  <c r="T1115" i="14"/>
  <c r="P1115" i="14"/>
  <c r="L1115" i="14"/>
  <c r="H1115" i="14"/>
  <c r="AC1114" i="14"/>
  <c r="AB1114" i="14"/>
  <c r="AA1114" i="14"/>
  <c r="Z1114" i="14"/>
  <c r="T1114" i="14"/>
  <c r="P1114" i="14"/>
  <c r="L1114" i="14"/>
  <c r="H1114" i="14"/>
  <c r="AC1113" i="14"/>
  <c r="AB1113" i="14"/>
  <c r="AA1113" i="14"/>
  <c r="Z1113" i="14"/>
  <c r="T1113" i="14"/>
  <c r="P1113" i="14"/>
  <c r="L1113" i="14"/>
  <c r="H1113" i="14"/>
  <c r="AC1112" i="14"/>
  <c r="AB1112" i="14"/>
  <c r="AA1112" i="14"/>
  <c r="Z1112" i="14"/>
  <c r="T1112" i="14"/>
  <c r="P1112" i="14"/>
  <c r="L1112" i="14"/>
  <c r="H1112" i="14"/>
  <c r="AC1111" i="14"/>
  <c r="AB1111" i="14"/>
  <c r="AA1111" i="14"/>
  <c r="Z1111" i="14"/>
  <c r="T1111" i="14"/>
  <c r="P1111" i="14"/>
  <c r="L1111" i="14"/>
  <c r="H1111" i="14"/>
  <c r="AC1110" i="14"/>
  <c r="AB1110" i="14"/>
  <c r="AA1110" i="14"/>
  <c r="Z1110" i="14"/>
  <c r="T1110" i="14"/>
  <c r="P1110" i="14"/>
  <c r="L1110" i="14"/>
  <c r="H1110" i="14"/>
  <c r="AC1109" i="14"/>
  <c r="AB1109" i="14"/>
  <c r="AA1109" i="14"/>
  <c r="Z1109" i="14"/>
  <c r="T1109" i="14"/>
  <c r="P1109" i="14"/>
  <c r="L1109" i="14"/>
  <c r="H1109" i="14"/>
  <c r="AC1108" i="14"/>
  <c r="AB1108" i="14"/>
  <c r="AA1108" i="14"/>
  <c r="Z1108" i="14"/>
  <c r="T1108" i="14"/>
  <c r="P1108" i="14"/>
  <c r="P1106" i="14" s="1"/>
  <c r="L1108" i="14"/>
  <c r="H1108" i="14"/>
  <c r="AC1107" i="14"/>
  <c r="AB1107" i="14"/>
  <c r="AA1107" i="14"/>
  <c r="Z1107" i="14"/>
  <c r="T1107" i="14"/>
  <c r="L1107" i="14"/>
  <c r="H1107" i="14"/>
  <c r="W1106" i="14"/>
  <c r="V1106" i="14"/>
  <c r="U1106" i="14"/>
  <c r="S1106" i="14"/>
  <c r="R1106" i="14"/>
  <c r="Q1106" i="14"/>
  <c r="O1106" i="14"/>
  <c r="N1106" i="14"/>
  <c r="M1106" i="14"/>
  <c r="K1106" i="14"/>
  <c r="J1106" i="14"/>
  <c r="I1106" i="14"/>
  <c r="AC1105" i="14"/>
  <c r="AB1105" i="14"/>
  <c r="AA1105" i="14"/>
  <c r="Z1105" i="14"/>
  <c r="AC1104" i="14"/>
  <c r="AB1104" i="14"/>
  <c r="AA1104" i="14"/>
  <c r="Z1104" i="14"/>
  <c r="AC1103" i="14"/>
  <c r="AB1103" i="14"/>
  <c r="AA1103" i="14"/>
  <c r="Z1103" i="14"/>
  <c r="AC1102" i="14"/>
  <c r="AB1102" i="14"/>
  <c r="AA1102" i="14"/>
  <c r="Z1102" i="14"/>
  <c r="AC1101" i="14"/>
  <c r="AB1101" i="14"/>
  <c r="AA1101" i="14"/>
  <c r="Z1101" i="14"/>
  <c r="AC1100" i="14"/>
  <c r="AB1100" i="14"/>
  <c r="AA1100" i="14"/>
  <c r="Z1100" i="14"/>
  <c r="H1100" i="14"/>
  <c r="AC1099" i="14"/>
  <c r="AB1099" i="14"/>
  <c r="AA1099" i="14"/>
  <c r="Z1099" i="14"/>
  <c r="H1099" i="14"/>
  <c r="AC1098" i="14"/>
  <c r="AB1098" i="14"/>
  <c r="AA1098" i="14"/>
  <c r="Z1098" i="14"/>
  <c r="H1098" i="14"/>
  <c r="AC1097" i="14"/>
  <c r="AB1097" i="14"/>
  <c r="AA1097" i="14"/>
  <c r="Z1097" i="14"/>
  <c r="H1097" i="14"/>
  <c r="AC1096" i="14"/>
  <c r="AB1096" i="14"/>
  <c r="AA1096" i="14"/>
  <c r="Z1096" i="14"/>
  <c r="H1096" i="14"/>
  <c r="W1095" i="14"/>
  <c r="V1095" i="14"/>
  <c r="U1095" i="14"/>
  <c r="T1095" i="14"/>
  <c r="S1095" i="14"/>
  <c r="R1095" i="14"/>
  <c r="Q1095" i="14"/>
  <c r="P1095" i="14"/>
  <c r="O1095" i="14"/>
  <c r="N1095" i="14"/>
  <c r="M1095" i="14"/>
  <c r="L1095" i="14"/>
  <c r="K1095" i="14"/>
  <c r="J1095" i="14"/>
  <c r="I1095" i="14"/>
  <c r="AC1094" i="14"/>
  <c r="AB1094" i="14"/>
  <c r="AA1094" i="14"/>
  <c r="Z1094" i="14"/>
  <c r="T1094" i="14"/>
  <c r="P1094" i="14"/>
  <c r="L1094" i="14"/>
  <c r="H1094" i="14"/>
  <c r="AC1093" i="14"/>
  <c r="AB1093" i="14"/>
  <c r="AA1093" i="14"/>
  <c r="Z1093" i="14"/>
  <c r="T1093" i="14"/>
  <c r="P1093" i="14"/>
  <c r="L1093" i="14"/>
  <c r="H1093" i="14"/>
  <c r="AC1092" i="14"/>
  <c r="AB1092" i="14"/>
  <c r="AA1092" i="14"/>
  <c r="Z1092" i="14"/>
  <c r="T1092" i="14"/>
  <c r="P1092" i="14"/>
  <c r="L1092" i="14"/>
  <c r="H1092" i="14"/>
  <c r="AC1091" i="14"/>
  <c r="AB1091" i="14"/>
  <c r="AA1091" i="14"/>
  <c r="Z1091" i="14"/>
  <c r="T1091" i="14"/>
  <c r="P1091" i="14"/>
  <c r="L1091" i="14"/>
  <c r="H1091" i="14"/>
  <c r="AC1090" i="14"/>
  <c r="AB1090" i="14"/>
  <c r="AA1090" i="14"/>
  <c r="Z1090" i="14"/>
  <c r="T1090" i="14"/>
  <c r="P1090" i="14"/>
  <c r="L1090" i="14"/>
  <c r="H1090" i="14"/>
  <c r="AC1089" i="14"/>
  <c r="AB1089" i="14"/>
  <c r="AA1089" i="14"/>
  <c r="Z1089" i="14"/>
  <c r="T1089" i="14"/>
  <c r="P1089" i="14"/>
  <c r="L1089" i="14"/>
  <c r="H1089" i="14"/>
  <c r="AC1088" i="14"/>
  <c r="AB1088" i="14"/>
  <c r="AA1088" i="14"/>
  <c r="Z1088" i="14"/>
  <c r="T1088" i="14"/>
  <c r="P1088" i="14"/>
  <c r="L1088" i="14"/>
  <c r="H1088" i="14"/>
  <c r="AC1087" i="14"/>
  <c r="AB1087" i="14"/>
  <c r="AA1087" i="14"/>
  <c r="Z1087" i="14"/>
  <c r="T1087" i="14"/>
  <c r="P1087" i="14"/>
  <c r="L1087" i="14"/>
  <c r="H1087" i="14"/>
  <c r="AC1086" i="14"/>
  <c r="AB1086" i="14"/>
  <c r="AA1086" i="14"/>
  <c r="Z1086" i="14"/>
  <c r="T1086" i="14"/>
  <c r="P1086" i="14"/>
  <c r="L1086" i="14"/>
  <c r="H1086" i="14"/>
  <c r="AC1085" i="14"/>
  <c r="AB1085" i="14"/>
  <c r="AA1085" i="14"/>
  <c r="Z1085" i="14"/>
  <c r="T1085" i="14"/>
  <c r="P1085" i="14"/>
  <c r="L1085" i="14"/>
  <c r="H1085" i="14"/>
  <c r="AC1084" i="14"/>
  <c r="AB1084" i="14"/>
  <c r="AA1084" i="14"/>
  <c r="Z1084" i="14"/>
  <c r="T1084" i="14"/>
  <c r="T1083" i="14" s="1"/>
  <c r="P1084" i="14"/>
  <c r="L1084" i="14"/>
  <c r="H1084" i="14"/>
  <c r="W1083" i="14"/>
  <c r="V1083" i="14"/>
  <c r="U1083" i="14"/>
  <c r="S1083" i="14"/>
  <c r="R1083" i="14"/>
  <c r="Q1083" i="14"/>
  <c r="O1083" i="14"/>
  <c r="N1083" i="14"/>
  <c r="M1083" i="14"/>
  <c r="K1083" i="14"/>
  <c r="J1083" i="14"/>
  <c r="I1083" i="14"/>
  <c r="AC1082" i="14"/>
  <c r="AB1082" i="14"/>
  <c r="AA1082" i="14"/>
  <c r="Z1082" i="14"/>
  <c r="T1082" i="14"/>
  <c r="P1082" i="14"/>
  <c r="L1082" i="14"/>
  <c r="H1082" i="14"/>
  <c r="AC1081" i="14"/>
  <c r="AB1081" i="14"/>
  <c r="AA1081" i="14"/>
  <c r="Z1081" i="14"/>
  <c r="T1081" i="14"/>
  <c r="P1081" i="14"/>
  <c r="L1081" i="14"/>
  <c r="H1081" i="14"/>
  <c r="AC1080" i="14"/>
  <c r="AB1080" i="14"/>
  <c r="AA1080" i="14"/>
  <c r="Z1080" i="14"/>
  <c r="T1080" i="14"/>
  <c r="P1080" i="14"/>
  <c r="L1080" i="14"/>
  <c r="H1080" i="14"/>
  <c r="AC1079" i="14"/>
  <c r="AB1079" i="14"/>
  <c r="AA1079" i="14"/>
  <c r="Z1079" i="14"/>
  <c r="T1079" i="14"/>
  <c r="P1079" i="14"/>
  <c r="L1079" i="14"/>
  <c r="H1079" i="14"/>
  <c r="AC1078" i="14"/>
  <c r="AB1078" i="14"/>
  <c r="AA1078" i="14"/>
  <c r="Z1078" i="14"/>
  <c r="T1078" i="14"/>
  <c r="P1078" i="14"/>
  <c r="L1078" i="14"/>
  <c r="H1078" i="14"/>
  <c r="AC1077" i="14"/>
  <c r="AB1077" i="14"/>
  <c r="AA1077" i="14"/>
  <c r="Z1077" i="14"/>
  <c r="T1077" i="14"/>
  <c r="P1077" i="14"/>
  <c r="L1077" i="14"/>
  <c r="H1077" i="14"/>
  <c r="AC1076" i="14"/>
  <c r="AB1076" i="14"/>
  <c r="AA1076" i="14"/>
  <c r="Z1076" i="14"/>
  <c r="T1076" i="14"/>
  <c r="P1076" i="14"/>
  <c r="L1076" i="14"/>
  <c r="H1076" i="14"/>
  <c r="AC1075" i="14"/>
  <c r="AB1075" i="14"/>
  <c r="AA1075" i="14"/>
  <c r="Z1075" i="14"/>
  <c r="T1075" i="14"/>
  <c r="P1075" i="14"/>
  <c r="L1075" i="14"/>
  <c r="H1075" i="14"/>
  <c r="AC1074" i="14"/>
  <c r="AB1074" i="14"/>
  <c r="AA1074" i="14"/>
  <c r="Z1074" i="14"/>
  <c r="T1074" i="14"/>
  <c r="P1074" i="14"/>
  <c r="L1074" i="14"/>
  <c r="H1074" i="14"/>
  <c r="AC1073" i="14"/>
  <c r="AB1073" i="14"/>
  <c r="AA1073" i="14"/>
  <c r="Z1073" i="14"/>
  <c r="T1073" i="14"/>
  <c r="P1073" i="14"/>
  <c r="L1073" i="14"/>
  <c r="H1073" i="14"/>
  <c r="AC1072" i="14"/>
  <c r="AB1072" i="14"/>
  <c r="AA1072" i="14"/>
  <c r="Z1072" i="14"/>
  <c r="T1072" i="14"/>
  <c r="P1072" i="14"/>
  <c r="L1072" i="14"/>
  <c r="H1072" i="14"/>
  <c r="AC1071" i="14"/>
  <c r="AB1071" i="14"/>
  <c r="AA1071" i="14"/>
  <c r="Z1071" i="14"/>
  <c r="T1071" i="14"/>
  <c r="P1071" i="14"/>
  <c r="L1071" i="14"/>
  <c r="H1071" i="14"/>
  <c r="AC1070" i="14"/>
  <c r="AB1070" i="14"/>
  <c r="AA1070" i="14"/>
  <c r="Z1070" i="14"/>
  <c r="T1070" i="14"/>
  <c r="P1070" i="14"/>
  <c r="L1070" i="14"/>
  <c r="H1070" i="14"/>
  <c r="AC1069" i="14"/>
  <c r="AB1069" i="14"/>
  <c r="AA1069" i="14"/>
  <c r="Z1069" i="14"/>
  <c r="T1069" i="14"/>
  <c r="P1069" i="14"/>
  <c r="L1069" i="14"/>
  <c r="H1069" i="14"/>
  <c r="AC1068" i="14"/>
  <c r="AB1068" i="14"/>
  <c r="AA1068" i="14"/>
  <c r="Z1068" i="14"/>
  <c r="T1068" i="14"/>
  <c r="P1068" i="14"/>
  <c r="L1068" i="14"/>
  <c r="H1068" i="14"/>
  <c r="AC1067" i="14"/>
  <c r="AB1067" i="14"/>
  <c r="AA1067" i="14"/>
  <c r="Z1067" i="14"/>
  <c r="T1067" i="14"/>
  <c r="P1067" i="14"/>
  <c r="L1067" i="14"/>
  <c r="H1067" i="14"/>
  <c r="W1066" i="14"/>
  <c r="V1066" i="14"/>
  <c r="U1066" i="14"/>
  <c r="S1066" i="14"/>
  <c r="R1066" i="14"/>
  <c r="Q1066" i="14"/>
  <c r="O1066" i="14"/>
  <c r="N1066" i="14"/>
  <c r="M1066" i="14"/>
  <c r="K1066" i="14"/>
  <c r="J1066" i="14"/>
  <c r="I1066" i="14"/>
  <c r="AC1065" i="14"/>
  <c r="AB1065" i="14"/>
  <c r="AA1065" i="14"/>
  <c r="Z1065" i="14"/>
  <c r="T1065" i="14"/>
  <c r="P1065" i="14"/>
  <c r="L1065" i="14"/>
  <c r="H1065" i="14"/>
  <c r="AC1064" i="14"/>
  <c r="AB1064" i="14"/>
  <c r="AA1064" i="14"/>
  <c r="Z1064" i="14"/>
  <c r="T1064" i="14"/>
  <c r="P1064" i="14"/>
  <c r="L1064" i="14"/>
  <c r="H1064" i="14"/>
  <c r="AC1063" i="14"/>
  <c r="AB1063" i="14"/>
  <c r="AA1063" i="14"/>
  <c r="Z1063" i="14"/>
  <c r="T1063" i="14"/>
  <c r="P1063" i="14"/>
  <c r="L1063" i="14"/>
  <c r="H1063" i="14"/>
  <c r="AC1062" i="14"/>
  <c r="AB1062" i="14"/>
  <c r="AA1062" i="14"/>
  <c r="Z1062" i="14"/>
  <c r="T1062" i="14"/>
  <c r="P1062" i="14"/>
  <c r="L1062" i="14"/>
  <c r="H1062" i="14"/>
  <c r="AC1061" i="14"/>
  <c r="AB1061" i="14"/>
  <c r="AA1061" i="14"/>
  <c r="Z1061" i="14"/>
  <c r="T1061" i="14"/>
  <c r="P1061" i="14"/>
  <c r="L1061" i="14"/>
  <c r="H1061" i="14"/>
  <c r="AC1060" i="14"/>
  <c r="AB1060" i="14"/>
  <c r="AA1060" i="14"/>
  <c r="Z1060" i="14"/>
  <c r="T1060" i="14"/>
  <c r="P1060" i="14"/>
  <c r="L1060" i="14"/>
  <c r="H1060" i="14"/>
  <c r="AC1059" i="14"/>
  <c r="AB1059" i="14"/>
  <c r="AA1059" i="14"/>
  <c r="Z1059" i="14"/>
  <c r="T1059" i="14"/>
  <c r="P1059" i="14"/>
  <c r="L1059" i="14"/>
  <c r="H1059" i="14"/>
  <c r="AC1058" i="14"/>
  <c r="AB1058" i="14"/>
  <c r="AA1058" i="14"/>
  <c r="Z1058" i="14"/>
  <c r="T1058" i="14"/>
  <c r="P1058" i="14"/>
  <c r="L1058" i="14"/>
  <c r="H1058" i="14"/>
  <c r="AC1057" i="14"/>
  <c r="AB1057" i="14"/>
  <c r="AA1057" i="14"/>
  <c r="Z1057" i="14"/>
  <c r="T1057" i="14"/>
  <c r="P1057" i="14"/>
  <c r="L1057" i="14"/>
  <c r="H1057" i="14"/>
  <c r="AC1056" i="14"/>
  <c r="AB1056" i="14"/>
  <c r="AA1056" i="14"/>
  <c r="Z1056" i="14"/>
  <c r="T1056" i="14"/>
  <c r="P1056" i="14"/>
  <c r="L1056" i="14"/>
  <c r="H1056" i="14"/>
  <c r="AC1055" i="14"/>
  <c r="AB1055" i="14"/>
  <c r="AA1055" i="14"/>
  <c r="Z1055" i="14"/>
  <c r="T1055" i="14"/>
  <c r="P1055" i="14"/>
  <c r="P1054" i="14" s="1"/>
  <c r="L1055" i="14"/>
  <c r="L1054" i="14" s="1"/>
  <c r="H1055" i="14"/>
  <c r="W1054" i="14"/>
  <c r="V1054" i="14"/>
  <c r="U1054" i="14"/>
  <c r="S1054" i="14"/>
  <c r="R1054" i="14"/>
  <c r="Q1054" i="14"/>
  <c r="O1054" i="14"/>
  <c r="N1054" i="14"/>
  <c r="M1054" i="14"/>
  <c r="K1054" i="14"/>
  <c r="J1054" i="14"/>
  <c r="I1054" i="14"/>
  <c r="AC1053" i="14"/>
  <c r="AB1053" i="14"/>
  <c r="AA1053" i="14"/>
  <c r="Z1053" i="14"/>
  <c r="P1053" i="14"/>
  <c r="L1053" i="14"/>
  <c r="H1053" i="14"/>
  <c r="AC1052" i="14"/>
  <c r="AB1052" i="14"/>
  <c r="AA1052" i="14"/>
  <c r="Z1052" i="14"/>
  <c r="P1052" i="14"/>
  <c r="L1052" i="14"/>
  <c r="H1052" i="14"/>
  <c r="AC1051" i="14"/>
  <c r="AB1051" i="14"/>
  <c r="AA1051" i="14"/>
  <c r="Z1051" i="14"/>
  <c r="L1051" i="14"/>
  <c r="H1051" i="14"/>
  <c r="AC1050" i="14"/>
  <c r="AB1050" i="14"/>
  <c r="AA1050" i="14"/>
  <c r="Z1050" i="14"/>
  <c r="L1050" i="14"/>
  <c r="H1050" i="14"/>
  <c r="AC1049" i="14"/>
  <c r="AB1049" i="14"/>
  <c r="AA1049" i="14"/>
  <c r="Z1049" i="14"/>
  <c r="P1049" i="14"/>
  <c r="L1049" i="14"/>
  <c r="H1049" i="14"/>
  <c r="AC1048" i="14"/>
  <c r="AB1048" i="14"/>
  <c r="AA1048" i="14"/>
  <c r="Z1048" i="14"/>
  <c r="L1048" i="14"/>
  <c r="H1048" i="14"/>
  <c r="AC1047" i="14"/>
  <c r="AB1047" i="14"/>
  <c r="AA1047" i="14"/>
  <c r="Z1047" i="14"/>
  <c r="L1047" i="14"/>
  <c r="H1047" i="14"/>
  <c r="AC1046" i="14"/>
  <c r="AB1046" i="14"/>
  <c r="AA1046" i="14"/>
  <c r="Z1046" i="14"/>
  <c r="L1046" i="14"/>
  <c r="H1046" i="14"/>
  <c r="AC1045" i="14"/>
  <c r="AB1045" i="14"/>
  <c r="AA1045" i="14"/>
  <c r="Z1045" i="14"/>
  <c r="L1045" i="14"/>
  <c r="H1045" i="14"/>
  <c r="AC1044" i="14"/>
  <c r="AB1044" i="14"/>
  <c r="AA1044" i="14"/>
  <c r="Z1044" i="14"/>
  <c r="P1044" i="14"/>
  <c r="L1044" i="14"/>
  <c r="H1044" i="14"/>
  <c r="W1043" i="14"/>
  <c r="V1043" i="14"/>
  <c r="U1043" i="14"/>
  <c r="T1043" i="14"/>
  <c r="S1043" i="14"/>
  <c r="R1043" i="14"/>
  <c r="Q1043" i="14"/>
  <c r="O1043" i="14"/>
  <c r="N1043" i="14"/>
  <c r="M1043" i="14"/>
  <c r="K1043" i="14"/>
  <c r="J1043" i="14"/>
  <c r="I1043" i="14"/>
  <c r="AC1042" i="14"/>
  <c r="AB1042" i="14"/>
  <c r="AA1042" i="14"/>
  <c r="Z1042" i="14"/>
  <c r="L1042" i="14"/>
  <c r="H1042" i="14"/>
  <c r="AC1041" i="14"/>
  <c r="AB1041" i="14"/>
  <c r="AA1041" i="14"/>
  <c r="Z1041" i="14"/>
  <c r="L1041" i="14"/>
  <c r="H1041" i="14"/>
  <c r="AC1040" i="14"/>
  <c r="AB1040" i="14"/>
  <c r="AA1040" i="14"/>
  <c r="Z1040" i="14"/>
  <c r="L1040" i="14"/>
  <c r="H1040" i="14"/>
  <c r="AC1039" i="14"/>
  <c r="AB1039" i="14"/>
  <c r="AA1039" i="14"/>
  <c r="Z1039" i="14"/>
  <c r="L1039" i="14"/>
  <c r="H1039" i="14"/>
  <c r="AC1038" i="14"/>
  <c r="AB1038" i="14"/>
  <c r="AA1038" i="14"/>
  <c r="Z1038" i="14"/>
  <c r="T1038" i="14"/>
  <c r="L1038" i="14"/>
  <c r="H1038" i="14"/>
  <c r="AC1037" i="14"/>
  <c r="AB1037" i="14"/>
  <c r="AA1037" i="14"/>
  <c r="Z1037" i="14"/>
  <c r="T1037" i="14"/>
  <c r="L1037" i="14"/>
  <c r="H1037" i="14"/>
  <c r="AC1036" i="14"/>
  <c r="AB1036" i="14"/>
  <c r="AA1036" i="14"/>
  <c r="Z1036" i="14"/>
  <c r="L1036" i="14"/>
  <c r="H1036" i="14"/>
  <c r="AC1035" i="14"/>
  <c r="AB1035" i="14"/>
  <c r="AA1035" i="14"/>
  <c r="Z1035" i="14"/>
  <c r="L1035" i="14"/>
  <c r="H1035" i="14"/>
  <c r="AC1034" i="14"/>
  <c r="AB1034" i="14"/>
  <c r="AA1034" i="14"/>
  <c r="Z1034" i="14"/>
  <c r="L1034" i="14"/>
  <c r="H1034" i="14"/>
  <c r="AC1033" i="14"/>
  <c r="AB1033" i="14"/>
  <c r="AA1033" i="14"/>
  <c r="Z1033" i="14"/>
  <c r="L1033" i="14"/>
  <c r="H1033" i="14"/>
  <c r="AC1032" i="14"/>
  <c r="AB1032" i="14"/>
  <c r="AA1032" i="14"/>
  <c r="Z1032" i="14"/>
  <c r="L1032" i="14"/>
  <c r="H1032" i="14"/>
  <c r="W1031" i="14"/>
  <c r="V1031" i="14"/>
  <c r="U1031" i="14"/>
  <c r="S1031" i="14"/>
  <c r="R1031" i="14"/>
  <c r="Q1031" i="14"/>
  <c r="P1031" i="14"/>
  <c r="O1031" i="14"/>
  <c r="N1031" i="14"/>
  <c r="M1031" i="14"/>
  <c r="K1031" i="14"/>
  <c r="J1031" i="14"/>
  <c r="I1031" i="14"/>
  <c r="AC1030" i="14"/>
  <c r="AB1030" i="14"/>
  <c r="P1030" i="14"/>
  <c r="P1027" i="14" s="1"/>
  <c r="O1030" i="14"/>
  <c r="L1030" i="14" s="1"/>
  <c r="K1030" i="14"/>
  <c r="Z1030" i="14" s="1"/>
  <c r="AC1029" i="14"/>
  <c r="AB1029" i="14"/>
  <c r="AA1029" i="14"/>
  <c r="Z1029" i="14"/>
  <c r="L1029" i="14"/>
  <c r="H1029" i="14"/>
  <c r="AC1028" i="14"/>
  <c r="AB1028" i="14"/>
  <c r="AA1028" i="14"/>
  <c r="Z1028" i="14"/>
  <c r="L1028" i="14"/>
  <c r="H1028" i="14"/>
  <c r="W1027" i="14"/>
  <c r="V1027" i="14"/>
  <c r="U1027" i="14"/>
  <c r="T1027" i="14"/>
  <c r="S1027" i="14"/>
  <c r="R1027" i="14"/>
  <c r="Q1027" i="14"/>
  <c r="N1027" i="14"/>
  <c r="M1027" i="14"/>
  <c r="J1027" i="14"/>
  <c r="I1027" i="14"/>
  <c r="AC1026" i="14"/>
  <c r="AB1026" i="14"/>
  <c r="Z1026" i="14"/>
  <c r="M1026" i="14"/>
  <c r="M1022" i="14" s="1"/>
  <c r="H1026" i="14"/>
  <c r="AC1025" i="14"/>
  <c r="AB1025" i="14"/>
  <c r="AA1025" i="14"/>
  <c r="Z1025" i="14"/>
  <c r="L1025" i="14"/>
  <c r="H1025" i="14"/>
  <c r="AC1024" i="14"/>
  <c r="AB1024" i="14"/>
  <c r="AA1024" i="14"/>
  <c r="Z1024" i="14"/>
  <c r="L1024" i="14"/>
  <c r="H1024" i="14"/>
  <c r="AC1023" i="14"/>
  <c r="AB1023" i="14"/>
  <c r="AA1023" i="14"/>
  <c r="Z1023" i="14"/>
  <c r="L1023" i="14"/>
  <c r="H1023" i="14"/>
  <c r="W1022" i="14"/>
  <c r="V1022" i="14"/>
  <c r="U1022" i="14"/>
  <c r="T1022" i="14"/>
  <c r="S1022" i="14"/>
  <c r="R1022" i="14"/>
  <c r="Q1022" i="14"/>
  <c r="P1022" i="14"/>
  <c r="O1022" i="14"/>
  <c r="N1022" i="14"/>
  <c r="K1022" i="14"/>
  <c r="J1022" i="14"/>
  <c r="I1022" i="14"/>
  <c r="AC1020" i="14"/>
  <c r="AB1020" i="14"/>
  <c r="AA1020" i="14"/>
  <c r="Z1020" i="14"/>
  <c r="T1020" i="14"/>
  <c r="P1020" i="14"/>
  <c r="P1018" i="14" s="1"/>
  <c r="L1020" i="14"/>
  <c r="H1020" i="14"/>
  <c r="AC1019" i="14"/>
  <c r="AB1019" i="14"/>
  <c r="AA1019" i="14"/>
  <c r="Z1019" i="14"/>
  <c r="T1019" i="14"/>
  <c r="L1019" i="14"/>
  <c r="H1019" i="14"/>
  <c r="V1018" i="14"/>
  <c r="U1018" i="14"/>
  <c r="S1018" i="14"/>
  <c r="R1018" i="14"/>
  <c r="Q1018" i="14"/>
  <c r="O1018" i="14"/>
  <c r="N1018" i="14"/>
  <c r="M1018" i="14"/>
  <c r="K1018" i="14"/>
  <c r="J1018" i="14"/>
  <c r="I1018" i="14"/>
  <c r="H1018" i="14"/>
  <c r="AC1016" i="14"/>
  <c r="AB1016" i="14"/>
  <c r="AA1016" i="14"/>
  <c r="Z1016" i="14"/>
  <c r="AC1015" i="14"/>
  <c r="AB1015" i="14"/>
  <c r="AA1015" i="14"/>
  <c r="Z1015" i="14"/>
  <c r="W1014" i="14"/>
  <c r="V1014" i="14"/>
  <c r="U1014" i="14"/>
  <c r="T1014" i="14"/>
  <c r="S1014" i="14"/>
  <c r="R1014" i="14"/>
  <c r="Q1014" i="14"/>
  <c r="P1014" i="14"/>
  <c r="O1014" i="14"/>
  <c r="N1014" i="14"/>
  <c r="M1014" i="14"/>
  <c r="L1014" i="14"/>
  <c r="K1014" i="14"/>
  <c r="J1014" i="14"/>
  <c r="I1014" i="14"/>
  <c r="H1014" i="14"/>
  <c r="AC1013" i="14"/>
  <c r="AB1013" i="14"/>
  <c r="AA1013" i="14"/>
  <c r="Z1013" i="14"/>
  <c r="P1013" i="14"/>
  <c r="AC1012" i="14"/>
  <c r="AB1012" i="14"/>
  <c r="AA1012" i="14"/>
  <c r="Z1012" i="14"/>
  <c r="T1012" i="14"/>
  <c r="P1012" i="14"/>
  <c r="L1012" i="14"/>
  <c r="H1012" i="14"/>
  <c r="AC1011" i="14"/>
  <c r="AB1011" i="14"/>
  <c r="AA1011" i="14"/>
  <c r="Z1011" i="14"/>
  <c r="T1011" i="14"/>
  <c r="P1011" i="14"/>
  <c r="L1011" i="14"/>
  <c r="H1011" i="14"/>
  <c r="AC1010" i="14"/>
  <c r="AB1010" i="14"/>
  <c r="AA1010" i="14"/>
  <c r="Z1010" i="14"/>
  <c r="T1010" i="14"/>
  <c r="P1010" i="14"/>
  <c r="L1010" i="14"/>
  <c r="H1010" i="14"/>
  <c r="AC1009" i="14"/>
  <c r="AB1009" i="14"/>
  <c r="AA1009" i="14"/>
  <c r="Z1009" i="14"/>
  <c r="T1009" i="14"/>
  <c r="P1009" i="14"/>
  <c r="L1009" i="14"/>
  <c r="H1009" i="14"/>
  <c r="AC1008" i="14"/>
  <c r="AB1008" i="14"/>
  <c r="AA1008" i="14"/>
  <c r="Z1008" i="14"/>
  <c r="T1008" i="14"/>
  <c r="P1008" i="14"/>
  <c r="L1008" i="14"/>
  <c r="H1008" i="14"/>
  <c r="W1007" i="14"/>
  <c r="V1007" i="14"/>
  <c r="U1007" i="14"/>
  <c r="S1007" i="14"/>
  <c r="R1007" i="14"/>
  <c r="Q1007" i="14"/>
  <c r="O1007" i="14"/>
  <c r="N1007" i="14"/>
  <c r="M1007" i="14"/>
  <c r="K1007" i="14"/>
  <c r="J1007" i="14"/>
  <c r="I1007" i="14"/>
  <c r="AC1006" i="14"/>
  <c r="AB1006" i="14"/>
  <c r="AA1006" i="14"/>
  <c r="Z1006" i="14"/>
  <c r="W1005" i="14"/>
  <c r="V1005" i="14"/>
  <c r="U1005" i="14"/>
  <c r="T1005" i="14"/>
  <c r="S1005" i="14"/>
  <c r="R1005" i="14"/>
  <c r="Q1005" i="14"/>
  <c r="P1005" i="14"/>
  <c r="O1005" i="14"/>
  <c r="N1005" i="14"/>
  <c r="M1005" i="14"/>
  <c r="L1005" i="14"/>
  <c r="K1005" i="14"/>
  <c r="J1005" i="14"/>
  <c r="I1005" i="14"/>
  <c r="H1005" i="14"/>
  <c r="AC1004" i="14"/>
  <c r="AB1004" i="14"/>
  <c r="AA1004" i="14"/>
  <c r="Z1004" i="14"/>
  <c r="T1004" i="14"/>
  <c r="P1004" i="14"/>
  <c r="L1004" i="14"/>
  <c r="H1004" i="14"/>
  <c r="AC1003" i="14"/>
  <c r="AB1003" i="14"/>
  <c r="AA1003" i="14"/>
  <c r="Z1003" i="14"/>
  <c r="T1003" i="14"/>
  <c r="P1003" i="14"/>
  <c r="L1003" i="14"/>
  <c r="H1003" i="14"/>
  <c r="AC1002" i="14"/>
  <c r="AB1002" i="14"/>
  <c r="AA1002" i="14"/>
  <c r="Z1002" i="14"/>
  <c r="T1002" i="14"/>
  <c r="P1002" i="14"/>
  <c r="L1002" i="14"/>
  <c r="H1002" i="14"/>
  <c r="AC1001" i="14"/>
  <c r="AB1001" i="14"/>
  <c r="AA1001" i="14"/>
  <c r="Z1001" i="14"/>
  <c r="T1001" i="14"/>
  <c r="P1001" i="14"/>
  <c r="L1001" i="14"/>
  <c r="H1001" i="14"/>
  <c r="AC1000" i="14"/>
  <c r="AB1000" i="14"/>
  <c r="AA1000" i="14"/>
  <c r="Z1000" i="14"/>
  <c r="T1000" i="14"/>
  <c r="P1000" i="14"/>
  <c r="L1000" i="14"/>
  <c r="H1000" i="14"/>
  <c r="AC999" i="14"/>
  <c r="AB999" i="14"/>
  <c r="AA999" i="14"/>
  <c r="Z999" i="14"/>
  <c r="T999" i="14"/>
  <c r="P999" i="14"/>
  <c r="L999" i="14"/>
  <c r="H999" i="14"/>
  <c r="AC998" i="14"/>
  <c r="AB998" i="14"/>
  <c r="AA998" i="14"/>
  <c r="Z998" i="14"/>
  <c r="T998" i="14"/>
  <c r="P998" i="14"/>
  <c r="L998" i="14"/>
  <c r="H998" i="14"/>
  <c r="AC997" i="14"/>
  <c r="AB997" i="14"/>
  <c r="AA997" i="14"/>
  <c r="Z997" i="14"/>
  <c r="T997" i="14"/>
  <c r="P997" i="14"/>
  <c r="L997" i="14"/>
  <c r="H997" i="14"/>
  <c r="AC996" i="14"/>
  <c r="AB996" i="14"/>
  <c r="AA996" i="14"/>
  <c r="Z996" i="14"/>
  <c r="T996" i="14"/>
  <c r="P996" i="14"/>
  <c r="L996" i="14"/>
  <c r="H996" i="14"/>
  <c r="AC995" i="14"/>
  <c r="AB995" i="14"/>
  <c r="AA995" i="14"/>
  <c r="Z995" i="14"/>
  <c r="T995" i="14"/>
  <c r="P995" i="14"/>
  <c r="L995" i="14"/>
  <c r="H995" i="14"/>
  <c r="AC994" i="14"/>
  <c r="AB994" i="14"/>
  <c r="AA994" i="14"/>
  <c r="Z994" i="14"/>
  <c r="T994" i="14"/>
  <c r="P994" i="14"/>
  <c r="L994" i="14"/>
  <c r="H994" i="14"/>
  <c r="AC993" i="14"/>
  <c r="AB993" i="14"/>
  <c r="AA993" i="14"/>
  <c r="Z993" i="14"/>
  <c r="T993" i="14"/>
  <c r="P993" i="14"/>
  <c r="P992" i="14" s="1"/>
  <c r="L993" i="14"/>
  <c r="H993" i="14"/>
  <c r="W992" i="14"/>
  <c r="V992" i="14"/>
  <c r="U992" i="14"/>
  <c r="S992" i="14"/>
  <c r="R992" i="14"/>
  <c r="Q992" i="14"/>
  <c r="O992" i="14"/>
  <c r="N992" i="14"/>
  <c r="M992" i="14"/>
  <c r="K992" i="14"/>
  <c r="J992" i="14"/>
  <c r="I992" i="14"/>
  <c r="AC991" i="14"/>
  <c r="AB991" i="14"/>
  <c r="AA991" i="14"/>
  <c r="Z991" i="14"/>
  <c r="T991" i="14"/>
  <c r="P991" i="14"/>
  <c r="L991" i="14"/>
  <c r="H991" i="14"/>
  <c r="AC990" i="14"/>
  <c r="AB990" i="14"/>
  <c r="AA990" i="14"/>
  <c r="Z990" i="14"/>
  <c r="T990" i="14"/>
  <c r="P990" i="14"/>
  <c r="L990" i="14"/>
  <c r="H990" i="14"/>
  <c r="AC989" i="14"/>
  <c r="AB989" i="14"/>
  <c r="AA989" i="14"/>
  <c r="Z989" i="14"/>
  <c r="T989" i="14"/>
  <c r="P989" i="14"/>
  <c r="L989" i="14"/>
  <c r="H989" i="14"/>
  <c r="AC988" i="14"/>
  <c r="AB988" i="14"/>
  <c r="AA988" i="14"/>
  <c r="Z988" i="14"/>
  <c r="T988" i="14"/>
  <c r="P988" i="14"/>
  <c r="L988" i="14"/>
  <c r="H988" i="14"/>
  <c r="AC987" i="14"/>
  <c r="AB987" i="14"/>
  <c r="AA987" i="14"/>
  <c r="Z987" i="14"/>
  <c r="T987" i="14"/>
  <c r="P987" i="14"/>
  <c r="L987" i="14"/>
  <c r="H987" i="14"/>
  <c r="AC986" i="14"/>
  <c r="AB986" i="14"/>
  <c r="AA986" i="14"/>
  <c r="Z986" i="14"/>
  <c r="T986" i="14"/>
  <c r="P986" i="14"/>
  <c r="L986" i="14"/>
  <c r="H986" i="14"/>
  <c r="AC985" i="14"/>
  <c r="AB985" i="14"/>
  <c r="AA985" i="14"/>
  <c r="Z985" i="14"/>
  <c r="T985" i="14"/>
  <c r="P985" i="14"/>
  <c r="L985" i="14"/>
  <c r="H985" i="14"/>
  <c r="AC984" i="14"/>
  <c r="AB984" i="14"/>
  <c r="AA984" i="14"/>
  <c r="Z984" i="14"/>
  <c r="T984" i="14"/>
  <c r="P984" i="14"/>
  <c r="L984" i="14"/>
  <c r="H984" i="14"/>
  <c r="AC983" i="14"/>
  <c r="AB983" i="14"/>
  <c r="AA983" i="14"/>
  <c r="Z983" i="14"/>
  <c r="T983" i="14"/>
  <c r="P983" i="14"/>
  <c r="L983" i="14"/>
  <c r="H983" i="14"/>
  <c r="AC982" i="14"/>
  <c r="AB982" i="14"/>
  <c r="AA982" i="14"/>
  <c r="Z982" i="14"/>
  <c r="T982" i="14"/>
  <c r="P982" i="14"/>
  <c r="P981" i="14" s="1"/>
  <c r="L982" i="14"/>
  <c r="L981" i="14" s="1"/>
  <c r="H982" i="14"/>
  <c r="W981" i="14"/>
  <c r="V981" i="14"/>
  <c r="U981" i="14"/>
  <c r="S981" i="14"/>
  <c r="R981" i="14"/>
  <c r="Q981" i="14"/>
  <c r="O981" i="14"/>
  <c r="N981" i="14"/>
  <c r="M981" i="14"/>
  <c r="K981" i="14"/>
  <c r="J981" i="14"/>
  <c r="I981" i="14"/>
  <c r="AC980" i="14"/>
  <c r="AB980" i="14"/>
  <c r="AA980" i="14"/>
  <c r="Z980" i="14"/>
  <c r="P980" i="14"/>
  <c r="L980" i="14"/>
  <c r="H980" i="14"/>
  <c r="AC979" i="14"/>
  <c r="AB979" i="14"/>
  <c r="AA979" i="14"/>
  <c r="Z979" i="14"/>
  <c r="P979" i="14"/>
  <c r="L979" i="14"/>
  <c r="H979" i="14"/>
  <c r="W978" i="14"/>
  <c r="V978" i="14"/>
  <c r="U978" i="14"/>
  <c r="T978" i="14"/>
  <c r="S978" i="14"/>
  <c r="R978" i="14"/>
  <c r="Q978" i="14"/>
  <c r="O978" i="14"/>
  <c r="N978" i="14"/>
  <c r="M978" i="14"/>
  <c r="K978" i="14"/>
  <c r="J978" i="14"/>
  <c r="I978" i="14"/>
  <c r="AC977" i="14"/>
  <c r="AB977" i="14"/>
  <c r="AA977" i="14"/>
  <c r="Z977" i="14"/>
  <c r="T977" i="14"/>
  <c r="P977" i="14"/>
  <c r="L977" i="14"/>
  <c r="H977" i="14"/>
  <c r="AC976" i="14"/>
  <c r="AB976" i="14"/>
  <c r="AA976" i="14"/>
  <c r="Z976" i="14"/>
  <c r="T976" i="14"/>
  <c r="P976" i="14"/>
  <c r="L976" i="14"/>
  <c r="H976" i="14"/>
  <c r="AC975" i="14"/>
  <c r="AB975" i="14"/>
  <c r="AA975" i="14"/>
  <c r="Z975" i="14"/>
  <c r="T975" i="14"/>
  <c r="P975" i="14"/>
  <c r="L975" i="14"/>
  <c r="H975" i="14"/>
  <c r="AC974" i="14"/>
  <c r="AB974" i="14"/>
  <c r="AA974" i="14"/>
  <c r="Z974" i="14"/>
  <c r="T974" i="14"/>
  <c r="P974" i="14"/>
  <c r="L974" i="14"/>
  <c r="H974" i="14"/>
  <c r="AC973" i="14"/>
  <c r="AB973" i="14"/>
  <c r="AA973" i="14"/>
  <c r="Z973" i="14"/>
  <c r="T973" i="14"/>
  <c r="P973" i="14"/>
  <c r="L973" i="14"/>
  <c r="H973" i="14"/>
  <c r="AC972" i="14"/>
  <c r="AB972" i="14"/>
  <c r="AA972" i="14"/>
  <c r="Z972" i="14"/>
  <c r="T972" i="14"/>
  <c r="T971" i="14" s="1"/>
  <c r="P972" i="14"/>
  <c r="L972" i="14"/>
  <c r="H972" i="14"/>
  <c r="W971" i="14"/>
  <c r="V971" i="14"/>
  <c r="U971" i="14"/>
  <c r="S971" i="14"/>
  <c r="R971" i="14"/>
  <c r="Q971" i="14"/>
  <c r="O971" i="14"/>
  <c r="N971" i="14"/>
  <c r="M971" i="14"/>
  <c r="K971" i="14"/>
  <c r="J971" i="14"/>
  <c r="I971" i="14"/>
  <c r="AC970" i="14"/>
  <c r="AB970" i="14"/>
  <c r="AA970" i="14"/>
  <c r="Z970" i="14"/>
  <c r="L970" i="14"/>
  <c r="H970" i="14"/>
  <c r="AC969" i="14"/>
  <c r="AB969" i="14"/>
  <c r="AA969" i="14"/>
  <c r="Z969" i="14"/>
  <c r="L969" i="14"/>
  <c r="H969" i="14"/>
  <c r="X968" i="14"/>
  <c r="W968" i="14"/>
  <c r="V968" i="14"/>
  <c r="U968" i="14"/>
  <c r="T968" i="14"/>
  <c r="S968" i="14"/>
  <c r="R968" i="14"/>
  <c r="Q968" i="14"/>
  <c r="P968" i="14"/>
  <c r="O968" i="14"/>
  <c r="N968" i="14"/>
  <c r="M968" i="14"/>
  <c r="K968" i="14"/>
  <c r="J968" i="14"/>
  <c r="I968" i="14"/>
  <c r="AC967" i="14"/>
  <c r="AB967" i="14"/>
  <c r="AA967" i="14"/>
  <c r="Z967" i="14"/>
  <c r="L967" i="14"/>
  <c r="H967" i="14"/>
  <c r="AC966" i="14"/>
  <c r="AB966" i="14"/>
  <c r="AA966" i="14"/>
  <c r="Z966" i="14"/>
  <c r="L966" i="14"/>
  <c r="H966" i="14"/>
  <c r="AC965" i="14"/>
  <c r="AB965" i="14"/>
  <c r="AA965" i="14"/>
  <c r="Z965" i="14"/>
  <c r="L965" i="14"/>
  <c r="H965" i="14"/>
  <c r="AC964" i="14"/>
  <c r="AB964" i="14"/>
  <c r="AA964" i="14"/>
  <c r="Z964" i="14"/>
  <c r="L964" i="14"/>
  <c r="H964" i="14"/>
  <c r="AC963" i="14"/>
  <c r="AB963" i="14"/>
  <c r="AA963" i="14"/>
  <c r="Z963" i="14"/>
  <c r="L963" i="14"/>
  <c r="H963" i="14"/>
  <c r="X962" i="14"/>
  <c r="W962" i="14"/>
  <c r="V962" i="14"/>
  <c r="U962" i="14"/>
  <c r="T962" i="14"/>
  <c r="S962" i="14"/>
  <c r="R962" i="14"/>
  <c r="Q962" i="14"/>
  <c r="P962" i="14"/>
  <c r="O962" i="14"/>
  <c r="N962" i="14"/>
  <c r="M962" i="14"/>
  <c r="K962" i="14"/>
  <c r="J962" i="14"/>
  <c r="I962" i="14"/>
  <c r="AC960" i="14"/>
  <c r="AB960" i="14"/>
  <c r="AA960" i="14"/>
  <c r="Z960" i="14"/>
  <c r="T960" i="14"/>
  <c r="P960" i="14"/>
  <c r="L960" i="14"/>
  <c r="H960" i="14"/>
  <c r="AC959" i="14"/>
  <c r="AB959" i="14"/>
  <c r="AA959" i="14"/>
  <c r="Z959" i="14"/>
  <c r="T959" i="14"/>
  <c r="P959" i="14"/>
  <c r="L959" i="14"/>
  <c r="H959" i="14"/>
  <c r="AC958" i="14"/>
  <c r="AB958" i="14"/>
  <c r="AA958" i="14"/>
  <c r="Z958" i="14"/>
  <c r="T958" i="14"/>
  <c r="P958" i="14"/>
  <c r="L958" i="14"/>
  <c r="H958" i="14"/>
  <c r="AC957" i="14"/>
  <c r="AB957" i="14"/>
  <c r="AA957" i="14"/>
  <c r="Z957" i="14"/>
  <c r="T957" i="14"/>
  <c r="P957" i="14"/>
  <c r="L957" i="14"/>
  <c r="H957" i="14"/>
  <c r="AC956" i="14"/>
  <c r="AB956" i="14"/>
  <c r="AA956" i="14"/>
  <c r="Z956" i="14"/>
  <c r="T956" i="14"/>
  <c r="L956" i="14"/>
  <c r="H956" i="14"/>
  <c r="AC955" i="14"/>
  <c r="AB955" i="14"/>
  <c r="AA955" i="14"/>
  <c r="Z955" i="14"/>
  <c r="T955" i="14"/>
  <c r="P955" i="14"/>
  <c r="L955" i="14"/>
  <c r="H955" i="14"/>
  <c r="AC954" i="14"/>
  <c r="AB954" i="14"/>
  <c r="AA954" i="14"/>
  <c r="Z954" i="14"/>
  <c r="T954" i="14"/>
  <c r="L954" i="14"/>
  <c r="H954" i="14"/>
  <c r="AC953" i="14"/>
  <c r="AB953" i="14"/>
  <c r="AA953" i="14"/>
  <c r="Z953" i="14"/>
  <c r="P953" i="14"/>
  <c r="L953" i="14"/>
  <c r="H953" i="14"/>
  <c r="AC952" i="14"/>
  <c r="AB952" i="14"/>
  <c r="AA952" i="14"/>
  <c r="Z952" i="14"/>
  <c r="T952" i="14"/>
  <c r="L952" i="14"/>
  <c r="H952" i="14"/>
  <c r="W951" i="14"/>
  <c r="V951" i="14"/>
  <c r="U951" i="14"/>
  <c r="S951" i="14"/>
  <c r="R951" i="14"/>
  <c r="Q951" i="14"/>
  <c r="O951" i="14"/>
  <c r="N951" i="14"/>
  <c r="M951" i="14"/>
  <c r="K951" i="14"/>
  <c r="J951" i="14"/>
  <c r="I951" i="14"/>
  <c r="AC948" i="14"/>
  <c r="AB948" i="14"/>
  <c r="AA948" i="14"/>
  <c r="Z948" i="14"/>
  <c r="AC947" i="14"/>
  <c r="AB947" i="14"/>
  <c r="AA947" i="14"/>
  <c r="Z947" i="14"/>
  <c r="AC946" i="14"/>
  <c r="AB946" i="14"/>
  <c r="AA946" i="14"/>
  <c r="Z946" i="14"/>
  <c r="AC945" i="14"/>
  <c r="AB945" i="14"/>
  <c r="AA945" i="14"/>
  <c r="Z945" i="14"/>
  <c r="AC944" i="14"/>
  <c r="AB944" i="14"/>
  <c r="AA944" i="14"/>
  <c r="Z944" i="14"/>
  <c r="AC943" i="14"/>
  <c r="AB943" i="14"/>
  <c r="AA943" i="14"/>
  <c r="Z943" i="14"/>
  <c r="AC942" i="14"/>
  <c r="AB942" i="14"/>
  <c r="AA942" i="14"/>
  <c r="Z942" i="14"/>
  <c r="AC941" i="14"/>
  <c r="AB941" i="14"/>
  <c r="AA941" i="14"/>
  <c r="Z941" i="14"/>
  <c r="X940" i="14"/>
  <c r="W940" i="14"/>
  <c r="V940" i="14"/>
  <c r="U940" i="14"/>
  <c r="T940" i="14"/>
  <c r="S940" i="14"/>
  <c r="R940" i="14"/>
  <c r="Q940" i="14"/>
  <c r="P940" i="14"/>
  <c r="O940" i="14"/>
  <c r="N940" i="14"/>
  <c r="M940" i="14"/>
  <c r="L940" i="14"/>
  <c r="K940" i="14"/>
  <c r="J940" i="14"/>
  <c r="I940" i="14"/>
  <c r="AC939" i="14"/>
  <c r="AB939" i="14"/>
  <c r="AA939" i="14"/>
  <c r="Z939" i="14"/>
  <c r="T939" i="14"/>
  <c r="P939" i="14"/>
  <c r="L939" i="14"/>
  <c r="H939" i="14"/>
  <c r="AC938" i="14"/>
  <c r="AB938" i="14"/>
  <c r="AA938" i="14"/>
  <c r="Z938" i="14"/>
  <c r="T938" i="14"/>
  <c r="P938" i="14"/>
  <c r="L938" i="14"/>
  <c r="H938" i="14"/>
  <c r="AC937" i="14"/>
  <c r="AB937" i="14"/>
  <c r="AA937" i="14"/>
  <c r="Z937" i="14"/>
  <c r="T937" i="14"/>
  <c r="P937" i="14"/>
  <c r="L937" i="14"/>
  <c r="H937" i="14"/>
  <c r="AC936" i="14"/>
  <c r="AB936" i="14"/>
  <c r="AA936" i="14"/>
  <c r="Z936" i="14"/>
  <c r="T936" i="14"/>
  <c r="P936" i="14"/>
  <c r="L936" i="14"/>
  <c r="H936" i="14"/>
  <c r="AC935" i="14"/>
  <c r="AB935" i="14"/>
  <c r="AA935" i="14"/>
  <c r="Z935" i="14"/>
  <c r="T935" i="14"/>
  <c r="P935" i="14"/>
  <c r="L935" i="14"/>
  <c r="H935" i="14"/>
  <c r="AC934" i="14"/>
  <c r="AB934" i="14"/>
  <c r="AA934" i="14"/>
  <c r="Z934" i="14"/>
  <c r="T934" i="14"/>
  <c r="P934" i="14"/>
  <c r="L934" i="14"/>
  <c r="H934" i="14"/>
  <c r="AC933" i="14"/>
  <c r="AB933" i="14"/>
  <c r="AA933" i="14"/>
  <c r="Z933" i="14"/>
  <c r="T933" i="14"/>
  <c r="P933" i="14"/>
  <c r="L933" i="14"/>
  <c r="H933" i="14"/>
  <c r="AC932" i="14"/>
  <c r="AB932" i="14"/>
  <c r="AA932" i="14"/>
  <c r="Z932" i="14"/>
  <c r="T932" i="14"/>
  <c r="P932" i="14"/>
  <c r="L932" i="14"/>
  <c r="H932" i="14"/>
  <c r="AC931" i="14"/>
  <c r="AB931" i="14"/>
  <c r="AA931" i="14"/>
  <c r="Z931" i="14"/>
  <c r="T931" i="14"/>
  <c r="P931" i="14"/>
  <c r="L931" i="14"/>
  <c r="H931" i="14"/>
  <c r="AC930" i="14"/>
  <c r="AB930" i="14"/>
  <c r="AA930" i="14"/>
  <c r="Z930" i="14"/>
  <c r="T930" i="14"/>
  <c r="P930" i="14"/>
  <c r="L930" i="14"/>
  <c r="H930" i="14"/>
  <c r="AC929" i="14"/>
  <c r="AB929" i="14"/>
  <c r="AA929" i="14"/>
  <c r="Z929" i="14"/>
  <c r="T929" i="14"/>
  <c r="P929" i="14"/>
  <c r="L929" i="14"/>
  <c r="H929" i="14"/>
  <c r="AC928" i="14"/>
  <c r="AB928" i="14"/>
  <c r="AA928" i="14"/>
  <c r="Z928" i="14"/>
  <c r="T928" i="14"/>
  <c r="P928" i="14"/>
  <c r="L928" i="14"/>
  <c r="H928" i="14"/>
  <c r="AC927" i="14"/>
  <c r="AB927" i="14"/>
  <c r="AA927" i="14"/>
  <c r="Z927" i="14"/>
  <c r="T927" i="14"/>
  <c r="P927" i="14"/>
  <c r="L927" i="14"/>
  <c r="H927" i="14"/>
  <c r="AC926" i="14"/>
  <c r="AB926" i="14"/>
  <c r="AA926" i="14"/>
  <c r="Z926" i="14"/>
  <c r="T926" i="14"/>
  <c r="P926" i="14"/>
  <c r="L926" i="14"/>
  <c r="H926" i="14"/>
  <c r="AC925" i="14"/>
  <c r="AB925" i="14"/>
  <c r="AA925" i="14"/>
  <c r="Z925" i="14"/>
  <c r="T925" i="14"/>
  <c r="P925" i="14"/>
  <c r="L925" i="14"/>
  <c r="H925" i="14"/>
  <c r="AC924" i="14"/>
  <c r="AB924" i="14"/>
  <c r="AA924" i="14"/>
  <c r="Z924" i="14"/>
  <c r="T924" i="14"/>
  <c r="P924" i="14"/>
  <c r="L924" i="14"/>
  <c r="H924" i="14"/>
  <c r="AC923" i="14"/>
  <c r="AB923" i="14"/>
  <c r="AA923" i="14"/>
  <c r="Z923" i="14"/>
  <c r="T923" i="14"/>
  <c r="P923" i="14"/>
  <c r="L923" i="14"/>
  <c r="H923" i="14"/>
  <c r="AC922" i="14"/>
  <c r="AB922" i="14"/>
  <c r="AA922" i="14"/>
  <c r="Z922" i="14"/>
  <c r="T922" i="14"/>
  <c r="P922" i="14"/>
  <c r="L922" i="14"/>
  <c r="H922" i="14"/>
  <c r="AC921" i="14"/>
  <c r="AB921" i="14"/>
  <c r="AA921" i="14"/>
  <c r="Z921" i="14"/>
  <c r="T921" i="14"/>
  <c r="P921" i="14"/>
  <c r="L921" i="14"/>
  <c r="H921" i="14"/>
  <c r="AC920" i="14"/>
  <c r="AB920" i="14"/>
  <c r="AA920" i="14"/>
  <c r="Z920" i="14"/>
  <c r="T920" i="14"/>
  <c r="P920" i="14"/>
  <c r="L920" i="14"/>
  <c r="H920" i="14"/>
  <c r="AC919" i="14"/>
  <c r="AB919" i="14"/>
  <c r="AA919" i="14"/>
  <c r="Z919" i="14"/>
  <c r="T919" i="14"/>
  <c r="P919" i="14"/>
  <c r="L919" i="14"/>
  <c r="H919" i="14"/>
  <c r="AC918" i="14"/>
  <c r="AB918" i="14"/>
  <c r="AA918" i="14"/>
  <c r="Z918" i="14"/>
  <c r="T918" i="14"/>
  <c r="P918" i="14"/>
  <c r="L918" i="14"/>
  <c r="H918" i="14"/>
  <c r="AC917" i="14"/>
  <c r="AB917" i="14"/>
  <c r="AA917" i="14"/>
  <c r="Z917" i="14"/>
  <c r="T917" i="14"/>
  <c r="P917" i="14"/>
  <c r="L917" i="14"/>
  <c r="H917" i="14"/>
  <c r="AC916" i="14"/>
  <c r="AB916" i="14"/>
  <c r="AA916" i="14"/>
  <c r="Z916" i="14"/>
  <c r="T916" i="14"/>
  <c r="P916" i="14"/>
  <c r="L916" i="14"/>
  <c r="H916" i="14"/>
  <c r="AC915" i="14"/>
  <c r="AB915" i="14"/>
  <c r="AA915" i="14"/>
  <c r="Z915" i="14"/>
  <c r="T915" i="14"/>
  <c r="P915" i="14"/>
  <c r="L915" i="14"/>
  <c r="H915" i="14"/>
  <c r="AC914" i="14"/>
  <c r="AB914" i="14"/>
  <c r="AA914" i="14"/>
  <c r="Z914" i="14"/>
  <c r="T914" i="14"/>
  <c r="P914" i="14"/>
  <c r="L914" i="14"/>
  <c r="H914" i="14"/>
  <c r="AC913" i="14"/>
  <c r="AB913" i="14"/>
  <c r="AA913" i="14"/>
  <c r="Z913" i="14"/>
  <c r="T913" i="14"/>
  <c r="P913" i="14"/>
  <c r="L913" i="14"/>
  <c r="H913" i="14"/>
  <c r="AC912" i="14"/>
  <c r="AB912" i="14"/>
  <c r="AA912" i="14"/>
  <c r="Z912" i="14"/>
  <c r="T912" i="14"/>
  <c r="P912" i="14"/>
  <c r="L912" i="14"/>
  <c r="H912" i="14"/>
  <c r="AC911" i="14"/>
  <c r="AB911" i="14"/>
  <c r="AA911" i="14"/>
  <c r="Z911" i="14"/>
  <c r="T911" i="14"/>
  <c r="P911" i="14"/>
  <c r="L911" i="14"/>
  <c r="H911" i="14"/>
  <c r="AC910" i="14"/>
  <c r="AB910" i="14"/>
  <c r="AA910" i="14"/>
  <c r="Z910" i="14"/>
  <c r="T910" i="14"/>
  <c r="P910" i="14"/>
  <c r="L910" i="14"/>
  <c r="H910" i="14"/>
  <c r="AC909" i="14"/>
  <c r="AB909" i="14"/>
  <c r="AA909" i="14"/>
  <c r="Z909" i="14"/>
  <c r="T909" i="14"/>
  <c r="P909" i="14"/>
  <c r="L909" i="14"/>
  <c r="H909" i="14"/>
  <c r="AC908" i="14"/>
  <c r="AB908" i="14"/>
  <c r="AA908" i="14"/>
  <c r="Z908" i="14"/>
  <c r="T908" i="14"/>
  <c r="P908" i="14"/>
  <c r="L908" i="14"/>
  <c r="H908" i="14"/>
  <c r="AC907" i="14"/>
  <c r="AB907" i="14"/>
  <c r="AA907" i="14"/>
  <c r="Z907" i="14"/>
  <c r="T907" i="14"/>
  <c r="P907" i="14"/>
  <c r="L907" i="14"/>
  <c r="H907" i="14"/>
  <c r="AC906" i="14"/>
  <c r="AB906" i="14"/>
  <c r="AA906" i="14"/>
  <c r="Z906" i="14"/>
  <c r="T906" i="14"/>
  <c r="P906" i="14"/>
  <c r="L906" i="14"/>
  <c r="H906" i="14"/>
  <c r="AC905" i="14"/>
  <c r="AB905" i="14"/>
  <c r="AA905" i="14"/>
  <c r="Z905" i="14"/>
  <c r="T905" i="14"/>
  <c r="P905" i="14"/>
  <c r="L905" i="14"/>
  <c r="H905" i="14"/>
  <c r="AC904" i="14"/>
  <c r="AB904" i="14"/>
  <c r="AA904" i="14"/>
  <c r="Z904" i="14"/>
  <c r="T904" i="14"/>
  <c r="P904" i="14"/>
  <c r="L904" i="14"/>
  <c r="H904" i="14"/>
  <c r="AC903" i="14"/>
  <c r="AB903" i="14"/>
  <c r="AA903" i="14"/>
  <c r="Z903" i="14"/>
  <c r="T903" i="14"/>
  <c r="P903" i="14"/>
  <c r="L903" i="14"/>
  <c r="H903" i="14"/>
  <c r="AC902" i="14"/>
  <c r="AB902" i="14"/>
  <c r="AA902" i="14"/>
  <c r="Z902" i="14"/>
  <c r="T902" i="14"/>
  <c r="P902" i="14"/>
  <c r="L902" i="14"/>
  <c r="H902" i="14"/>
  <c r="AC901" i="14"/>
  <c r="AB901" i="14"/>
  <c r="AA901" i="14"/>
  <c r="Z901" i="14"/>
  <c r="T901" i="14"/>
  <c r="P901" i="14"/>
  <c r="L901" i="14"/>
  <c r="H901" i="14"/>
  <c r="AC900" i="14"/>
  <c r="AB900" i="14"/>
  <c r="AA900" i="14"/>
  <c r="Z900" i="14"/>
  <c r="T900" i="14"/>
  <c r="P900" i="14"/>
  <c r="L900" i="14"/>
  <c r="H900" i="14"/>
  <c r="AC899" i="14"/>
  <c r="AB899" i="14"/>
  <c r="AA899" i="14"/>
  <c r="Z899" i="14"/>
  <c r="T899" i="14"/>
  <c r="P899" i="14"/>
  <c r="L899" i="14"/>
  <c r="H899" i="14"/>
  <c r="AC898" i="14"/>
  <c r="AB898" i="14"/>
  <c r="AA898" i="14"/>
  <c r="Z898" i="14"/>
  <c r="T898" i="14"/>
  <c r="P898" i="14"/>
  <c r="L898" i="14"/>
  <c r="H898" i="14"/>
  <c r="AC897" i="14"/>
  <c r="AB897" i="14"/>
  <c r="AA897" i="14"/>
  <c r="Z897" i="14"/>
  <c r="T897" i="14"/>
  <c r="P897" i="14"/>
  <c r="L897" i="14"/>
  <c r="H897" i="14"/>
  <c r="AC896" i="14"/>
  <c r="AB896" i="14"/>
  <c r="AA896" i="14"/>
  <c r="Z896" i="14"/>
  <c r="T896" i="14"/>
  <c r="P896" i="14"/>
  <c r="L896" i="14"/>
  <c r="H896" i="14"/>
  <c r="AC895" i="14"/>
  <c r="AB895" i="14"/>
  <c r="AA895" i="14"/>
  <c r="Z895" i="14"/>
  <c r="T895" i="14"/>
  <c r="P895" i="14"/>
  <c r="L895" i="14"/>
  <c r="H895" i="14"/>
  <c r="AC894" i="14"/>
  <c r="AB894" i="14"/>
  <c r="AA894" i="14"/>
  <c r="Z894" i="14"/>
  <c r="T894" i="14"/>
  <c r="P894" i="14"/>
  <c r="L894" i="14"/>
  <c r="H894" i="14"/>
  <c r="AC893" i="14"/>
  <c r="AB893" i="14"/>
  <c r="AA893" i="14"/>
  <c r="Z893" i="14"/>
  <c r="T893" i="14"/>
  <c r="P893" i="14"/>
  <c r="L893" i="14"/>
  <c r="H893" i="14"/>
  <c r="AC892" i="14"/>
  <c r="AB892" i="14"/>
  <c r="AA892" i="14"/>
  <c r="Z892" i="14"/>
  <c r="T892" i="14"/>
  <c r="P892" i="14"/>
  <c r="L892" i="14"/>
  <c r="H892" i="14"/>
  <c r="AC891" i="14"/>
  <c r="AB891" i="14"/>
  <c r="AA891" i="14"/>
  <c r="Z891" i="14"/>
  <c r="T891" i="14"/>
  <c r="P891" i="14"/>
  <c r="L891" i="14"/>
  <c r="H891" i="14"/>
  <c r="AC890" i="14"/>
  <c r="AB890" i="14"/>
  <c r="AA890" i="14"/>
  <c r="Z890" i="14"/>
  <c r="T890" i="14"/>
  <c r="P890" i="14"/>
  <c r="L890" i="14"/>
  <c r="H890" i="14"/>
  <c r="AC889" i="14"/>
  <c r="AB889" i="14"/>
  <c r="AA889" i="14"/>
  <c r="Z889" i="14"/>
  <c r="T889" i="14"/>
  <c r="P889" i="14"/>
  <c r="L889" i="14"/>
  <c r="H889" i="14"/>
  <c r="AC888" i="14"/>
  <c r="AB888" i="14"/>
  <c r="AA888" i="14"/>
  <c r="Z888" i="14"/>
  <c r="T888" i="14"/>
  <c r="P888" i="14"/>
  <c r="L888" i="14"/>
  <c r="H888" i="14"/>
  <c r="AC887" i="14"/>
  <c r="AB887" i="14"/>
  <c r="AA887" i="14"/>
  <c r="Z887" i="14"/>
  <c r="T887" i="14"/>
  <c r="P887" i="14"/>
  <c r="L887" i="14"/>
  <c r="H887" i="14"/>
  <c r="AC886" i="14"/>
  <c r="AB886" i="14"/>
  <c r="AA886" i="14"/>
  <c r="Z886" i="14"/>
  <c r="T886" i="14"/>
  <c r="P886" i="14"/>
  <c r="L886" i="14"/>
  <c r="H886" i="14"/>
  <c r="AC885" i="14"/>
  <c r="AB885" i="14"/>
  <c r="AA885" i="14"/>
  <c r="Z885" i="14"/>
  <c r="T885" i="14"/>
  <c r="P885" i="14"/>
  <c r="L885" i="14"/>
  <c r="H885" i="14"/>
  <c r="AC884" i="14"/>
  <c r="AB884" i="14"/>
  <c r="AA884" i="14"/>
  <c r="Z884" i="14"/>
  <c r="T884" i="14"/>
  <c r="P884" i="14"/>
  <c r="L884" i="14"/>
  <c r="H884" i="14"/>
  <c r="AC883" i="14"/>
  <c r="AB883" i="14"/>
  <c r="AA883" i="14"/>
  <c r="Z883" i="14"/>
  <c r="T883" i="14"/>
  <c r="P883" i="14"/>
  <c r="L883" i="14"/>
  <c r="H883" i="14"/>
  <c r="AC882" i="14"/>
  <c r="AB882" i="14"/>
  <c r="AA882" i="14"/>
  <c r="Z882" i="14"/>
  <c r="T882" i="14"/>
  <c r="P882" i="14"/>
  <c r="L882" i="14"/>
  <c r="H882" i="14"/>
  <c r="AC881" i="14"/>
  <c r="AB881" i="14"/>
  <c r="AA881" i="14"/>
  <c r="Z881" i="14"/>
  <c r="T881" i="14"/>
  <c r="P881" i="14"/>
  <c r="L881" i="14"/>
  <c r="H881" i="14"/>
  <c r="AC880" i="14"/>
  <c r="AB880" i="14"/>
  <c r="AA880" i="14"/>
  <c r="Z880" i="14"/>
  <c r="T880" i="14"/>
  <c r="P880" i="14"/>
  <c r="L880" i="14"/>
  <c r="H880" i="14"/>
  <c r="AC879" i="14"/>
  <c r="AB879" i="14"/>
  <c r="AA879" i="14"/>
  <c r="Z879" i="14"/>
  <c r="T879" i="14"/>
  <c r="P879" i="14"/>
  <c r="L879" i="14"/>
  <c r="H879" i="14"/>
  <c r="AC878" i="14"/>
  <c r="AB878" i="14"/>
  <c r="AA878" i="14"/>
  <c r="Z878" i="14"/>
  <c r="T878" i="14"/>
  <c r="P878" i="14"/>
  <c r="L878" i="14"/>
  <c r="H878" i="14"/>
  <c r="AC877" i="14"/>
  <c r="AB877" i="14"/>
  <c r="AA877" i="14"/>
  <c r="Z877" i="14"/>
  <c r="T877" i="14"/>
  <c r="P877" i="14"/>
  <c r="L877" i="14"/>
  <c r="H877" i="14"/>
  <c r="AC876" i="14"/>
  <c r="AB876" i="14"/>
  <c r="AA876" i="14"/>
  <c r="Z876" i="14"/>
  <c r="T876" i="14"/>
  <c r="P876" i="14"/>
  <c r="L876" i="14"/>
  <c r="H876" i="14"/>
  <c r="AC875" i="14"/>
  <c r="AB875" i="14"/>
  <c r="AA875" i="14"/>
  <c r="Z875" i="14"/>
  <c r="T875" i="14"/>
  <c r="P875" i="14"/>
  <c r="L875" i="14"/>
  <c r="H875" i="14"/>
  <c r="AC874" i="14"/>
  <c r="AB874" i="14"/>
  <c r="AA874" i="14"/>
  <c r="Z874" i="14"/>
  <c r="T874" i="14"/>
  <c r="P874" i="14"/>
  <c r="L874" i="14"/>
  <c r="H874" i="14"/>
  <c r="AC873" i="14"/>
  <c r="AB873" i="14"/>
  <c r="AA873" i="14"/>
  <c r="Z873" i="14"/>
  <c r="T873" i="14"/>
  <c r="P873" i="14"/>
  <c r="L873" i="14"/>
  <c r="H873" i="14"/>
  <c r="AC872" i="14"/>
  <c r="AB872" i="14"/>
  <c r="AA872" i="14"/>
  <c r="Z872" i="14"/>
  <c r="T872" i="14"/>
  <c r="P872" i="14"/>
  <c r="L872" i="14"/>
  <c r="H872" i="14"/>
  <c r="AC871" i="14"/>
  <c r="AB871" i="14"/>
  <c r="AA871" i="14"/>
  <c r="Z871" i="14"/>
  <c r="T871" i="14"/>
  <c r="P871" i="14"/>
  <c r="L871" i="14"/>
  <c r="H871" i="14"/>
  <c r="AC870" i="14"/>
  <c r="AB870" i="14"/>
  <c r="AA870" i="14"/>
  <c r="Z870" i="14"/>
  <c r="T870" i="14"/>
  <c r="P870" i="14"/>
  <c r="L870" i="14"/>
  <c r="H870" i="14"/>
  <c r="AC869" i="14"/>
  <c r="AB869" i="14"/>
  <c r="AA869" i="14"/>
  <c r="Z869" i="14"/>
  <c r="T869" i="14"/>
  <c r="P869" i="14"/>
  <c r="L869" i="14"/>
  <c r="H869" i="14"/>
  <c r="AC868" i="14"/>
  <c r="AB868" i="14"/>
  <c r="AA868" i="14"/>
  <c r="Z868" i="14"/>
  <c r="T868" i="14"/>
  <c r="P868" i="14"/>
  <c r="L868" i="14"/>
  <c r="H868" i="14"/>
  <c r="AC867" i="14"/>
  <c r="AB867" i="14"/>
  <c r="AA867" i="14"/>
  <c r="Z867" i="14"/>
  <c r="T867" i="14"/>
  <c r="P867" i="14"/>
  <c r="L867" i="14"/>
  <c r="H867" i="14"/>
  <c r="AC866" i="14"/>
  <c r="AB866" i="14"/>
  <c r="AA866" i="14"/>
  <c r="Z866" i="14"/>
  <c r="T866" i="14"/>
  <c r="P866" i="14"/>
  <c r="L866" i="14"/>
  <c r="H866" i="14"/>
  <c r="AC865" i="14"/>
  <c r="AB865" i="14"/>
  <c r="AA865" i="14"/>
  <c r="Z865" i="14"/>
  <c r="T865" i="14"/>
  <c r="P865" i="14"/>
  <c r="L865" i="14"/>
  <c r="H865" i="14"/>
  <c r="AC864" i="14"/>
  <c r="AB864" i="14"/>
  <c r="AA864" i="14"/>
  <c r="Z864" i="14"/>
  <c r="T864" i="14"/>
  <c r="P864" i="14"/>
  <c r="L864" i="14"/>
  <c r="H864" i="14"/>
  <c r="AC863" i="14"/>
  <c r="AB863" i="14"/>
  <c r="AA863" i="14"/>
  <c r="Z863" i="14"/>
  <c r="T863" i="14"/>
  <c r="P863" i="14"/>
  <c r="L863" i="14"/>
  <c r="H863" i="14"/>
  <c r="AC862" i="14"/>
  <c r="AB862" i="14"/>
  <c r="AA862" i="14"/>
  <c r="Z862" i="14"/>
  <c r="T862" i="14"/>
  <c r="P862" i="14"/>
  <c r="L862" i="14"/>
  <c r="H862" i="14"/>
  <c r="AC861" i="14"/>
  <c r="AB861" i="14"/>
  <c r="AA861" i="14"/>
  <c r="Z861" i="14"/>
  <c r="T861" i="14"/>
  <c r="P861" i="14"/>
  <c r="L861" i="14"/>
  <c r="H861" i="14"/>
  <c r="AC860" i="14"/>
  <c r="AB860" i="14"/>
  <c r="AA860" i="14"/>
  <c r="Z860" i="14"/>
  <c r="T860" i="14"/>
  <c r="P860" i="14"/>
  <c r="L860" i="14"/>
  <c r="H860" i="14"/>
  <c r="AC859" i="14"/>
  <c r="AB859" i="14"/>
  <c r="AA859" i="14"/>
  <c r="Z859" i="14"/>
  <c r="T859" i="14"/>
  <c r="P859" i="14"/>
  <c r="L859" i="14"/>
  <c r="H859" i="14"/>
  <c r="AC858" i="14"/>
  <c r="AB858" i="14"/>
  <c r="AA858" i="14"/>
  <c r="Z858" i="14"/>
  <c r="T858" i="14"/>
  <c r="P858" i="14"/>
  <c r="L858" i="14"/>
  <c r="H858" i="14"/>
  <c r="AC857" i="14"/>
  <c r="AB857" i="14"/>
  <c r="AA857" i="14"/>
  <c r="Z857" i="14"/>
  <c r="T857" i="14"/>
  <c r="P857" i="14"/>
  <c r="L857" i="14"/>
  <c r="H857" i="14"/>
  <c r="AC856" i="14"/>
  <c r="AB856" i="14"/>
  <c r="AA856" i="14"/>
  <c r="Z856" i="14"/>
  <c r="T856" i="14"/>
  <c r="P856" i="14"/>
  <c r="L856" i="14"/>
  <c r="H856" i="14"/>
  <c r="AC855" i="14"/>
  <c r="AB855" i="14"/>
  <c r="AA855" i="14"/>
  <c r="Z855" i="14"/>
  <c r="T855" i="14"/>
  <c r="P855" i="14"/>
  <c r="L855" i="14"/>
  <c r="H855" i="14"/>
  <c r="AC854" i="14"/>
  <c r="AB854" i="14"/>
  <c r="AA854" i="14"/>
  <c r="Z854" i="14"/>
  <c r="T854" i="14"/>
  <c r="P854" i="14"/>
  <c r="L854" i="14"/>
  <c r="H854" i="14"/>
  <c r="AC853" i="14"/>
  <c r="AB853" i="14"/>
  <c r="AA853" i="14"/>
  <c r="Z853" i="14"/>
  <c r="T853" i="14"/>
  <c r="P853" i="14"/>
  <c r="L853" i="14"/>
  <c r="H853" i="14"/>
  <c r="AC852" i="14"/>
  <c r="AB852" i="14"/>
  <c r="AA852" i="14"/>
  <c r="Z852" i="14"/>
  <c r="T852" i="14"/>
  <c r="P852" i="14"/>
  <c r="L852" i="14"/>
  <c r="H852" i="14"/>
  <c r="AC851" i="14"/>
  <c r="AB851" i="14"/>
  <c r="AA851" i="14"/>
  <c r="Z851" i="14"/>
  <c r="T851" i="14"/>
  <c r="P851" i="14"/>
  <c r="L851" i="14"/>
  <c r="H851" i="14"/>
  <c r="AC850" i="14"/>
  <c r="AB850" i="14"/>
  <c r="AA850" i="14"/>
  <c r="Z850" i="14"/>
  <c r="T850" i="14"/>
  <c r="P850" i="14"/>
  <c r="L850" i="14"/>
  <c r="H850" i="14"/>
  <c r="AC849" i="14"/>
  <c r="AB849" i="14"/>
  <c r="AA849" i="14"/>
  <c r="Z849" i="14"/>
  <c r="T849" i="14"/>
  <c r="P849" i="14"/>
  <c r="L849" i="14"/>
  <c r="H849" i="14"/>
  <c r="AC848" i="14"/>
  <c r="AB848" i="14"/>
  <c r="AA848" i="14"/>
  <c r="Z848" i="14"/>
  <c r="T848" i="14"/>
  <c r="P848" i="14"/>
  <c r="L848" i="14"/>
  <c r="H848" i="14"/>
  <c r="AC847" i="14"/>
  <c r="AB847" i="14"/>
  <c r="AA847" i="14"/>
  <c r="Z847" i="14"/>
  <c r="T847" i="14"/>
  <c r="P847" i="14"/>
  <c r="L847" i="14"/>
  <c r="H847" i="14"/>
  <c r="AC846" i="14"/>
  <c r="AB846" i="14"/>
  <c r="AA846" i="14"/>
  <c r="Z846" i="14"/>
  <c r="T846" i="14"/>
  <c r="P846" i="14"/>
  <c r="L846" i="14"/>
  <c r="H846" i="14"/>
  <c r="AC845" i="14"/>
  <c r="AB845" i="14"/>
  <c r="AA845" i="14"/>
  <c r="Z845" i="14"/>
  <c r="T845" i="14"/>
  <c r="P845" i="14"/>
  <c r="L845" i="14"/>
  <c r="H845" i="14"/>
  <c r="AC844" i="14"/>
  <c r="AB844" i="14"/>
  <c r="AA844" i="14"/>
  <c r="Z844" i="14"/>
  <c r="T844" i="14"/>
  <c r="P844" i="14"/>
  <c r="L844" i="14"/>
  <c r="H844" i="14"/>
  <c r="AC843" i="14"/>
  <c r="AB843" i="14"/>
  <c r="AA843" i="14"/>
  <c r="Z843" i="14"/>
  <c r="T843" i="14"/>
  <c r="P843" i="14"/>
  <c r="L843" i="14"/>
  <c r="H843" i="14"/>
  <c r="AC842" i="14"/>
  <c r="AB842" i="14"/>
  <c r="AA842" i="14"/>
  <c r="Z842" i="14"/>
  <c r="T842" i="14"/>
  <c r="P842" i="14"/>
  <c r="L842" i="14"/>
  <c r="H842" i="14"/>
  <c r="AC841" i="14"/>
  <c r="AB841" i="14"/>
  <c r="AA841" i="14"/>
  <c r="Z841" i="14"/>
  <c r="T841" i="14"/>
  <c r="P841" i="14"/>
  <c r="L841" i="14"/>
  <c r="H841" i="14"/>
  <c r="AC840" i="14"/>
  <c r="AB840" i="14"/>
  <c r="AA840" i="14"/>
  <c r="Z840" i="14"/>
  <c r="T840" i="14"/>
  <c r="P840" i="14"/>
  <c r="L840" i="14"/>
  <c r="H840" i="14"/>
  <c r="AC839" i="14"/>
  <c r="AB839" i="14"/>
  <c r="AA839" i="14"/>
  <c r="Z839" i="14"/>
  <c r="T839" i="14"/>
  <c r="P839" i="14"/>
  <c r="L839" i="14"/>
  <c r="H839" i="14"/>
  <c r="AC838" i="14"/>
  <c r="AB838" i="14"/>
  <c r="AA838" i="14"/>
  <c r="Z838" i="14"/>
  <c r="T838" i="14"/>
  <c r="P838" i="14"/>
  <c r="L838" i="14"/>
  <c r="H838" i="14"/>
  <c r="AC837" i="14"/>
  <c r="AB837" i="14"/>
  <c r="AA837" i="14"/>
  <c r="Z837" i="14"/>
  <c r="T837" i="14"/>
  <c r="P837" i="14"/>
  <c r="L837" i="14"/>
  <c r="H837" i="14"/>
  <c r="AC836" i="14"/>
  <c r="AB836" i="14"/>
  <c r="AA836" i="14"/>
  <c r="Z836" i="14"/>
  <c r="T836" i="14"/>
  <c r="P836" i="14"/>
  <c r="L836" i="14"/>
  <c r="H836" i="14"/>
  <c r="AC835" i="14"/>
  <c r="AB835" i="14"/>
  <c r="AA835" i="14"/>
  <c r="Z835" i="14"/>
  <c r="T835" i="14"/>
  <c r="P835" i="14"/>
  <c r="L835" i="14"/>
  <c r="H835" i="14"/>
  <c r="AC834" i="14"/>
  <c r="AB834" i="14"/>
  <c r="AA834" i="14"/>
  <c r="Z834" i="14"/>
  <c r="T834" i="14"/>
  <c r="P834" i="14"/>
  <c r="L834" i="14"/>
  <c r="H834" i="14"/>
  <c r="AC833" i="14"/>
  <c r="AB833" i="14"/>
  <c r="AA833" i="14"/>
  <c r="Z833" i="14"/>
  <c r="T833" i="14"/>
  <c r="P833" i="14"/>
  <c r="L833" i="14"/>
  <c r="H833" i="14"/>
  <c r="AC832" i="14"/>
  <c r="AB832" i="14"/>
  <c r="AA832" i="14"/>
  <c r="Z832" i="14"/>
  <c r="T832" i="14"/>
  <c r="P832" i="14"/>
  <c r="L832" i="14"/>
  <c r="H832" i="14"/>
  <c r="AC831" i="14"/>
  <c r="AB831" i="14"/>
  <c r="AA831" i="14"/>
  <c r="Z831" i="14"/>
  <c r="T831" i="14"/>
  <c r="P831" i="14"/>
  <c r="L831" i="14"/>
  <c r="H831" i="14"/>
  <c r="AC830" i="14"/>
  <c r="AB830" i="14"/>
  <c r="AA830" i="14"/>
  <c r="Z830" i="14"/>
  <c r="T830" i="14"/>
  <c r="P830" i="14"/>
  <c r="L830" i="14"/>
  <c r="H830" i="14"/>
  <c r="AC829" i="14"/>
  <c r="AB829" i="14"/>
  <c r="AA829" i="14"/>
  <c r="Z829" i="14"/>
  <c r="T829" i="14"/>
  <c r="P829" i="14"/>
  <c r="P828" i="14" s="1"/>
  <c r="L829" i="14"/>
  <c r="H829" i="14"/>
  <c r="H828" i="14" s="1"/>
  <c r="W828" i="14"/>
  <c r="V828" i="14"/>
  <c r="U828" i="14"/>
  <c r="S828" i="14"/>
  <c r="R828" i="14"/>
  <c r="Q828" i="14"/>
  <c r="O828" i="14"/>
  <c r="N828" i="14"/>
  <c r="M828" i="14"/>
  <c r="K828" i="14"/>
  <c r="J828" i="14"/>
  <c r="I828" i="14"/>
  <c r="AC827" i="14"/>
  <c r="AB827" i="14"/>
  <c r="AA827" i="14"/>
  <c r="Z827" i="14"/>
  <c r="L827" i="14"/>
  <c r="AC826" i="14"/>
  <c r="AB826" i="14"/>
  <c r="AA826" i="14"/>
  <c r="Z826" i="14"/>
  <c r="L826" i="14"/>
  <c r="AC825" i="14"/>
  <c r="AB825" i="14"/>
  <c r="AA825" i="14"/>
  <c r="Z825" i="14"/>
  <c r="L825" i="14"/>
  <c r="AC824" i="14"/>
  <c r="AB824" i="14"/>
  <c r="AA824" i="14"/>
  <c r="Z824" i="14"/>
  <c r="L824" i="14"/>
  <c r="AC823" i="14"/>
  <c r="AB823" i="14"/>
  <c r="AA823" i="14"/>
  <c r="Z823" i="14"/>
  <c r="L823" i="14"/>
  <c r="AC822" i="14"/>
  <c r="AB822" i="14"/>
  <c r="AA822" i="14"/>
  <c r="Z822" i="14"/>
  <c r="L822" i="14"/>
  <c r="AC821" i="14"/>
  <c r="AB821" i="14"/>
  <c r="AA821" i="14"/>
  <c r="Z821" i="14"/>
  <c r="L821" i="14"/>
  <c r="AC820" i="14"/>
  <c r="AB820" i="14"/>
  <c r="AA820" i="14"/>
  <c r="Z820" i="14"/>
  <c r="L820" i="14"/>
  <c r="AC819" i="14"/>
  <c r="AB819" i="14"/>
  <c r="AA819" i="14"/>
  <c r="Z819" i="14"/>
  <c r="L819" i="14"/>
  <c r="AC818" i="14"/>
  <c r="AB818" i="14"/>
  <c r="AA818" i="14"/>
  <c r="Z818" i="14"/>
  <c r="L818" i="14"/>
  <c r="AC817" i="14"/>
  <c r="AB817" i="14"/>
  <c r="AA817" i="14"/>
  <c r="Z817" i="14"/>
  <c r="L817" i="14"/>
  <c r="AC816" i="14"/>
  <c r="AB816" i="14"/>
  <c r="AA816" i="14"/>
  <c r="Z816" i="14"/>
  <c r="L816" i="14"/>
  <c r="AC815" i="14"/>
  <c r="AB815" i="14"/>
  <c r="AA815" i="14"/>
  <c r="Z815" i="14"/>
  <c r="L815" i="14"/>
  <c r="AC814" i="14"/>
  <c r="AB814" i="14"/>
  <c r="AA814" i="14"/>
  <c r="Z814" i="14"/>
  <c r="L814" i="14"/>
  <c r="AC813" i="14"/>
  <c r="AB813" i="14"/>
  <c r="AA813" i="14"/>
  <c r="Z813" i="14"/>
  <c r="L813" i="14"/>
  <c r="AC812" i="14"/>
  <c r="AB812" i="14"/>
  <c r="AA812" i="14"/>
  <c r="Z812" i="14"/>
  <c r="L812" i="14"/>
  <c r="AC811" i="14"/>
  <c r="AB811" i="14"/>
  <c r="AA811" i="14"/>
  <c r="Z811" i="14"/>
  <c r="L811" i="14"/>
  <c r="AC810" i="14"/>
  <c r="AB810" i="14"/>
  <c r="AA810" i="14"/>
  <c r="Z810" i="14"/>
  <c r="L810" i="14"/>
  <c r="AC809" i="14"/>
  <c r="AB809" i="14"/>
  <c r="AA809" i="14"/>
  <c r="Z809" i="14"/>
  <c r="L809" i="14"/>
  <c r="AC808" i="14"/>
  <c r="AB808" i="14"/>
  <c r="AA808" i="14"/>
  <c r="Z808" i="14"/>
  <c r="L808" i="14"/>
  <c r="AC807" i="14"/>
  <c r="AB807" i="14"/>
  <c r="AA807" i="14"/>
  <c r="Z807" i="14"/>
  <c r="L807" i="14"/>
  <c r="AC806" i="14"/>
  <c r="AB806" i="14"/>
  <c r="AA806" i="14"/>
  <c r="Z806" i="14"/>
  <c r="L806" i="14"/>
  <c r="AC805" i="14"/>
  <c r="AB805" i="14"/>
  <c r="AA805" i="14"/>
  <c r="Z805" i="14"/>
  <c r="L805" i="14"/>
  <c r="AC804" i="14"/>
  <c r="AB804" i="14"/>
  <c r="AA804" i="14"/>
  <c r="Z804" i="14"/>
  <c r="L804" i="14"/>
  <c r="AC803" i="14"/>
  <c r="AB803" i="14"/>
  <c r="AA803" i="14"/>
  <c r="Z803" i="14"/>
  <c r="L803" i="14"/>
  <c r="AC802" i="14"/>
  <c r="AB802" i="14"/>
  <c r="AA802" i="14"/>
  <c r="Z802" i="14"/>
  <c r="L802" i="14"/>
  <c r="AC801" i="14"/>
  <c r="AB801" i="14"/>
  <c r="AA801" i="14"/>
  <c r="Z801" i="14"/>
  <c r="L801" i="14"/>
  <c r="AC800" i="14"/>
  <c r="AB800" i="14"/>
  <c r="AA800" i="14"/>
  <c r="Z800" i="14"/>
  <c r="L800" i="14"/>
  <c r="AC799" i="14"/>
  <c r="AB799" i="14"/>
  <c r="AA799" i="14"/>
  <c r="Z799" i="14"/>
  <c r="L799" i="14"/>
  <c r="AC798" i="14"/>
  <c r="AB798" i="14"/>
  <c r="AA798" i="14"/>
  <c r="Z798" i="14"/>
  <c r="L798" i="14"/>
  <c r="AC797" i="14"/>
  <c r="AB797" i="14"/>
  <c r="AA797" i="14"/>
  <c r="Z797" i="14"/>
  <c r="L797" i="14"/>
  <c r="AC796" i="14"/>
  <c r="AB796" i="14"/>
  <c r="AA796" i="14"/>
  <c r="Z796" i="14"/>
  <c r="L796" i="14"/>
  <c r="AC795" i="14"/>
  <c r="AB795" i="14"/>
  <c r="AA795" i="14"/>
  <c r="Z795" i="14"/>
  <c r="L795" i="14"/>
  <c r="AC794" i="14"/>
  <c r="AB794" i="14"/>
  <c r="AA794" i="14"/>
  <c r="Z794" i="14"/>
  <c r="L794" i="14"/>
  <c r="AC793" i="14"/>
  <c r="AB793" i="14"/>
  <c r="AA793" i="14"/>
  <c r="Z793" i="14"/>
  <c r="L793" i="14"/>
  <c r="AC792" i="14"/>
  <c r="AB792" i="14"/>
  <c r="AA792" i="14"/>
  <c r="Z792" i="14"/>
  <c r="L792" i="14"/>
  <c r="AC791" i="14"/>
  <c r="AB791" i="14"/>
  <c r="AA791" i="14"/>
  <c r="Z791" i="14"/>
  <c r="L791" i="14"/>
  <c r="AC790" i="14"/>
  <c r="AB790" i="14"/>
  <c r="AA790" i="14"/>
  <c r="Z790" i="14"/>
  <c r="L790" i="14"/>
  <c r="AC789" i="14"/>
  <c r="AB789" i="14"/>
  <c r="AA789" i="14"/>
  <c r="Z789" i="14"/>
  <c r="L789" i="14"/>
  <c r="AC788" i="14"/>
  <c r="AB788" i="14"/>
  <c r="AA788" i="14"/>
  <c r="Z788" i="14"/>
  <c r="L788" i="14"/>
  <c r="AC787" i="14"/>
  <c r="AB787" i="14"/>
  <c r="AA787" i="14"/>
  <c r="Z787" i="14"/>
  <c r="L787" i="14"/>
  <c r="AC786" i="14"/>
  <c r="AB786" i="14"/>
  <c r="AA786" i="14"/>
  <c r="Z786" i="14"/>
  <c r="L786" i="14"/>
  <c r="AC785" i="14"/>
  <c r="AB785" i="14"/>
  <c r="AA785" i="14"/>
  <c r="Z785" i="14"/>
  <c r="L785" i="14"/>
  <c r="AC784" i="14"/>
  <c r="AB784" i="14"/>
  <c r="AA784" i="14"/>
  <c r="Z784" i="14"/>
  <c r="L784" i="14"/>
  <c r="AC783" i="14"/>
  <c r="AB783" i="14"/>
  <c r="AA783" i="14"/>
  <c r="Z783" i="14"/>
  <c r="L783" i="14"/>
  <c r="AC782" i="14"/>
  <c r="AB782" i="14"/>
  <c r="AA782" i="14"/>
  <c r="Z782" i="14"/>
  <c r="L782" i="14"/>
  <c r="AC781" i="14"/>
  <c r="AB781" i="14"/>
  <c r="AA781" i="14"/>
  <c r="Z781" i="14"/>
  <c r="L781" i="14"/>
  <c r="AC780" i="14"/>
  <c r="AB780" i="14"/>
  <c r="AA780" i="14"/>
  <c r="Z780" i="14"/>
  <c r="L780" i="14"/>
  <c r="AC779" i="14"/>
  <c r="AB779" i="14"/>
  <c r="AA779" i="14"/>
  <c r="Z779" i="14"/>
  <c r="L779" i="14"/>
  <c r="AC778" i="14"/>
  <c r="AB778" i="14"/>
  <c r="AA778" i="14"/>
  <c r="Z778" i="14"/>
  <c r="L778" i="14"/>
  <c r="AC777" i="14"/>
  <c r="AB777" i="14"/>
  <c r="AA777" i="14"/>
  <c r="Z777" i="14"/>
  <c r="L777" i="14"/>
  <c r="AC776" i="14"/>
  <c r="AB776" i="14"/>
  <c r="AA776" i="14"/>
  <c r="Z776" i="14"/>
  <c r="L776" i="14"/>
  <c r="AC775" i="14"/>
  <c r="AB775" i="14"/>
  <c r="AA775" i="14"/>
  <c r="Z775" i="14"/>
  <c r="L775" i="14"/>
  <c r="AC774" i="14"/>
  <c r="AB774" i="14"/>
  <c r="AA774" i="14"/>
  <c r="Z774" i="14"/>
  <c r="L774" i="14"/>
  <c r="AC773" i="14"/>
  <c r="AB773" i="14"/>
  <c r="AA773" i="14"/>
  <c r="Z773" i="14"/>
  <c r="L773" i="14"/>
  <c r="AC772" i="14"/>
  <c r="AB772" i="14"/>
  <c r="AA772" i="14"/>
  <c r="Z772" i="14"/>
  <c r="L772" i="14"/>
  <c r="AC771" i="14"/>
  <c r="AB771" i="14"/>
  <c r="AA771" i="14"/>
  <c r="Z771" i="14"/>
  <c r="L771" i="14"/>
  <c r="AC770" i="14"/>
  <c r="AB770" i="14"/>
  <c r="AA770" i="14"/>
  <c r="Z770" i="14"/>
  <c r="L770" i="14"/>
  <c r="AC769" i="14"/>
  <c r="AB769" i="14"/>
  <c r="AA769" i="14"/>
  <c r="Z769" i="14"/>
  <c r="L769" i="14"/>
  <c r="AC768" i="14"/>
  <c r="AB768" i="14"/>
  <c r="AA768" i="14"/>
  <c r="Z768" i="14"/>
  <c r="L768" i="14"/>
  <c r="AC767" i="14"/>
  <c r="AB767" i="14"/>
  <c r="AA767" i="14"/>
  <c r="Z767" i="14"/>
  <c r="L767" i="14"/>
  <c r="AC766" i="14"/>
  <c r="AB766" i="14"/>
  <c r="AA766" i="14"/>
  <c r="Z766" i="14"/>
  <c r="L766" i="14"/>
  <c r="AC765" i="14"/>
  <c r="AB765" i="14"/>
  <c r="AA765" i="14"/>
  <c r="Z765" i="14"/>
  <c r="L765" i="14"/>
  <c r="AC764" i="14"/>
  <c r="AB764" i="14"/>
  <c r="AA764" i="14"/>
  <c r="Z764" i="14"/>
  <c r="L764" i="14"/>
  <c r="AC763" i="14"/>
  <c r="AB763" i="14"/>
  <c r="AA763" i="14"/>
  <c r="Z763" i="14"/>
  <c r="L763" i="14"/>
  <c r="AC762" i="14"/>
  <c r="AB762" i="14"/>
  <c r="AA762" i="14"/>
  <c r="Z762" i="14"/>
  <c r="L762" i="14"/>
  <c r="AC761" i="14"/>
  <c r="AB761" i="14"/>
  <c r="AA761" i="14"/>
  <c r="Z761" i="14"/>
  <c r="L761" i="14"/>
  <c r="AC760" i="14"/>
  <c r="AB760" i="14"/>
  <c r="AA760" i="14"/>
  <c r="Z760" i="14"/>
  <c r="L760" i="14"/>
  <c r="AC759" i="14"/>
  <c r="AB759" i="14"/>
  <c r="AA759" i="14"/>
  <c r="Z759" i="14"/>
  <c r="L759" i="14"/>
  <c r="AC758" i="14"/>
  <c r="AB758" i="14"/>
  <c r="AA758" i="14"/>
  <c r="Z758" i="14"/>
  <c r="L758" i="14"/>
  <c r="AC757" i="14"/>
  <c r="AB757" i="14"/>
  <c r="AA757" i="14"/>
  <c r="Z757" i="14"/>
  <c r="L757" i="14"/>
  <c r="AC756" i="14"/>
  <c r="AB756" i="14"/>
  <c r="AA756" i="14"/>
  <c r="Z756" i="14"/>
  <c r="L756" i="14"/>
  <c r="AC755" i="14"/>
  <c r="AB755" i="14"/>
  <c r="AA755" i="14"/>
  <c r="Z755" i="14"/>
  <c r="L755" i="14"/>
  <c r="AC754" i="14"/>
  <c r="AB754" i="14"/>
  <c r="AA754" i="14"/>
  <c r="Z754" i="14"/>
  <c r="L754" i="14"/>
  <c r="AC753" i="14"/>
  <c r="AB753" i="14"/>
  <c r="AA753" i="14"/>
  <c r="Z753" i="14"/>
  <c r="L753" i="14"/>
  <c r="AC752" i="14"/>
  <c r="AB752" i="14"/>
  <c r="AA752" i="14"/>
  <c r="Z752" i="14"/>
  <c r="L752" i="14"/>
  <c r="AC751" i="14"/>
  <c r="AB751" i="14"/>
  <c r="AA751" i="14"/>
  <c r="Z751" i="14"/>
  <c r="L751" i="14"/>
  <c r="AC750" i="14"/>
  <c r="AB750" i="14"/>
  <c r="AA750" i="14"/>
  <c r="Z750" i="14"/>
  <c r="L750" i="14"/>
  <c r="AC749" i="14"/>
  <c r="AB749" i="14"/>
  <c r="AA749" i="14"/>
  <c r="Z749" i="14"/>
  <c r="L749" i="14"/>
  <c r="AC748" i="14"/>
  <c r="AB748" i="14"/>
  <c r="AA748" i="14"/>
  <c r="Z748" i="14"/>
  <c r="L748" i="14"/>
  <c r="AC747" i="14"/>
  <c r="AB747" i="14"/>
  <c r="AA747" i="14"/>
  <c r="Z747" i="14"/>
  <c r="L747" i="14"/>
  <c r="AC746" i="14"/>
  <c r="AB746" i="14"/>
  <c r="AA746" i="14"/>
  <c r="Z746" i="14"/>
  <c r="L746" i="14"/>
  <c r="AC745" i="14"/>
  <c r="AB745" i="14"/>
  <c r="AA745" i="14"/>
  <c r="Z745" i="14"/>
  <c r="L745" i="14"/>
  <c r="AC744" i="14"/>
  <c r="AB744" i="14"/>
  <c r="AA744" i="14"/>
  <c r="Z744" i="14"/>
  <c r="L744" i="14"/>
  <c r="AC743" i="14"/>
  <c r="AB743" i="14"/>
  <c r="AA743" i="14"/>
  <c r="Z743" i="14"/>
  <c r="L743" i="14"/>
  <c r="AC742" i="14"/>
  <c r="AB742" i="14"/>
  <c r="AA742" i="14"/>
  <c r="Z742" i="14"/>
  <c r="L742" i="14"/>
  <c r="AC741" i="14"/>
  <c r="AB741" i="14"/>
  <c r="AA741" i="14"/>
  <c r="Z741" i="14"/>
  <c r="L741" i="14"/>
  <c r="AC740" i="14"/>
  <c r="AB740" i="14"/>
  <c r="AA740" i="14"/>
  <c r="Z740" i="14"/>
  <c r="L740" i="14"/>
  <c r="AC739" i="14"/>
  <c r="AB739" i="14"/>
  <c r="AA739" i="14"/>
  <c r="Z739" i="14"/>
  <c r="L739" i="14"/>
  <c r="AC738" i="14"/>
  <c r="AB738" i="14"/>
  <c r="AA738" i="14"/>
  <c r="Z738" i="14"/>
  <c r="L738" i="14"/>
  <c r="AC737" i="14"/>
  <c r="AB737" i="14"/>
  <c r="AA737" i="14"/>
  <c r="Z737" i="14"/>
  <c r="L737" i="14"/>
  <c r="AC736" i="14"/>
  <c r="AB736" i="14"/>
  <c r="AA736" i="14"/>
  <c r="Z736" i="14"/>
  <c r="L736" i="14"/>
  <c r="AC735" i="14"/>
  <c r="AB735" i="14"/>
  <c r="AA735" i="14"/>
  <c r="Z735" i="14"/>
  <c r="L735" i="14"/>
  <c r="AC734" i="14"/>
  <c r="AB734" i="14"/>
  <c r="AA734" i="14"/>
  <c r="Z734" i="14"/>
  <c r="L734" i="14"/>
  <c r="AC733" i="14"/>
  <c r="AB733" i="14"/>
  <c r="AA733" i="14"/>
  <c r="Z733" i="14"/>
  <c r="L733" i="14"/>
  <c r="AC732" i="14"/>
  <c r="AB732" i="14"/>
  <c r="AA732" i="14"/>
  <c r="Z732" i="14"/>
  <c r="L732" i="14"/>
  <c r="AC731" i="14"/>
  <c r="AB731" i="14"/>
  <c r="AA731" i="14"/>
  <c r="Z731" i="14"/>
  <c r="L731" i="14"/>
  <c r="AC730" i="14"/>
  <c r="AB730" i="14"/>
  <c r="AA730" i="14"/>
  <c r="Z730" i="14"/>
  <c r="L730" i="14"/>
  <c r="AC729" i="14"/>
  <c r="AB729" i="14"/>
  <c r="AA729" i="14"/>
  <c r="Z729" i="14"/>
  <c r="L729" i="14"/>
  <c r="AC728" i="14"/>
  <c r="AB728" i="14"/>
  <c r="AA728" i="14"/>
  <c r="Z728" i="14"/>
  <c r="L728" i="14"/>
  <c r="AC727" i="14"/>
  <c r="AB727" i="14"/>
  <c r="AA727" i="14"/>
  <c r="Z727" i="14"/>
  <c r="L727" i="14"/>
  <c r="AC726" i="14"/>
  <c r="AB726" i="14"/>
  <c r="AA726" i="14"/>
  <c r="Z726" i="14"/>
  <c r="L726" i="14"/>
  <c r="AC725" i="14"/>
  <c r="AB725" i="14"/>
  <c r="AA725" i="14"/>
  <c r="Z725" i="14"/>
  <c r="L725" i="14"/>
  <c r="AC724" i="14"/>
  <c r="AB724" i="14"/>
  <c r="AA724" i="14"/>
  <c r="Z724" i="14"/>
  <c r="L724" i="14"/>
  <c r="AC723" i="14"/>
  <c r="AB723" i="14"/>
  <c r="AA723" i="14"/>
  <c r="Z723" i="14"/>
  <c r="L723" i="14"/>
  <c r="AC722" i="14"/>
  <c r="AB722" i="14"/>
  <c r="AA722" i="14"/>
  <c r="Z722" i="14"/>
  <c r="L722" i="14"/>
  <c r="AC721" i="14"/>
  <c r="AB721" i="14"/>
  <c r="AA721" i="14"/>
  <c r="Z721" i="14"/>
  <c r="L721" i="14"/>
  <c r="AC720" i="14"/>
  <c r="AB720" i="14"/>
  <c r="AA720" i="14"/>
  <c r="Z720" i="14"/>
  <c r="L720" i="14"/>
  <c r="AC719" i="14"/>
  <c r="AB719" i="14"/>
  <c r="AA719" i="14"/>
  <c r="Z719" i="14"/>
  <c r="L719" i="14"/>
  <c r="AC718" i="14"/>
  <c r="AB718" i="14"/>
  <c r="AA718" i="14"/>
  <c r="Z718" i="14"/>
  <c r="L718" i="14"/>
  <c r="AC717" i="14"/>
  <c r="AB717" i="14"/>
  <c r="AA717" i="14"/>
  <c r="Z717" i="14"/>
  <c r="L717" i="14"/>
  <c r="AC716" i="14"/>
  <c r="AB716" i="14"/>
  <c r="AA716" i="14"/>
  <c r="Z716" i="14"/>
  <c r="L716" i="14"/>
  <c r="AC715" i="14"/>
  <c r="AB715" i="14"/>
  <c r="AA715" i="14"/>
  <c r="Z715" i="14"/>
  <c r="L715" i="14"/>
  <c r="AC714" i="14"/>
  <c r="AB714" i="14"/>
  <c r="AA714" i="14"/>
  <c r="Z714" i="14"/>
  <c r="L714" i="14"/>
  <c r="AC713" i="14"/>
  <c r="AB713" i="14"/>
  <c r="AA713" i="14"/>
  <c r="Z713" i="14"/>
  <c r="L713" i="14"/>
  <c r="AC712" i="14"/>
  <c r="AB712" i="14"/>
  <c r="AA712" i="14"/>
  <c r="Z712" i="14"/>
  <c r="L712" i="14"/>
  <c r="AC711" i="14"/>
  <c r="AB711" i="14"/>
  <c r="AA711" i="14"/>
  <c r="Z711" i="14"/>
  <c r="L711" i="14"/>
  <c r="AC710" i="14"/>
  <c r="AB710" i="14"/>
  <c r="AA710" i="14"/>
  <c r="Z710" i="14"/>
  <c r="L710" i="14"/>
  <c r="AC709" i="14"/>
  <c r="AB709" i="14"/>
  <c r="AA709" i="14"/>
  <c r="Z709" i="14"/>
  <c r="L709" i="14"/>
  <c r="AC708" i="14"/>
  <c r="AB708" i="14"/>
  <c r="AA708" i="14"/>
  <c r="Z708" i="14"/>
  <c r="L708" i="14"/>
  <c r="AC707" i="14"/>
  <c r="AB707" i="14"/>
  <c r="AA707" i="14"/>
  <c r="Z707" i="14"/>
  <c r="L707" i="14"/>
  <c r="AC706" i="14"/>
  <c r="AB706" i="14"/>
  <c r="AA706" i="14"/>
  <c r="Z706" i="14"/>
  <c r="L706" i="14"/>
  <c r="AC705" i="14"/>
  <c r="AB705" i="14"/>
  <c r="AA705" i="14"/>
  <c r="Z705" i="14"/>
  <c r="L705" i="14"/>
  <c r="AC704" i="14"/>
  <c r="AB704" i="14"/>
  <c r="AA704" i="14"/>
  <c r="Z704" i="14"/>
  <c r="L704" i="14"/>
  <c r="AC703" i="14"/>
  <c r="AB703" i="14"/>
  <c r="AA703" i="14"/>
  <c r="Z703" i="14"/>
  <c r="L703" i="14"/>
  <c r="AC702" i="14"/>
  <c r="AB702" i="14"/>
  <c r="AA702" i="14"/>
  <c r="Z702" i="14"/>
  <c r="L702" i="14"/>
  <c r="AC701" i="14"/>
  <c r="AB701" i="14"/>
  <c r="AA701" i="14"/>
  <c r="Z701" i="14"/>
  <c r="L701" i="14"/>
  <c r="AC700" i="14"/>
  <c r="AB700" i="14"/>
  <c r="AA700" i="14"/>
  <c r="Z700" i="14"/>
  <c r="L700" i="14"/>
  <c r="H700" i="14"/>
  <c r="H684" i="14" s="1"/>
  <c r="AC699" i="14"/>
  <c r="AB699" i="14"/>
  <c r="AA699" i="14"/>
  <c r="Z699" i="14"/>
  <c r="L699" i="14"/>
  <c r="AC698" i="14"/>
  <c r="AB698" i="14"/>
  <c r="AA698" i="14"/>
  <c r="Z698" i="14"/>
  <c r="L698" i="14"/>
  <c r="AC697" i="14"/>
  <c r="AB697" i="14"/>
  <c r="AA697" i="14"/>
  <c r="Z697" i="14"/>
  <c r="L697" i="14"/>
  <c r="AC696" i="14"/>
  <c r="AB696" i="14"/>
  <c r="AA696" i="14"/>
  <c r="Z696" i="14"/>
  <c r="L696" i="14"/>
  <c r="AC695" i="14"/>
  <c r="AB695" i="14"/>
  <c r="AA695" i="14"/>
  <c r="Z695" i="14"/>
  <c r="L695" i="14"/>
  <c r="AC694" i="14"/>
  <c r="AB694" i="14"/>
  <c r="AA694" i="14"/>
  <c r="Z694" i="14"/>
  <c r="L694" i="14"/>
  <c r="AC693" i="14"/>
  <c r="AB693" i="14"/>
  <c r="AA693" i="14"/>
  <c r="Z693" i="14"/>
  <c r="L693" i="14"/>
  <c r="AC692" i="14"/>
  <c r="AB692" i="14"/>
  <c r="AA692" i="14"/>
  <c r="Z692" i="14"/>
  <c r="L692" i="14"/>
  <c r="AC691" i="14"/>
  <c r="AB691" i="14"/>
  <c r="AA691" i="14"/>
  <c r="Z691" i="14"/>
  <c r="L691" i="14"/>
  <c r="AC690" i="14"/>
  <c r="AB690" i="14"/>
  <c r="AA690" i="14"/>
  <c r="Z690" i="14"/>
  <c r="L690" i="14"/>
  <c r="AC689" i="14"/>
  <c r="AB689" i="14"/>
  <c r="AA689" i="14"/>
  <c r="Z689" i="14"/>
  <c r="L689" i="14"/>
  <c r="AC688" i="14"/>
  <c r="AB688" i="14"/>
  <c r="AA688" i="14"/>
  <c r="Z688" i="14"/>
  <c r="L688" i="14"/>
  <c r="AC687" i="14"/>
  <c r="AB687" i="14"/>
  <c r="AA687" i="14"/>
  <c r="Z687" i="14"/>
  <c r="L687" i="14"/>
  <c r="AC686" i="14"/>
  <c r="AB686" i="14"/>
  <c r="AA686" i="14"/>
  <c r="Z686" i="14"/>
  <c r="L686" i="14"/>
  <c r="AC685" i="14"/>
  <c r="AB685" i="14"/>
  <c r="AA685" i="14"/>
  <c r="Z685" i="14"/>
  <c r="L685" i="14"/>
  <c r="W684" i="14"/>
  <c r="V684" i="14"/>
  <c r="U684" i="14"/>
  <c r="T684" i="14"/>
  <c r="S684" i="14"/>
  <c r="R684" i="14"/>
  <c r="Q684" i="14"/>
  <c r="P684" i="14"/>
  <c r="O684" i="14"/>
  <c r="N684" i="14"/>
  <c r="M684" i="14"/>
  <c r="K684" i="14"/>
  <c r="J684" i="14"/>
  <c r="I684" i="14"/>
  <c r="AC683" i="14"/>
  <c r="AB683" i="14"/>
  <c r="AA683" i="14"/>
  <c r="Z683" i="14"/>
  <c r="T683" i="14"/>
  <c r="P683" i="14"/>
  <c r="L683" i="14"/>
  <c r="H683" i="14"/>
  <c r="AC682" i="14"/>
  <c r="AB682" i="14"/>
  <c r="AA682" i="14"/>
  <c r="Z682" i="14"/>
  <c r="T682" i="14"/>
  <c r="P682" i="14"/>
  <c r="L682" i="14"/>
  <c r="H682" i="14"/>
  <c r="AC681" i="14"/>
  <c r="AB681" i="14"/>
  <c r="AA681" i="14"/>
  <c r="Z681" i="14"/>
  <c r="T681" i="14"/>
  <c r="P681" i="14"/>
  <c r="L681" i="14"/>
  <c r="H681" i="14"/>
  <c r="AC680" i="14"/>
  <c r="AB680" i="14"/>
  <c r="AA680" i="14"/>
  <c r="Z680" i="14"/>
  <c r="T680" i="14"/>
  <c r="P680" i="14"/>
  <c r="L680" i="14"/>
  <c r="H680" i="14"/>
  <c r="AC679" i="14"/>
  <c r="AB679" i="14"/>
  <c r="AA679" i="14"/>
  <c r="Z679" i="14"/>
  <c r="T679" i="14"/>
  <c r="P679" i="14"/>
  <c r="L679" i="14"/>
  <c r="H679" i="14"/>
  <c r="AC678" i="14"/>
  <c r="AB678" i="14"/>
  <c r="AA678" i="14"/>
  <c r="Z678" i="14"/>
  <c r="T678" i="14"/>
  <c r="P678" i="14"/>
  <c r="L678" i="14"/>
  <c r="H678" i="14"/>
  <c r="AC677" i="14"/>
  <c r="AB677" i="14"/>
  <c r="AA677" i="14"/>
  <c r="Z677" i="14"/>
  <c r="T677" i="14"/>
  <c r="P677" i="14"/>
  <c r="L677" i="14"/>
  <c r="H677" i="14"/>
  <c r="AC676" i="14"/>
  <c r="AB676" i="14"/>
  <c r="AA676" i="14"/>
  <c r="Z676" i="14"/>
  <c r="T676" i="14"/>
  <c r="P676" i="14"/>
  <c r="L676" i="14"/>
  <c r="H676" i="14"/>
  <c r="AC675" i="14"/>
  <c r="AB675" i="14"/>
  <c r="AA675" i="14"/>
  <c r="Z675" i="14"/>
  <c r="T675" i="14"/>
  <c r="P675" i="14"/>
  <c r="L675" i="14"/>
  <c r="H675" i="14"/>
  <c r="AC674" i="14"/>
  <c r="AB674" i="14"/>
  <c r="AA674" i="14"/>
  <c r="Z674" i="14"/>
  <c r="T674" i="14"/>
  <c r="P674" i="14"/>
  <c r="L674" i="14"/>
  <c r="H674" i="14"/>
  <c r="AC673" i="14"/>
  <c r="AB673" i="14"/>
  <c r="AA673" i="14"/>
  <c r="Z673" i="14"/>
  <c r="T673" i="14"/>
  <c r="P673" i="14"/>
  <c r="L673" i="14"/>
  <c r="H673" i="14"/>
  <c r="AC672" i="14"/>
  <c r="AB672" i="14"/>
  <c r="AA672" i="14"/>
  <c r="Z672" i="14"/>
  <c r="T672" i="14"/>
  <c r="P672" i="14"/>
  <c r="L672" i="14"/>
  <c r="H672" i="14"/>
  <c r="AC671" i="14"/>
  <c r="AB671" i="14"/>
  <c r="AA671" i="14"/>
  <c r="Z671" i="14"/>
  <c r="T671" i="14"/>
  <c r="P671" i="14"/>
  <c r="L671" i="14"/>
  <c r="H671" i="14"/>
  <c r="AC670" i="14"/>
  <c r="AB670" i="14"/>
  <c r="AA670" i="14"/>
  <c r="Z670" i="14"/>
  <c r="T670" i="14"/>
  <c r="P670" i="14"/>
  <c r="L670" i="14"/>
  <c r="H670" i="14"/>
  <c r="AC669" i="14"/>
  <c r="AB669" i="14"/>
  <c r="AA669" i="14"/>
  <c r="Z669" i="14"/>
  <c r="T669" i="14"/>
  <c r="P669" i="14"/>
  <c r="L669" i="14"/>
  <c r="H669" i="14"/>
  <c r="AC668" i="14"/>
  <c r="AB668" i="14"/>
  <c r="AA668" i="14"/>
  <c r="Z668" i="14"/>
  <c r="T668" i="14"/>
  <c r="P668" i="14"/>
  <c r="L668" i="14"/>
  <c r="H668" i="14"/>
  <c r="AC667" i="14"/>
  <c r="AB667" i="14"/>
  <c r="AA667" i="14"/>
  <c r="Z667" i="14"/>
  <c r="T667" i="14"/>
  <c r="P667" i="14"/>
  <c r="L667" i="14"/>
  <c r="H667" i="14"/>
  <c r="AC666" i="14"/>
  <c r="AB666" i="14"/>
  <c r="AA666" i="14"/>
  <c r="Z666" i="14"/>
  <c r="T666" i="14"/>
  <c r="P666" i="14"/>
  <c r="L666" i="14"/>
  <c r="H666" i="14"/>
  <c r="AC665" i="14"/>
  <c r="AB665" i="14"/>
  <c r="AA665" i="14"/>
  <c r="Z665" i="14"/>
  <c r="T665" i="14"/>
  <c r="P665" i="14"/>
  <c r="L665" i="14"/>
  <c r="H665" i="14"/>
  <c r="AC664" i="14"/>
  <c r="AB664" i="14"/>
  <c r="AA664" i="14"/>
  <c r="Z664" i="14"/>
  <c r="T664" i="14"/>
  <c r="P664" i="14"/>
  <c r="L664" i="14"/>
  <c r="H664" i="14"/>
  <c r="AC663" i="14"/>
  <c r="AB663" i="14"/>
  <c r="AA663" i="14"/>
  <c r="Z663" i="14"/>
  <c r="T663" i="14"/>
  <c r="P663" i="14"/>
  <c r="L663" i="14"/>
  <c r="H663" i="14"/>
  <c r="AC662" i="14"/>
  <c r="AB662" i="14"/>
  <c r="AA662" i="14"/>
  <c r="Z662" i="14"/>
  <c r="T662" i="14"/>
  <c r="P662" i="14"/>
  <c r="L662" i="14"/>
  <c r="H662" i="14"/>
  <c r="AC661" i="14"/>
  <c r="AB661" i="14"/>
  <c r="AA661" i="14"/>
  <c r="Z661" i="14"/>
  <c r="T661" i="14"/>
  <c r="P661" i="14"/>
  <c r="L661" i="14"/>
  <c r="H661" i="14"/>
  <c r="AC660" i="14"/>
  <c r="AB660" i="14"/>
  <c r="AA660" i="14"/>
  <c r="Z660" i="14"/>
  <c r="T660" i="14"/>
  <c r="P660" i="14"/>
  <c r="L660" i="14"/>
  <c r="H660" i="14"/>
  <c r="AC659" i="14"/>
  <c r="AB659" i="14"/>
  <c r="AA659" i="14"/>
  <c r="Z659" i="14"/>
  <c r="T659" i="14"/>
  <c r="P659" i="14"/>
  <c r="L659" i="14"/>
  <c r="H659" i="14"/>
  <c r="AC658" i="14"/>
  <c r="AB658" i="14"/>
  <c r="AA658" i="14"/>
  <c r="Z658" i="14"/>
  <c r="T658" i="14"/>
  <c r="P658" i="14"/>
  <c r="L658" i="14"/>
  <c r="H658" i="14"/>
  <c r="AC657" i="14"/>
  <c r="AB657" i="14"/>
  <c r="AA657" i="14"/>
  <c r="Z657" i="14"/>
  <c r="T657" i="14"/>
  <c r="P657" i="14"/>
  <c r="L657" i="14"/>
  <c r="H657" i="14"/>
  <c r="AC656" i="14"/>
  <c r="AB656" i="14"/>
  <c r="AA656" i="14"/>
  <c r="Z656" i="14"/>
  <c r="T656" i="14"/>
  <c r="P656" i="14"/>
  <c r="L656" i="14"/>
  <c r="H656" i="14"/>
  <c r="AC655" i="14"/>
  <c r="AB655" i="14"/>
  <c r="AA655" i="14"/>
  <c r="Z655" i="14"/>
  <c r="T655" i="14"/>
  <c r="P655" i="14"/>
  <c r="L655" i="14"/>
  <c r="H655" i="14"/>
  <c r="AC654" i="14"/>
  <c r="AB654" i="14"/>
  <c r="AA654" i="14"/>
  <c r="Z654" i="14"/>
  <c r="T654" i="14"/>
  <c r="P654" i="14"/>
  <c r="L654" i="14"/>
  <c r="H654" i="14"/>
  <c r="AC653" i="14"/>
  <c r="AB653" i="14"/>
  <c r="AA653" i="14"/>
  <c r="Z653" i="14"/>
  <c r="T653" i="14"/>
  <c r="P653" i="14"/>
  <c r="L653" i="14"/>
  <c r="H653" i="14"/>
  <c r="AC652" i="14"/>
  <c r="AB652" i="14"/>
  <c r="AA652" i="14"/>
  <c r="Z652" i="14"/>
  <c r="T652" i="14"/>
  <c r="P652" i="14"/>
  <c r="L652" i="14"/>
  <c r="H652" i="14"/>
  <c r="AC651" i="14"/>
  <c r="AB651" i="14"/>
  <c r="AA651" i="14"/>
  <c r="Z651" i="14"/>
  <c r="T651" i="14"/>
  <c r="P651" i="14"/>
  <c r="L651" i="14"/>
  <c r="H651" i="14"/>
  <c r="AC650" i="14"/>
  <c r="AB650" i="14"/>
  <c r="AA650" i="14"/>
  <c r="Z650" i="14"/>
  <c r="T650" i="14"/>
  <c r="P650" i="14"/>
  <c r="L650" i="14"/>
  <c r="H650" i="14"/>
  <c r="AC649" i="14"/>
  <c r="AB649" i="14"/>
  <c r="AA649" i="14"/>
  <c r="Z649" i="14"/>
  <c r="T649" i="14"/>
  <c r="P649" i="14"/>
  <c r="L649" i="14"/>
  <c r="H649" i="14"/>
  <c r="AC648" i="14"/>
  <c r="AB648" i="14"/>
  <c r="AA648" i="14"/>
  <c r="Z648" i="14"/>
  <c r="T648" i="14"/>
  <c r="P648" i="14"/>
  <c r="L648" i="14"/>
  <c r="H648" i="14"/>
  <c r="AC647" i="14"/>
  <c r="AB647" i="14"/>
  <c r="AA647" i="14"/>
  <c r="Z647" i="14"/>
  <c r="T647" i="14"/>
  <c r="P647" i="14"/>
  <c r="L647" i="14"/>
  <c r="H647" i="14"/>
  <c r="AC646" i="14"/>
  <c r="AB646" i="14"/>
  <c r="AA646" i="14"/>
  <c r="Z646" i="14"/>
  <c r="T646" i="14"/>
  <c r="P646" i="14"/>
  <c r="L646" i="14"/>
  <c r="H646" i="14"/>
  <c r="AC645" i="14"/>
  <c r="AB645" i="14"/>
  <c r="AA645" i="14"/>
  <c r="Z645" i="14"/>
  <c r="T645" i="14"/>
  <c r="P645" i="14"/>
  <c r="L645" i="14"/>
  <c r="H645" i="14"/>
  <c r="AC644" i="14"/>
  <c r="AB644" i="14"/>
  <c r="AA644" i="14"/>
  <c r="Z644" i="14"/>
  <c r="T644" i="14"/>
  <c r="P644" i="14"/>
  <c r="L644" i="14"/>
  <c r="H644" i="14"/>
  <c r="AC643" i="14"/>
  <c r="AB643" i="14"/>
  <c r="AA643" i="14"/>
  <c r="Z643" i="14"/>
  <c r="T643" i="14"/>
  <c r="P643" i="14"/>
  <c r="L643" i="14"/>
  <c r="H643" i="14"/>
  <c r="AC642" i="14"/>
  <c r="AB642" i="14"/>
  <c r="AA642" i="14"/>
  <c r="Z642" i="14"/>
  <c r="T642" i="14"/>
  <c r="P642" i="14"/>
  <c r="L642" i="14"/>
  <c r="H642" i="14"/>
  <c r="AC641" i="14"/>
  <c r="AB641" i="14"/>
  <c r="AA641" i="14"/>
  <c r="Z641" i="14"/>
  <c r="T641" i="14"/>
  <c r="P641" i="14"/>
  <c r="L641" i="14"/>
  <c r="H641" i="14"/>
  <c r="AC640" i="14"/>
  <c r="AB640" i="14"/>
  <c r="AA640" i="14"/>
  <c r="Z640" i="14"/>
  <c r="T640" i="14"/>
  <c r="P640" i="14"/>
  <c r="L640" i="14"/>
  <c r="H640" i="14"/>
  <c r="AC639" i="14"/>
  <c r="AB639" i="14"/>
  <c r="AA639" i="14"/>
  <c r="Z639" i="14"/>
  <c r="T639" i="14"/>
  <c r="P639" i="14"/>
  <c r="L639" i="14"/>
  <c r="H639" i="14"/>
  <c r="AC638" i="14"/>
  <c r="AB638" i="14"/>
  <c r="AA638" i="14"/>
  <c r="Z638" i="14"/>
  <c r="T638" i="14"/>
  <c r="P638" i="14"/>
  <c r="L638" i="14"/>
  <c r="H638" i="14"/>
  <c r="AC637" i="14"/>
  <c r="AB637" i="14"/>
  <c r="AA637" i="14"/>
  <c r="Z637" i="14"/>
  <c r="T637" i="14"/>
  <c r="P637" i="14"/>
  <c r="L637" i="14"/>
  <c r="H637" i="14"/>
  <c r="AC636" i="14"/>
  <c r="AB636" i="14"/>
  <c r="AA636" i="14"/>
  <c r="Z636" i="14"/>
  <c r="T636" i="14"/>
  <c r="P636" i="14"/>
  <c r="L636" i="14"/>
  <c r="H636" i="14"/>
  <c r="AC635" i="14"/>
  <c r="AB635" i="14"/>
  <c r="AA635" i="14"/>
  <c r="Z635" i="14"/>
  <c r="T635" i="14"/>
  <c r="P635" i="14"/>
  <c r="L635" i="14"/>
  <c r="H635" i="14"/>
  <c r="AC634" i="14"/>
  <c r="AB634" i="14"/>
  <c r="AA634" i="14"/>
  <c r="Z634" i="14"/>
  <c r="T634" i="14"/>
  <c r="P634" i="14"/>
  <c r="L634" i="14"/>
  <c r="H634" i="14"/>
  <c r="AC633" i="14"/>
  <c r="AB633" i="14"/>
  <c r="AA633" i="14"/>
  <c r="Z633" i="14"/>
  <c r="T633" i="14"/>
  <c r="P633" i="14"/>
  <c r="L633" i="14"/>
  <c r="H633" i="14"/>
  <c r="AC632" i="14"/>
  <c r="AB632" i="14"/>
  <c r="AA632" i="14"/>
  <c r="Z632" i="14"/>
  <c r="T632" i="14"/>
  <c r="P632" i="14"/>
  <c r="L632" i="14"/>
  <c r="H632" i="14"/>
  <c r="AC631" i="14"/>
  <c r="AB631" i="14"/>
  <c r="AA631" i="14"/>
  <c r="Z631" i="14"/>
  <c r="T631" i="14"/>
  <c r="P631" i="14"/>
  <c r="L631" i="14"/>
  <c r="H631" i="14"/>
  <c r="AC630" i="14"/>
  <c r="AB630" i="14"/>
  <c r="AA630" i="14"/>
  <c r="Z630" i="14"/>
  <c r="T630" i="14"/>
  <c r="P630" i="14"/>
  <c r="L630" i="14"/>
  <c r="H630" i="14"/>
  <c r="AC629" i="14"/>
  <c r="AB629" i="14"/>
  <c r="AA629" i="14"/>
  <c r="Z629" i="14"/>
  <c r="T629" i="14"/>
  <c r="P629" i="14"/>
  <c r="L629" i="14"/>
  <c r="H629" i="14"/>
  <c r="AC628" i="14"/>
  <c r="AB628" i="14"/>
  <c r="AA628" i="14"/>
  <c r="Z628" i="14"/>
  <c r="T628" i="14"/>
  <c r="P628" i="14"/>
  <c r="L628" i="14"/>
  <c r="H628" i="14"/>
  <c r="AC627" i="14"/>
  <c r="AB627" i="14"/>
  <c r="AA627" i="14"/>
  <c r="Z627" i="14"/>
  <c r="T627" i="14"/>
  <c r="P627" i="14"/>
  <c r="L627" i="14"/>
  <c r="H627" i="14"/>
  <c r="AC626" i="14"/>
  <c r="AB626" i="14"/>
  <c r="AA626" i="14"/>
  <c r="Z626" i="14"/>
  <c r="T626" i="14"/>
  <c r="P626" i="14"/>
  <c r="L626" i="14"/>
  <c r="H626" i="14"/>
  <c r="AC625" i="14"/>
  <c r="AB625" i="14"/>
  <c r="AA625" i="14"/>
  <c r="Z625" i="14"/>
  <c r="T625" i="14"/>
  <c r="P625" i="14"/>
  <c r="L625" i="14"/>
  <c r="H625" i="14"/>
  <c r="AC624" i="14"/>
  <c r="AB624" i="14"/>
  <c r="AA624" i="14"/>
  <c r="Z624" i="14"/>
  <c r="T624" i="14"/>
  <c r="P624" i="14"/>
  <c r="L624" i="14"/>
  <c r="H624" i="14"/>
  <c r="AC623" i="14"/>
  <c r="AB623" i="14"/>
  <c r="AA623" i="14"/>
  <c r="Z623" i="14"/>
  <c r="T623" i="14"/>
  <c r="P623" i="14"/>
  <c r="L623" i="14"/>
  <c r="H623" i="14"/>
  <c r="AC622" i="14"/>
  <c r="AB622" i="14"/>
  <c r="AA622" i="14"/>
  <c r="Z622" i="14"/>
  <c r="T622" i="14"/>
  <c r="P622" i="14"/>
  <c r="L622" i="14"/>
  <c r="H622" i="14"/>
  <c r="AC621" i="14"/>
  <c r="AB621" i="14"/>
  <c r="AA621" i="14"/>
  <c r="Z621" i="14"/>
  <c r="T621" i="14"/>
  <c r="P621" i="14"/>
  <c r="L621" i="14"/>
  <c r="H621" i="14"/>
  <c r="AC620" i="14"/>
  <c r="AB620" i="14"/>
  <c r="AA620" i="14"/>
  <c r="Z620" i="14"/>
  <c r="T620" i="14"/>
  <c r="P620" i="14"/>
  <c r="L620" i="14"/>
  <c r="H620" i="14"/>
  <c r="AC619" i="14"/>
  <c r="AB619" i="14"/>
  <c r="AA619" i="14"/>
  <c r="Z619" i="14"/>
  <c r="T619" i="14"/>
  <c r="P619" i="14"/>
  <c r="L619" i="14"/>
  <c r="H619" i="14"/>
  <c r="AC618" i="14"/>
  <c r="AB618" i="14"/>
  <c r="AA618" i="14"/>
  <c r="Z618" i="14"/>
  <c r="T618" i="14"/>
  <c r="P618" i="14"/>
  <c r="L618" i="14"/>
  <c r="H618" i="14"/>
  <c r="H617" i="14" s="1"/>
  <c r="X617" i="14"/>
  <c r="W617" i="14"/>
  <c r="V617" i="14"/>
  <c r="U617" i="14"/>
  <c r="S617" i="14"/>
  <c r="R617" i="14"/>
  <c r="Q617" i="14"/>
  <c r="O617" i="14"/>
  <c r="N617" i="14"/>
  <c r="M617" i="14"/>
  <c r="K617" i="14"/>
  <c r="J617" i="14"/>
  <c r="I617" i="14"/>
  <c r="AC616" i="14"/>
  <c r="AB616" i="14"/>
  <c r="AA616" i="14"/>
  <c r="Z616" i="14"/>
  <c r="T616" i="14"/>
  <c r="P616" i="14"/>
  <c r="L616" i="14"/>
  <c r="H616" i="14"/>
  <c r="AC615" i="14"/>
  <c r="AB615" i="14"/>
  <c r="AA615" i="14"/>
  <c r="Z615" i="14"/>
  <c r="T615" i="14"/>
  <c r="P615" i="14"/>
  <c r="L615" i="14"/>
  <c r="H615" i="14"/>
  <c r="AC614" i="14"/>
  <c r="AB614" i="14"/>
  <c r="AA614" i="14"/>
  <c r="Z614" i="14"/>
  <c r="T614" i="14"/>
  <c r="P614" i="14"/>
  <c r="L614" i="14"/>
  <c r="H614" i="14"/>
  <c r="AC613" i="14"/>
  <c r="AB613" i="14"/>
  <c r="AA613" i="14"/>
  <c r="Z613" i="14"/>
  <c r="T613" i="14"/>
  <c r="P613" i="14"/>
  <c r="L613" i="14"/>
  <c r="H613" i="14"/>
  <c r="AC612" i="14"/>
  <c r="AB612" i="14"/>
  <c r="AA612" i="14"/>
  <c r="Z612" i="14"/>
  <c r="T612" i="14"/>
  <c r="P612" i="14"/>
  <c r="L612" i="14"/>
  <c r="H612" i="14"/>
  <c r="AC611" i="14"/>
  <c r="AB611" i="14"/>
  <c r="AA611" i="14"/>
  <c r="Z611" i="14"/>
  <c r="T611" i="14"/>
  <c r="P611" i="14"/>
  <c r="L611" i="14"/>
  <c r="H611" i="14"/>
  <c r="AC610" i="14"/>
  <c r="AB610" i="14"/>
  <c r="AA610" i="14"/>
  <c r="Z610" i="14"/>
  <c r="T610" i="14"/>
  <c r="P610" i="14"/>
  <c r="L610" i="14"/>
  <c r="H610" i="14"/>
  <c r="AC609" i="14"/>
  <c r="AB609" i="14"/>
  <c r="AA609" i="14"/>
  <c r="Z609" i="14"/>
  <c r="T609" i="14"/>
  <c r="P609" i="14"/>
  <c r="L609" i="14"/>
  <c r="H609" i="14"/>
  <c r="AC608" i="14"/>
  <c r="AB608" i="14"/>
  <c r="AA608" i="14"/>
  <c r="Z608" i="14"/>
  <c r="T608" i="14"/>
  <c r="P608" i="14"/>
  <c r="L608" i="14"/>
  <c r="H608" i="14"/>
  <c r="AC607" i="14"/>
  <c r="AB607" i="14"/>
  <c r="AA607" i="14"/>
  <c r="Z607" i="14"/>
  <c r="T607" i="14"/>
  <c r="P607" i="14"/>
  <c r="L607" i="14"/>
  <c r="H607" i="14"/>
  <c r="AC606" i="14"/>
  <c r="AB606" i="14"/>
  <c r="AA606" i="14"/>
  <c r="Z606" i="14"/>
  <c r="T606" i="14"/>
  <c r="P606" i="14"/>
  <c r="L606" i="14"/>
  <c r="H606" i="14"/>
  <c r="AC605" i="14"/>
  <c r="AB605" i="14"/>
  <c r="AA605" i="14"/>
  <c r="Z605" i="14"/>
  <c r="T605" i="14"/>
  <c r="P605" i="14"/>
  <c r="L605" i="14"/>
  <c r="H605" i="14"/>
  <c r="AC604" i="14"/>
  <c r="AB604" i="14"/>
  <c r="AA604" i="14"/>
  <c r="Z604" i="14"/>
  <c r="T604" i="14"/>
  <c r="P604" i="14"/>
  <c r="L604" i="14"/>
  <c r="H604" i="14"/>
  <c r="AC603" i="14"/>
  <c r="AB603" i="14"/>
  <c r="AA603" i="14"/>
  <c r="Z603" i="14"/>
  <c r="T603" i="14"/>
  <c r="P603" i="14"/>
  <c r="L603" i="14"/>
  <c r="H603" i="14"/>
  <c r="AC602" i="14"/>
  <c r="AB602" i="14"/>
  <c r="AA602" i="14"/>
  <c r="Z602" i="14"/>
  <c r="T602" i="14"/>
  <c r="P602" i="14"/>
  <c r="L602" i="14"/>
  <c r="H602" i="14"/>
  <c r="AC601" i="14"/>
  <c r="AB601" i="14"/>
  <c r="AA601" i="14"/>
  <c r="Z601" i="14"/>
  <c r="T601" i="14"/>
  <c r="P601" i="14"/>
  <c r="L601" i="14"/>
  <c r="H601" i="14"/>
  <c r="AC600" i="14"/>
  <c r="AB600" i="14"/>
  <c r="AA600" i="14"/>
  <c r="Z600" i="14"/>
  <c r="T600" i="14"/>
  <c r="P600" i="14"/>
  <c r="L600" i="14"/>
  <c r="H600" i="14"/>
  <c r="AC599" i="14"/>
  <c r="AB599" i="14"/>
  <c r="AA599" i="14"/>
  <c r="Z599" i="14"/>
  <c r="T599" i="14"/>
  <c r="P599" i="14"/>
  <c r="L599" i="14"/>
  <c r="H599" i="14"/>
  <c r="AC598" i="14"/>
  <c r="AB598" i="14"/>
  <c r="AA598" i="14"/>
  <c r="Z598" i="14"/>
  <c r="T598" i="14"/>
  <c r="P598" i="14"/>
  <c r="L598" i="14"/>
  <c r="H598" i="14"/>
  <c r="AC597" i="14"/>
  <c r="AB597" i="14"/>
  <c r="AA597" i="14"/>
  <c r="Z597" i="14"/>
  <c r="T597" i="14"/>
  <c r="P597" i="14"/>
  <c r="L597" i="14"/>
  <c r="H597" i="14"/>
  <c r="AC596" i="14"/>
  <c r="AB596" i="14"/>
  <c r="AA596" i="14"/>
  <c r="Z596" i="14"/>
  <c r="T596" i="14"/>
  <c r="P596" i="14"/>
  <c r="L596" i="14"/>
  <c r="H596" i="14"/>
  <c r="AC595" i="14"/>
  <c r="AB595" i="14"/>
  <c r="AA595" i="14"/>
  <c r="Z595" i="14"/>
  <c r="T595" i="14"/>
  <c r="P595" i="14"/>
  <c r="L595" i="14"/>
  <c r="H595" i="14"/>
  <c r="AC594" i="14"/>
  <c r="AB594" i="14"/>
  <c r="AA594" i="14"/>
  <c r="Z594" i="14"/>
  <c r="T594" i="14"/>
  <c r="P594" i="14"/>
  <c r="L594" i="14"/>
  <c r="H594" i="14"/>
  <c r="AC593" i="14"/>
  <c r="AB593" i="14"/>
  <c r="AA593" i="14"/>
  <c r="Z593" i="14"/>
  <c r="T593" i="14"/>
  <c r="P593" i="14"/>
  <c r="L593" i="14"/>
  <c r="H593" i="14"/>
  <c r="AC592" i="14"/>
  <c r="AB592" i="14"/>
  <c r="AA592" i="14"/>
  <c r="Z592" i="14"/>
  <c r="T592" i="14"/>
  <c r="P592" i="14"/>
  <c r="L592" i="14"/>
  <c r="H592" i="14"/>
  <c r="AC591" i="14"/>
  <c r="AB591" i="14"/>
  <c r="AA591" i="14"/>
  <c r="Z591" i="14"/>
  <c r="T591" i="14"/>
  <c r="P591" i="14"/>
  <c r="L591" i="14"/>
  <c r="H591" i="14"/>
  <c r="AC590" i="14"/>
  <c r="AB590" i="14"/>
  <c r="AA590" i="14"/>
  <c r="Z590" i="14"/>
  <c r="T590" i="14"/>
  <c r="P590" i="14"/>
  <c r="L590" i="14"/>
  <c r="H590" i="14"/>
  <c r="AC589" i="14"/>
  <c r="AB589" i="14"/>
  <c r="AA589" i="14"/>
  <c r="Z589" i="14"/>
  <c r="T589" i="14"/>
  <c r="P589" i="14"/>
  <c r="L589" i="14"/>
  <c r="H589" i="14"/>
  <c r="AC588" i="14"/>
  <c r="AB588" i="14"/>
  <c r="AA588" i="14"/>
  <c r="Z588" i="14"/>
  <c r="T588" i="14"/>
  <c r="P588" i="14"/>
  <c r="L588" i="14"/>
  <c r="H588" i="14"/>
  <c r="AC587" i="14"/>
  <c r="AB587" i="14"/>
  <c r="AA587" i="14"/>
  <c r="Z587" i="14"/>
  <c r="T587" i="14"/>
  <c r="P587" i="14"/>
  <c r="L587" i="14"/>
  <c r="H587" i="14"/>
  <c r="AC586" i="14"/>
  <c r="AB586" i="14"/>
  <c r="AA586" i="14"/>
  <c r="Z586" i="14"/>
  <c r="T586" i="14"/>
  <c r="P586" i="14"/>
  <c r="L586" i="14"/>
  <c r="H586" i="14"/>
  <c r="AC585" i="14"/>
  <c r="AB585" i="14"/>
  <c r="AA585" i="14"/>
  <c r="Z585" i="14"/>
  <c r="T585" i="14"/>
  <c r="P585" i="14"/>
  <c r="L585" i="14"/>
  <c r="H585" i="14"/>
  <c r="AC584" i="14"/>
  <c r="AB584" i="14"/>
  <c r="AA584" i="14"/>
  <c r="Z584" i="14"/>
  <c r="T584" i="14"/>
  <c r="P584" i="14"/>
  <c r="L584" i="14"/>
  <c r="H584" i="14"/>
  <c r="AC583" i="14"/>
  <c r="AB583" i="14"/>
  <c r="AA583" i="14"/>
  <c r="Z583" i="14"/>
  <c r="T583" i="14"/>
  <c r="P583" i="14"/>
  <c r="L583" i="14"/>
  <c r="H583" i="14"/>
  <c r="AC582" i="14"/>
  <c r="AB582" i="14"/>
  <c r="AA582" i="14"/>
  <c r="Z582" i="14"/>
  <c r="T582" i="14"/>
  <c r="P582" i="14"/>
  <c r="L582" i="14"/>
  <c r="H582" i="14"/>
  <c r="AC581" i="14"/>
  <c r="AB581" i="14"/>
  <c r="AA581" i="14"/>
  <c r="Z581" i="14"/>
  <c r="T581" i="14"/>
  <c r="P581" i="14"/>
  <c r="L581" i="14"/>
  <c r="H581" i="14"/>
  <c r="AC580" i="14"/>
  <c r="AB580" i="14"/>
  <c r="AA580" i="14"/>
  <c r="Z580" i="14"/>
  <c r="T580" i="14"/>
  <c r="P580" i="14"/>
  <c r="L580" i="14"/>
  <c r="H580" i="14"/>
  <c r="AC579" i="14"/>
  <c r="AB579" i="14"/>
  <c r="AA579" i="14"/>
  <c r="Z579" i="14"/>
  <c r="T579" i="14"/>
  <c r="P579" i="14"/>
  <c r="L579" i="14"/>
  <c r="H579" i="14"/>
  <c r="AC578" i="14"/>
  <c r="AB578" i="14"/>
  <c r="AA578" i="14"/>
  <c r="Z578" i="14"/>
  <c r="T578" i="14"/>
  <c r="P578" i="14"/>
  <c r="L578" i="14"/>
  <c r="H578" i="14"/>
  <c r="AC577" i="14"/>
  <c r="AB577" i="14"/>
  <c r="AA577" i="14"/>
  <c r="Z577" i="14"/>
  <c r="T577" i="14"/>
  <c r="P577" i="14"/>
  <c r="L577" i="14"/>
  <c r="H577" i="14"/>
  <c r="AC576" i="14"/>
  <c r="AB576" i="14"/>
  <c r="AA576" i="14"/>
  <c r="Z576" i="14"/>
  <c r="T576" i="14"/>
  <c r="P576" i="14"/>
  <c r="L576" i="14"/>
  <c r="H576" i="14"/>
  <c r="AC575" i="14"/>
  <c r="AB575" i="14"/>
  <c r="AA575" i="14"/>
  <c r="Z575" i="14"/>
  <c r="T575" i="14"/>
  <c r="P575" i="14"/>
  <c r="L575" i="14"/>
  <c r="H575" i="14"/>
  <c r="AC574" i="14"/>
  <c r="AB574" i="14"/>
  <c r="AA574" i="14"/>
  <c r="Z574" i="14"/>
  <c r="T574" i="14"/>
  <c r="P574" i="14"/>
  <c r="L574" i="14"/>
  <c r="H574" i="14"/>
  <c r="AC573" i="14"/>
  <c r="AB573" i="14"/>
  <c r="AA573" i="14"/>
  <c r="Z573" i="14"/>
  <c r="T573" i="14"/>
  <c r="P573" i="14"/>
  <c r="L573" i="14"/>
  <c r="H573" i="14"/>
  <c r="AC572" i="14"/>
  <c r="AB572" i="14"/>
  <c r="AA572" i="14"/>
  <c r="Z572" i="14"/>
  <c r="T572" i="14"/>
  <c r="P572" i="14"/>
  <c r="L572" i="14"/>
  <c r="H572" i="14"/>
  <c r="AC571" i="14"/>
  <c r="AB571" i="14"/>
  <c r="AA571" i="14"/>
  <c r="Z571" i="14"/>
  <c r="T571" i="14"/>
  <c r="P571" i="14"/>
  <c r="L571" i="14"/>
  <c r="H571" i="14"/>
  <c r="AC570" i="14"/>
  <c r="AB570" i="14"/>
  <c r="AA570" i="14"/>
  <c r="Z570" i="14"/>
  <c r="T570" i="14"/>
  <c r="P570" i="14"/>
  <c r="L570" i="14"/>
  <c r="H570" i="14"/>
  <c r="AC569" i="14"/>
  <c r="AB569" i="14"/>
  <c r="AA569" i="14"/>
  <c r="Z569" i="14"/>
  <c r="T569" i="14"/>
  <c r="P569" i="14"/>
  <c r="L569" i="14"/>
  <c r="H569" i="14"/>
  <c r="AC568" i="14"/>
  <c r="AB568" i="14"/>
  <c r="AA568" i="14"/>
  <c r="Z568" i="14"/>
  <c r="T568" i="14"/>
  <c r="P568" i="14"/>
  <c r="L568" i="14"/>
  <c r="H568" i="14"/>
  <c r="AC567" i="14"/>
  <c r="AB567" i="14"/>
  <c r="AA567" i="14"/>
  <c r="Z567" i="14"/>
  <c r="T567" i="14"/>
  <c r="P567" i="14"/>
  <c r="L567" i="14"/>
  <c r="H567" i="14"/>
  <c r="AC566" i="14"/>
  <c r="AB566" i="14"/>
  <c r="AA566" i="14"/>
  <c r="Z566" i="14"/>
  <c r="T566" i="14"/>
  <c r="P566" i="14"/>
  <c r="L566" i="14"/>
  <c r="H566" i="14"/>
  <c r="AC565" i="14"/>
  <c r="AB565" i="14"/>
  <c r="AA565" i="14"/>
  <c r="Z565" i="14"/>
  <c r="T565" i="14"/>
  <c r="P565" i="14"/>
  <c r="L565" i="14"/>
  <c r="H565" i="14"/>
  <c r="AC564" i="14"/>
  <c r="AB564" i="14"/>
  <c r="AA564" i="14"/>
  <c r="Z564" i="14"/>
  <c r="T564" i="14"/>
  <c r="P564" i="14"/>
  <c r="L564" i="14"/>
  <c r="H564" i="14"/>
  <c r="AC563" i="14"/>
  <c r="AB563" i="14"/>
  <c r="AA563" i="14"/>
  <c r="Z563" i="14"/>
  <c r="T563" i="14"/>
  <c r="P563" i="14"/>
  <c r="L563" i="14"/>
  <c r="H563" i="14"/>
  <c r="AC562" i="14"/>
  <c r="AB562" i="14"/>
  <c r="AA562" i="14"/>
  <c r="Z562" i="14"/>
  <c r="T562" i="14"/>
  <c r="P562" i="14"/>
  <c r="L562" i="14"/>
  <c r="H562" i="14"/>
  <c r="AC561" i="14"/>
  <c r="AB561" i="14"/>
  <c r="AA561" i="14"/>
  <c r="Z561" i="14"/>
  <c r="T561" i="14"/>
  <c r="P561" i="14"/>
  <c r="L561" i="14"/>
  <c r="H561" i="14"/>
  <c r="AC560" i="14"/>
  <c r="AB560" i="14"/>
  <c r="AA560" i="14"/>
  <c r="Z560" i="14"/>
  <c r="T560" i="14"/>
  <c r="P560" i="14"/>
  <c r="L560" i="14"/>
  <c r="H560" i="14"/>
  <c r="AC559" i="14"/>
  <c r="AB559" i="14"/>
  <c r="AA559" i="14"/>
  <c r="Z559" i="14"/>
  <c r="T559" i="14"/>
  <c r="P559" i="14"/>
  <c r="L559" i="14"/>
  <c r="H559" i="14"/>
  <c r="AC558" i="14"/>
  <c r="AB558" i="14"/>
  <c r="AA558" i="14"/>
  <c r="Z558" i="14"/>
  <c r="T558" i="14"/>
  <c r="P558" i="14"/>
  <c r="L558" i="14"/>
  <c r="H558" i="14"/>
  <c r="AC557" i="14"/>
  <c r="AB557" i="14"/>
  <c r="AA557" i="14"/>
  <c r="Z557" i="14"/>
  <c r="T557" i="14"/>
  <c r="P557" i="14"/>
  <c r="L557" i="14"/>
  <c r="H557" i="14"/>
  <c r="AC556" i="14"/>
  <c r="AB556" i="14"/>
  <c r="AA556" i="14"/>
  <c r="Z556" i="14"/>
  <c r="T556" i="14"/>
  <c r="P556" i="14"/>
  <c r="L556" i="14"/>
  <c r="H556" i="14"/>
  <c r="AC555" i="14"/>
  <c r="AB555" i="14"/>
  <c r="AA555" i="14"/>
  <c r="Z555" i="14"/>
  <c r="T555" i="14"/>
  <c r="P555" i="14"/>
  <c r="L555" i="14"/>
  <c r="H555" i="14"/>
  <c r="AC554" i="14"/>
  <c r="AB554" i="14"/>
  <c r="AA554" i="14"/>
  <c r="Z554" i="14"/>
  <c r="T554" i="14"/>
  <c r="P554" i="14"/>
  <c r="L554" i="14"/>
  <c r="H554" i="14"/>
  <c r="AC553" i="14"/>
  <c r="AB553" i="14"/>
  <c r="AA553" i="14"/>
  <c r="Z553" i="14"/>
  <c r="T553" i="14"/>
  <c r="P553" i="14"/>
  <c r="L553" i="14"/>
  <c r="H553" i="14"/>
  <c r="AC552" i="14"/>
  <c r="AB552" i="14"/>
  <c r="AA552" i="14"/>
  <c r="Z552" i="14"/>
  <c r="T552" i="14"/>
  <c r="P552" i="14"/>
  <c r="L552" i="14"/>
  <c r="H552" i="14"/>
  <c r="AC551" i="14"/>
  <c r="AB551" i="14"/>
  <c r="AA551" i="14"/>
  <c r="Z551" i="14"/>
  <c r="T551" i="14"/>
  <c r="P551" i="14"/>
  <c r="L551" i="14"/>
  <c r="H551" i="14"/>
  <c r="AC550" i="14"/>
  <c r="AB550" i="14"/>
  <c r="AA550" i="14"/>
  <c r="Z550" i="14"/>
  <c r="T550" i="14"/>
  <c r="P550" i="14"/>
  <c r="L550" i="14"/>
  <c r="H550" i="14"/>
  <c r="AC549" i="14"/>
  <c r="AB549" i="14"/>
  <c r="AA549" i="14"/>
  <c r="Z549" i="14"/>
  <c r="T549" i="14"/>
  <c r="T548" i="14" s="1"/>
  <c r="P549" i="14"/>
  <c r="L549" i="14"/>
  <c r="H549" i="14"/>
  <c r="X548" i="14"/>
  <c r="W548" i="14"/>
  <c r="V548" i="14"/>
  <c r="U548" i="14"/>
  <c r="S548" i="14"/>
  <c r="R548" i="14"/>
  <c r="Q548" i="14"/>
  <c r="O548" i="14"/>
  <c r="N548" i="14"/>
  <c r="M548" i="14"/>
  <c r="K548" i="14"/>
  <c r="J548" i="14"/>
  <c r="I548" i="14"/>
  <c r="AC547" i="14"/>
  <c r="AB547" i="14"/>
  <c r="AA547" i="14"/>
  <c r="Z547" i="14"/>
  <c r="T547" i="14"/>
  <c r="P547" i="14"/>
  <c r="L547" i="14"/>
  <c r="H547" i="14"/>
  <c r="AC546" i="14"/>
  <c r="AB546" i="14"/>
  <c r="AA546" i="14"/>
  <c r="Z546" i="14"/>
  <c r="T546" i="14"/>
  <c r="P546" i="14"/>
  <c r="L546" i="14"/>
  <c r="H546" i="14"/>
  <c r="AC545" i="14"/>
  <c r="AB545" i="14"/>
  <c r="AA545" i="14"/>
  <c r="Z545" i="14"/>
  <c r="T545" i="14"/>
  <c r="P545" i="14"/>
  <c r="L545" i="14"/>
  <c r="H545" i="14"/>
  <c r="AC544" i="14"/>
  <c r="AB544" i="14"/>
  <c r="AA544" i="14"/>
  <c r="Z544" i="14"/>
  <c r="T544" i="14"/>
  <c r="P544" i="14"/>
  <c r="L544" i="14"/>
  <c r="H544" i="14"/>
  <c r="AC543" i="14"/>
  <c r="AB543" i="14"/>
  <c r="AA543" i="14"/>
  <c r="Z543" i="14"/>
  <c r="T543" i="14"/>
  <c r="P543" i="14"/>
  <c r="L543" i="14"/>
  <c r="H543" i="14"/>
  <c r="AC542" i="14"/>
  <c r="AB542" i="14"/>
  <c r="AA542" i="14"/>
  <c r="Z542" i="14"/>
  <c r="T542" i="14"/>
  <c r="P542" i="14"/>
  <c r="L542" i="14"/>
  <c r="H542" i="14"/>
  <c r="AC541" i="14"/>
  <c r="AB541" i="14"/>
  <c r="AA541" i="14"/>
  <c r="Z541" i="14"/>
  <c r="T541" i="14"/>
  <c r="P541" i="14"/>
  <c r="L541" i="14"/>
  <c r="H541" i="14"/>
  <c r="AC540" i="14"/>
  <c r="AB540" i="14"/>
  <c r="AA540" i="14"/>
  <c r="Z540" i="14"/>
  <c r="T540" i="14"/>
  <c r="P540" i="14"/>
  <c r="L540" i="14"/>
  <c r="H540" i="14"/>
  <c r="AC539" i="14"/>
  <c r="AB539" i="14"/>
  <c r="AA539" i="14"/>
  <c r="Z539" i="14"/>
  <c r="T539" i="14"/>
  <c r="P539" i="14"/>
  <c r="L539" i="14"/>
  <c r="H539" i="14"/>
  <c r="AC538" i="14"/>
  <c r="AB538" i="14"/>
  <c r="AA538" i="14"/>
  <c r="Z538" i="14"/>
  <c r="T538" i="14"/>
  <c r="P538" i="14"/>
  <c r="L538" i="14"/>
  <c r="H538" i="14"/>
  <c r="AC537" i="14"/>
  <c r="AB537" i="14"/>
  <c r="AA537" i="14"/>
  <c r="Z537" i="14"/>
  <c r="T537" i="14"/>
  <c r="P537" i="14"/>
  <c r="L537" i="14"/>
  <c r="H537" i="14"/>
  <c r="AC536" i="14"/>
  <c r="AB536" i="14"/>
  <c r="AA536" i="14"/>
  <c r="Z536" i="14"/>
  <c r="T536" i="14"/>
  <c r="P536" i="14"/>
  <c r="L536" i="14"/>
  <c r="H536" i="14"/>
  <c r="AC535" i="14"/>
  <c r="AB535" i="14"/>
  <c r="AA535" i="14"/>
  <c r="Z535" i="14"/>
  <c r="T535" i="14"/>
  <c r="P535" i="14"/>
  <c r="L535" i="14"/>
  <c r="H535" i="14"/>
  <c r="AC534" i="14"/>
  <c r="AB534" i="14"/>
  <c r="AA534" i="14"/>
  <c r="Z534" i="14"/>
  <c r="T534" i="14"/>
  <c r="P534" i="14"/>
  <c r="L534" i="14"/>
  <c r="H534" i="14"/>
  <c r="AC533" i="14"/>
  <c r="AB533" i="14"/>
  <c r="AA533" i="14"/>
  <c r="Z533" i="14"/>
  <c r="T533" i="14"/>
  <c r="P533" i="14"/>
  <c r="L533" i="14"/>
  <c r="H533" i="14"/>
  <c r="AC532" i="14"/>
  <c r="AB532" i="14"/>
  <c r="AA532" i="14"/>
  <c r="Z532" i="14"/>
  <c r="T532" i="14"/>
  <c r="P532" i="14"/>
  <c r="L532" i="14"/>
  <c r="H532" i="14"/>
  <c r="AC531" i="14"/>
  <c r="AB531" i="14"/>
  <c r="AA531" i="14"/>
  <c r="Z531" i="14"/>
  <c r="T531" i="14"/>
  <c r="P531" i="14"/>
  <c r="L531" i="14"/>
  <c r="H531" i="14"/>
  <c r="AC530" i="14"/>
  <c r="AB530" i="14"/>
  <c r="AA530" i="14"/>
  <c r="Z530" i="14"/>
  <c r="T530" i="14"/>
  <c r="P530" i="14"/>
  <c r="L530" i="14"/>
  <c r="H530" i="14"/>
  <c r="AC529" i="14"/>
  <c r="AB529" i="14"/>
  <c r="AA529" i="14"/>
  <c r="Z529" i="14"/>
  <c r="T529" i="14"/>
  <c r="P529" i="14"/>
  <c r="L529" i="14"/>
  <c r="H529" i="14"/>
  <c r="AC528" i="14"/>
  <c r="AB528" i="14"/>
  <c r="AA528" i="14"/>
  <c r="Z528" i="14"/>
  <c r="T528" i="14"/>
  <c r="P528" i="14"/>
  <c r="L528" i="14"/>
  <c r="H528" i="14"/>
  <c r="AC527" i="14"/>
  <c r="AB527" i="14"/>
  <c r="AA527" i="14"/>
  <c r="Z527" i="14"/>
  <c r="T527" i="14"/>
  <c r="P527" i="14"/>
  <c r="L527" i="14"/>
  <c r="H527" i="14"/>
  <c r="AC526" i="14"/>
  <c r="AB526" i="14"/>
  <c r="AA526" i="14"/>
  <c r="Z526" i="14"/>
  <c r="T526" i="14"/>
  <c r="P526" i="14"/>
  <c r="L526" i="14"/>
  <c r="H526" i="14"/>
  <c r="AC525" i="14"/>
  <c r="AB525" i="14"/>
  <c r="AA525" i="14"/>
  <c r="Z525" i="14"/>
  <c r="P525" i="14"/>
  <c r="L525" i="14"/>
  <c r="H525" i="14"/>
  <c r="AC524" i="14"/>
  <c r="AB524" i="14"/>
  <c r="AA524" i="14"/>
  <c r="Z524" i="14"/>
  <c r="P524" i="14"/>
  <c r="L524" i="14"/>
  <c r="H524" i="14"/>
  <c r="AC523" i="14"/>
  <c r="AB523" i="14"/>
  <c r="AA523" i="14"/>
  <c r="Z523" i="14"/>
  <c r="P523" i="14"/>
  <c r="L523" i="14"/>
  <c r="H523" i="14"/>
  <c r="AC522" i="14"/>
  <c r="AB522" i="14"/>
  <c r="AA522" i="14"/>
  <c r="Z522" i="14"/>
  <c r="P522" i="14"/>
  <c r="L522" i="14"/>
  <c r="H522" i="14"/>
  <c r="AC521" i="14"/>
  <c r="AB521" i="14"/>
  <c r="AA521" i="14"/>
  <c r="Z521" i="14"/>
  <c r="T521" i="14"/>
  <c r="P521" i="14"/>
  <c r="L521" i="14"/>
  <c r="H521" i="14"/>
  <c r="AC520" i="14"/>
  <c r="AB520" i="14"/>
  <c r="AA520" i="14"/>
  <c r="Z520" i="14"/>
  <c r="T520" i="14"/>
  <c r="P520" i="14"/>
  <c r="L520" i="14"/>
  <c r="H520" i="14"/>
  <c r="AC519" i="14"/>
  <c r="AB519" i="14"/>
  <c r="AA519" i="14"/>
  <c r="Z519" i="14"/>
  <c r="T519" i="14"/>
  <c r="P519" i="14"/>
  <c r="L519" i="14"/>
  <c r="H519" i="14"/>
  <c r="AC518" i="14"/>
  <c r="AB518" i="14"/>
  <c r="AA518" i="14"/>
  <c r="Z518" i="14"/>
  <c r="T518" i="14"/>
  <c r="P518" i="14"/>
  <c r="L518" i="14"/>
  <c r="H518" i="14"/>
  <c r="AC517" i="14"/>
  <c r="AB517" i="14"/>
  <c r="AA517" i="14"/>
  <c r="Z517" i="14"/>
  <c r="T517" i="14"/>
  <c r="P517" i="14"/>
  <c r="L517" i="14"/>
  <c r="H517" i="14"/>
  <c r="AC516" i="14"/>
  <c r="AB516" i="14"/>
  <c r="AA516" i="14"/>
  <c r="Z516" i="14"/>
  <c r="T516" i="14"/>
  <c r="P516" i="14"/>
  <c r="L516" i="14"/>
  <c r="H516" i="14"/>
  <c r="AC515" i="14"/>
  <c r="AB515" i="14"/>
  <c r="AA515" i="14"/>
  <c r="Z515" i="14"/>
  <c r="T515" i="14"/>
  <c r="P515" i="14"/>
  <c r="L515" i="14"/>
  <c r="H515" i="14"/>
  <c r="AC514" i="14"/>
  <c r="AB514" i="14"/>
  <c r="AA514" i="14"/>
  <c r="Z514" i="14"/>
  <c r="T514" i="14"/>
  <c r="P514" i="14"/>
  <c r="L514" i="14"/>
  <c r="H514" i="14"/>
  <c r="AC513" i="14"/>
  <c r="AB513" i="14"/>
  <c r="AA513" i="14"/>
  <c r="Z513" i="14"/>
  <c r="T513" i="14"/>
  <c r="P513" i="14"/>
  <c r="L513" i="14"/>
  <c r="H513" i="14"/>
  <c r="AC512" i="14"/>
  <c r="AB512" i="14"/>
  <c r="AA512" i="14"/>
  <c r="Z512" i="14"/>
  <c r="T512" i="14"/>
  <c r="P512" i="14"/>
  <c r="L512" i="14"/>
  <c r="H512" i="14"/>
  <c r="AC511" i="14"/>
  <c r="AB511" i="14"/>
  <c r="AA511" i="14"/>
  <c r="Z511" i="14"/>
  <c r="T511" i="14"/>
  <c r="P511" i="14"/>
  <c r="L511" i="14"/>
  <c r="H511" i="14"/>
  <c r="AC510" i="14"/>
  <c r="AB510" i="14"/>
  <c r="AA510" i="14"/>
  <c r="Z510" i="14"/>
  <c r="T510" i="14"/>
  <c r="P510" i="14"/>
  <c r="L510" i="14"/>
  <c r="H510" i="14"/>
  <c r="AC509" i="14"/>
  <c r="AB509" i="14"/>
  <c r="AA509" i="14"/>
  <c r="Z509" i="14"/>
  <c r="T509" i="14"/>
  <c r="P509" i="14"/>
  <c r="L509" i="14"/>
  <c r="H509" i="14"/>
  <c r="AC508" i="14"/>
  <c r="AB508" i="14"/>
  <c r="AA508" i="14"/>
  <c r="Z508" i="14"/>
  <c r="T508" i="14"/>
  <c r="P508" i="14"/>
  <c r="L508" i="14"/>
  <c r="H508" i="14"/>
  <c r="AC507" i="14"/>
  <c r="AB507" i="14"/>
  <c r="AA507" i="14"/>
  <c r="Z507" i="14"/>
  <c r="T507" i="14"/>
  <c r="P507" i="14"/>
  <c r="L507" i="14"/>
  <c r="H507" i="14"/>
  <c r="AC506" i="14"/>
  <c r="AB506" i="14"/>
  <c r="AA506" i="14"/>
  <c r="Z506" i="14"/>
  <c r="T506" i="14"/>
  <c r="P506" i="14"/>
  <c r="L506" i="14"/>
  <c r="H506" i="14"/>
  <c r="AC505" i="14"/>
  <c r="AB505" i="14"/>
  <c r="AA505" i="14"/>
  <c r="Z505" i="14"/>
  <c r="T505" i="14"/>
  <c r="P505" i="14"/>
  <c r="L505" i="14"/>
  <c r="H505" i="14"/>
  <c r="AC504" i="14"/>
  <c r="AB504" i="14"/>
  <c r="AA504" i="14"/>
  <c r="Z504" i="14"/>
  <c r="T504" i="14"/>
  <c r="P504" i="14"/>
  <c r="L504" i="14"/>
  <c r="H504" i="14"/>
  <c r="AC503" i="14"/>
  <c r="AB503" i="14"/>
  <c r="AA503" i="14"/>
  <c r="Z503" i="14"/>
  <c r="T503" i="14"/>
  <c r="P503" i="14"/>
  <c r="L503" i="14"/>
  <c r="H503" i="14"/>
  <c r="AC502" i="14"/>
  <c r="AB502" i="14"/>
  <c r="AA502" i="14"/>
  <c r="Z502" i="14"/>
  <c r="T502" i="14"/>
  <c r="P502" i="14"/>
  <c r="L502" i="14"/>
  <c r="H502" i="14"/>
  <c r="AC501" i="14"/>
  <c r="AB501" i="14"/>
  <c r="AA501" i="14"/>
  <c r="Z501" i="14"/>
  <c r="T501" i="14"/>
  <c r="P501" i="14"/>
  <c r="L501" i="14"/>
  <c r="H501" i="14"/>
  <c r="AC500" i="14"/>
  <c r="AB500" i="14"/>
  <c r="AA500" i="14"/>
  <c r="Z500" i="14"/>
  <c r="T500" i="14"/>
  <c r="P500" i="14"/>
  <c r="L500" i="14"/>
  <c r="H500" i="14"/>
  <c r="AC499" i="14"/>
  <c r="AB499" i="14"/>
  <c r="AA499" i="14"/>
  <c r="Z499" i="14"/>
  <c r="T499" i="14"/>
  <c r="P499" i="14"/>
  <c r="L499" i="14"/>
  <c r="H499" i="14"/>
  <c r="AC498" i="14"/>
  <c r="AB498" i="14"/>
  <c r="AA498" i="14"/>
  <c r="Z498" i="14"/>
  <c r="T498" i="14"/>
  <c r="P498" i="14"/>
  <c r="L498" i="14"/>
  <c r="H498" i="14"/>
  <c r="AC497" i="14"/>
  <c r="AB497" i="14"/>
  <c r="AA497" i="14"/>
  <c r="Z497" i="14"/>
  <c r="T497" i="14"/>
  <c r="P497" i="14"/>
  <c r="L497" i="14"/>
  <c r="H497" i="14"/>
  <c r="AC496" i="14"/>
  <c r="AB496" i="14"/>
  <c r="AA496" i="14"/>
  <c r="Z496" i="14"/>
  <c r="T496" i="14"/>
  <c r="P496" i="14"/>
  <c r="L496" i="14"/>
  <c r="H496" i="14"/>
  <c r="AC495" i="14"/>
  <c r="AB495" i="14"/>
  <c r="AA495" i="14"/>
  <c r="Z495" i="14"/>
  <c r="T495" i="14"/>
  <c r="P495" i="14"/>
  <c r="L495" i="14"/>
  <c r="H495" i="14"/>
  <c r="AC494" i="14"/>
  <c r="AB494" i="14"/>
  <c r="AA494" i="14"/>
  <c r="Z494" i="14"/>
  <c r="T494" i="14"/>
  <c r="P494" i="14"/>
  <c r="L494" i="14"/>
  <c r="H494" i="14"/>
  <c r="AC493" i="14"/>
  <c r="AB493" i="14"/>
  <c r="AA493" i="14"/>
  <c r="Z493" i="14"/>
  <c r="T493" i="14"/>
  <c r="P493" i="14"/>
  <c r="L493" i="14"/>
  <c r="H493" i="14"/>
  <c r="AC492" i="14"/>
  <c r="AB492" i="14"/>
  <c r="AA492" i="14"/>
  <c r="Z492" i="14"/>
  <c r="T492" i="14"/>
  <c r="P492" i="14"/>
  <c r="L492" i="14"/>
  <c r="H492" i="14"/>
  <c r="AC491" i="14"/>
  <c r="AB491" i="14"/>
  <c r="AA491" i="14"/>
  <c r="Z491" i="14"/>
  <c r="T491" i="14"/>
  <c r="P491" i="14"/>
  <c r="L491" i="14"/>
  <c r="H491" i="14"/>
  <c r="AC490" i="14"/>
  <c r="AB490" i="14"/>
  <c r="AA490" i="14"/>
  <c r="Z490" i="14"/>
  <c r="T490" i="14"/>
  <c r="P490" i="14"/>
  <c r="L490" i="14"/>
  <c r="H490" i="14"/>
  <c r="AC489" i="14"/>
  <c r="AB489" i="14"/>
  <c r="AA489" i="14"/>
  <c r="Z489" i="14"/>
  <c r="T489" i="14"/>
  <c r="P489" i="14"/>
  <c r="L489" i="14"/>
  <c r="H489" i="14"/>
  <c r="AC488" i="14"/>
  <c r="AB488" i="14"/>
  <c r="AA488" i="14"/>
  <c r="Z488" i="14"/>
  <c r="T488" i="14"/>
  <c r="P488" i="14"/>
  <c r="L488" i="14"/>
  <c r="H488" i="14"/>
  <c r="AC487" i="14"/>
  <c r="AB487" i="14"/>
  <c r="AA487" i="14"/>
  <c r="Z487" i="14"/>
  <c r="T487" i="14"/>
  <c r="P487" i="14"/>
  <c r="L487" i="14"/>
  <c r="H487" i="14"/>
  <c r="AC486" i="14"/>
  <c r="AB486" i="14"/>
  <c r="AA486" i="14"/>
  <c r="Z486" i="14"/>
  <c r="T486" i="14"/>
  <c r="P486" i="14"/>
  <c r="L486" i="14"/>
  <c r="H486" i="14"/>
  <c r="AC485" i="14"/>
  <c r="AB485" i="14"/>
  <c r="AA485" i="14"/>
  <c r="Z485" i="14"/>
  <c r="T485" i="14"/>
  <c r="P485" i="14"/>
  <c r="L485" i="14"/>
  <c r="H485" i="14"/>
  <c r="AC484" i="14"/>
  <c r="AB484" i="14"/>
  <c r="AA484" i="14"/>
  <c r="Z484" i="14"/>
  <c r="T484" i="14"/>
  <c r="P484" i="14"/>
  <c r="L484" i="14"/>
  <c r="H484" i="14"/>
  <c r="AC483" i="14"/>
  <c r="AB483" i="14"/>
  <c r="Z483" i="14"/>
  <c r="T483" i="14"/>
  <c r="P483" i="14"/>
  <c r="M483" i="14"/>
  <c r="M447" i="14" s="1"/>
  <c r="H483" i="14"/>
  <c r="AC482" i="14"/>
  <c r="AB482" i="14"/>
  <c r="AA482" i="14"/>
  <c r="Z482" i="14"/>
  <c r="T482" i="14"/>
  <c r="L482" i="14"/>
  <c r="H482" i="14"/>
  <c r="AC481" i="14"/>
  <c r="AB481" i="14"/>
  <c r="AA481" i="14"/>
  <c r="Z481" i="14"/>
  <c r="T481" i="14"/>
  <c r="P481" i="14"/>
  <c r="L481" i="14"/>
  <c r="H481" i="14"/>
  <c r="AC480" i="14"/>
  <c r="AB480" i="14"/>
  <c r="AA480" i="14"/>
  <c r="Z480" i="14"/>
  <c r="T480" i="14"/>
  <c r="P480" i="14"/>
  <c r="L480" i="14"/>
  <c r="H480" i="14"/>
  <c r="AC479" i="14"/>
  <c r="AB479" i="14"/>
  <c r="AA479" i="14"/>
  <c r="Z479" i="14"/>
  <c r="T479" i="14"/>
  <c r="P479" i="14"/>
  <c r="L479" i="14"/>
  <c r="H479" i="14"/>
  <c r="AC478" i="14"/>
  <c r="AB478" i="14"/>
  <c r="AA478" i="14"/>
  <c r="Z478" i="14"/>
  <c r="T478" i="14"/>
  <c r="P478" i="14"/>
  <c r="L478" i="14"/>
  <c r="H478" i="14"/>
  <c r="AC477" i="14"/>
  <c r="AB477" i="14"/>
  <c r="AA477" i="14"/>
  <c r="Z477" i="14"/>
  <c r="T477" i="14"/>
  <c r="P477" i="14"/>
  <c r="L477" i="14"/>
  <c r="H477" i="14"/>
  <c r="AC476" i="14"/>
  <c r="AB476" i="14"/>
  <c r="AA476" i="14"/>
  <c r="Z476" i="14"/>
  <c r="T476" i="14"/>
  <c r="P476" i="14"/>
  <c r="L476" i="14"/>
  <c r="H476" i="14"/>
  <c r="AC475" i="14"/>
  <c r="AB475" i="14"/>
  <c r="AA475" i="14"/>
  <c r="Z475" i="14"/>
  <c r="T475" i="14"/>
  <c r="P475" i="14"/>
  <c r="L475" i="14"/>
  <c r="H475" i="14"/>
  <c r="AC474" i="14"/>
  <c r="AB474" i="14"/>
  <c r="AA474" i="14"/>
  <c r="Z474" i="14"/>
  <c r="T474" i="14"/>
  <c r="P474" i="14"/>
  <c r="L474" i="14"/>
  <c r="H474" i="14"/>
  <c r="AC473" i="14"/>
  <c r="AB473" i="14"/>
  <c r="AA473" i="14"/>
  <c r="Z473" i="14"/>
  <c r="T473" i="14"/>
  <c r="P473" i="14"/>
  <c r="L473" i="14"/>
  <c r="H473" i="14"/>
  <c r="AC472" i="14"/>
  <c r="AB472" i="14"/>
  <c r="AA472" i="14"/>
  <c r="Z472" i="14"/>
  <c r="T472" i="14"/>
  <c r="P472" i="14"/>
  <c r="L472" i="14"/>
  <c r="H472" i="14"/>
  <c r="AC471" i="14"/>
  <c r="AB471" i="14"/>
  <c r="AA471" i="14"/>
  <c r="Z471" i="14"/>
  <c r="T471" i="14"/>
  <c r="P471" i="14"/>
  <c r="L471" i="14"/>
  <c r="H471" i="14"/>
  <c r="AC470" i="14"/>
  <c r="AB470" i="14"/>
  <c r="AA470" i="14"/>
  <c r="Z470" i="14"/>
  <c r="T470" i="14"/>
  <c r="P470" i="14"/>
  <c r="L470" i="14"/>
  <c r="H470" i="14"/>
  <c r="AC469" i="14"/>
  <c r="AB469" i="14"/>
  <c r="AA469" i="14"/>
  <c r="Z469" i="14"/>
  <c r="T469" i="14"/>
  <c r="P469" i="14"/>
  <c r="L469" i="14"/>
  <c r="H469" i="14"/>
  <c r="AC468" i="14"/>
  <c r="AB468" i="14"/>
  <c r="AA468" i="14"/>
  <c r="Z468" i="14"/>
  <c r="T468" i="14"/>
  <c r="P468" i="14"/>
  <c r="L468" i="14"/>
  <c r="H468" i="14"/>
  <c r="AC467" i="14"/>
  <c r="AB467" i="14"/>
  <c r="AA467" i="14"/>
  <c r="Z467" i="14"/>
  <c r="T467" i="14"/>
  <c r="P467" i="14"/>
  <c r="L467" i="14"/>
  <c r="H467" i="14"/>
  <c r="AC466" i="14"/>
  <c r="AB466" i="14"/>
  <c r="AA466" i="14"/>
  <c r="Z466" i="14"/>
  <c r="T466" i="14"/>
  <c r="P466" i="14"/>
  <c r="L466" i="14"/>
  <c r="H466" i="14"/>
  <c r="AC465" i="14"/>
  <c r="AB465" i="14"/>
  <c r="AA465" i="14"/>
  <c r="Z465" i="14"/>
  <c r="T465" i="14"/>
  <c r="P465" i="14"/>
  <c r="L465" i="14"/>
  <c r="H465" i="14"/>
  <c r="AC464" i="14"/>
  <c r="AB464" i="14"/>
  <c r="AA464" i="14"/>
  <c r="Z464" i="14"/>
  <c r="T464" i="14"/>
  <c r="P464" i="14"/>
  <c r="L464" i="14"/>
  <c r="H464" i="14"/>
  <c r="AC463" i="14"/>
  <c r="AB463" i="14"/>
  <c r="AA463" i="14"/>
  <c r="Z463" i="14"/>
  <c r="T463" i="14"/>
  <c r="P463" i="14"/>
  <c r="L463" i="14"/>
  <c r="H463" i="14"/>
  <c r="AC462" i="14"/>
  <c r="AB462" i="14"/>
  <c r="AA462" i="14"/>
  <c r="Z462" i="14"/>
  <c r="T462" i="14"/>
  <c r="P462" i="14"/>
  <c r="L462" i="14"/>
  <c r="H462" i="14"/>
  <c r="AC461" i="14"/>
  <c r="AB461" i="14"/>
  <c r="AA461" i="14"/>
  <c r="Z461" i="14"/>
  <c r="T461" i="14"/>
  <c r="P461" i="14"/>
  <c r="L461" i="14"/>
  <c r="H461" i="14"/>
  <c r="AC460" i="14"/>
  <c r="AB460" i="14"/>
  <c r="AA460" i="14"/>
  <c r="Z460" i="14"/>
  <c r="T460" i="14"/>
  <c r="P460" i="14"/>
  <c r="L460" i="14"/>
  <c r="H460" i="14"/>
  <c r="AC459" i="14"/>
  <c r="AB459" i="14"/>
  <c r="AA459" i="14"/>
  <c r="Z459" i="14"/>
  <c r="T459" i="14"/>
  <c r="P459" i="14"/>
  <c r="L459" i="14"/>
  <c r="H459" i="14"/>
  <c r="AC458" i="14"/>
  <c r="AB458" i="14"/>
  <c r="AA458" i="14"/>
  <c r="Z458" i="14"/>
  <c r="T458" i="14"/>
  <c r="P458" i="14"/>
  <c r="L458" i="14"/>
  <c r="H458" i="14"/>
  <c r="AC457" i="14"/>
  <c r="AB457" i="14"/>
  <c r="AA457" i="14"/>
  <c r="Z457" i="14"/>
  <c r="T457" i="14"/>
  <c r="P457" i="14"/>
  <c r="L457" i="14"/>
  <c r="H457" i="14"/>
  <c r="AC456" i="14"/>
  <c r="AB456" i="14"/>
  <c r="AA456" i="14"/>
  <c r="Z456" i="14"/>
  <c r="T456" i="14"/>
  <c r="P456" i="14"/>
  <c r="L456" i="14"/>
  <c r="H456" i="14"/>
  <c r="AC455" i="14"/>
  <c r="AB455" i="14"/>
  <c r="AA455" i="14"/>
  <c r="Z455" i="14"/>
  <c r="T455" i="14"/>
  <c r="P455" i="14"/>
  <c r="L455" i="14"/>
  <c r="H455" i="14"/>
  <c r="AC454" i="14"/>
  <c r="AB454" i="14"/>
  <c r="AA454" i="14"/>
  <c r="Z454" i="14"/>
  <c r="T454" i="14"/>
  <c r="P454" i="14"/>
  <c r="L454" i="14"/>
  <c r="H454" i="14"/>
  <c r="AC453" i="14"/>
  <c r="AB453" i="14"/>
  <c r="AA453" i="14"/>
  <c r="Z453" i="14"/>
  <c r="T453" i="14"/>
  <c r="P453" i="14"/>
  <c r="L453" i="14"/>
  <c r="H453" i="14"/>
  <c r="AC452" i="14"/>
  <c r="AB452" i="14"/>
  <c r="AA452" i="14"/>
  <c r="Z452" i="14"/>
  <c r="T452" i="14"/>
  <c r="P452" i="14"/>
  <c r="L452" i="14"/>
  <c r="H452" i="14"/>
  <c r="AC451" i="14"/>
  <c r="AB451" i="14"/>
  <c r="AA451" i="14"/>
  <c r="Z451" i="14"/>
  <c r="T451" i="14"/>
  <c r="P451" i="14"/>
  <c r="L451" i="14"/>
  <c r="H451" i="14"/>
  <c r="AC450" i="14"/>
  <c r="AB450" i="14"/>
  <c r="AA450" i="14"/>
  <c r="Z450" i="14"/>
  <c r="T450" i="14"/>
  <c r="P450" i="14"/>
  <c r="L450" i="14"/>
  <c r="H450" i="14"/>
  <c r="AC449" i="14"/>
  <c r="AB449" i="14"/>
  <c r="AA449" i="14"/>
  <c r="Z449" i="14"/>
  <c r="T449" i="14"/>
  <c r="P449" i="14"/>
  <c r="L449" i="14"/>
  <c r="H449" i="14"/>
  <c r="AC448" i="14"/>
  <c r="AB448" i="14"/>
  <c r="AA448" i="14"/>
  <c r="Z448" i="14"/>
  <c r="T448" i="14"/>
  <c r="P448" i="14"/>
  <c r="L448" i="14"/>
  <c r="H448" i="14"/>
  <c r="X447" i="14"/>
  <c r="W447" i="14"/>
  <c r="V447" i="14"/>
  <c r="U447" i="14"/>
  <c r="S447" i="14"/>
  <c r="R447" i="14"/>
  <c r="Q447" i="14"/>
  <c r="O447" i="14"/>
  <c r="N447" i="14"/>
  <c r="K447" i="14"/>
  <c r="J447" i="14"/>
  <c r="I447" i="14"/>
  <c r="AC446" i="14"/>
  <c r="AB446" i="14"/>
  <c r="AA446" i="14"/>
  <c r="Z446" i="14"/>
  <c r="T446" i="14"/>
  <c r="P446" i="14"/>
  <c r="L446" i="14"/>
  <c r="H446" i="14"/>
  <c r="AC445" i="14"/>
  <c r="AB445" i="14"/>
  <c r="AA445" i="14"/>
  <c r="Z445" i="14"/>
  <c r="T445" i="14"/>
  <c r="P445" i="14"/>
  <c r="L445" i="14"/>
  <c r="H445" i="14"/>
  <c r="AC444" i="14"/>
  <c r="AB444" i="14"/>
  <c r="AA444" i="14"/>
  <c r="Z444" i="14"/>
  <c r="T444" i="14"/>
  <c r="P444" i="14"/>
  <c r="L444" i="14"/>
  <c r="H444" i="14"/>
  <c r="AC443" i="14"/>
  <c r="AB443" i="14"/>
  <c r="AA443" i="14"/>
  <c r="Z443" i="14"/>
  <c r="T443" i="14"/>
  <c r="P443" i="14"/>
  <c r="L443" i="14"/>
  <c r="H443" i="14"/>
  <c r="AC442" i="14"/>
  <c r="AB442" i="14"/>
  <c r="AA442" i="14"/>
  <c r="Z442" i="14"/>
  <c r="T442" i="14"/>
  <c r="P442" i="14"/>
  <c r="L442" i="14"/>
  <c r="H442" i="14"/>
  <c r="AC441" i="14"/>
  <c r="AB441" i="14"/>
  <c r="AA441" i="14"/>
  <c r="Z441" i="14"/>
  <c r="T441" i="14"/>
  <c r="P441" i="14"/>
  <c r="L441" i="14"/>
  <c r="H441" i="14"/>
  <c r="AC440" i="14"/>
  <c r="AB440" i="14"/>
  <c r="AA440" i="14"/>
  <c r="Z440" i="14"/>
  <c r="T440" i="14"/>
  <c r="P440" i="14"/>
  <c r="L440" i="14"/>
  <c r="H440" i="14"/>
  <c r="AC439" i="14"/>
  <c r="AB439" i="14"/>
  <c r="AA439" i="14"/>
  <c r="Z439" i="14"/>
  <c r="T439" i="14"/>
  <c r="P439" i="14"/>
  <c r="L439" i="14"/>
  <c r="H439" i="14"/>
  <c r="AC438" i="14"/>
  <c r="AB438" i="14"/>
  <c r="AA438" i="14"/>
  <c r="Z438" i="14"/>
  <c r="T438" i="14"/>
  <c r="P438" i="14"/>
  <c r="L438" i="14"/>
  <c r="H438" i="14"/>
  <c r="AC437" i="14"/>
  <c r="AB437" i="14"/>
  <c r="Z437" i="14"/>
  <c r="T437" i="14"/>
  <c r="P437" i="14"/>
  <c r="M437" i="14"/>
  <c r="AA437" i="14" s="1"/>
  <c r="H437" i="14"/>
  <c r="AC436" i="14"/>
  <c r="AB436" i="14"/>
  <c r="Z436" i="14"/>
  <c r="T436" i="14"/>
  <c r="P436" i="14"/>
  <c r="M436" i="14"/>
  <c r="L436" i="14" s="1"/>
  <c r="H436" i="14"/>
  <c r="AC435" i="14"/>
  <c r="AB435" i="14"/>
  <c r="Z435" i="14"/>
  <c r="T435" i="14"/>
  <c r="P435" i="14"/>
  <c r="M435" i="14"/>
  <c r="H435" i="14"/>
  <c r="AC434" i="14"/>
  <c r="AB434" i="14"/>
  <c r="Z434" i="14"/>
  <c r="T434" i="14"/>
  <c r="P434" i="14"/>
  <c r="M434" i="14"/>
  <c r="L434" i="14" s="1"/>
  <c r="H434" i="14"/>
  <c r="AC433" i="14"/>
  <c r="AB433" i="14"/>
  <c r="Z433" i="14"/>
  <c r="T433" i="14"/>
  <c r="P433" i="14"/>
  <c r="M433" i="14"/>
  <c r="AA433" i="14" s="1"/>
  <c r="H433" i="14"/>
  <c r="AC432" i="14"/>
  <c r="AB432" i="14"/>
  <c r="AA432" i="14"/>
  <c r="Z432" i="14"/>
  <c r="T432" i="14"/>
  <c r="P432" i="14"/>
  <c r="L432" i="14"/>
  <c r="H432" i="14"/>
  <c r="AC431" i="14"/>
  <c r="AB431" i="14"/>
  <c r="Z431" i="14"/>
  <c r="T431" i="14"/>
  <c r="P431" i="14"/>
  <c r="M431" i="14"/>
  <c r="AA431" i="14" s="1"/>
  <c r="H431" i="14"/>
  <c r="AC430" i="14"/>
  <c r="AB430" i="14"/>
  <c r="Z430" i="14"/>
  <c r="T430" i="14"/>
  <c r="P430" i="14"/>
  <c r="M430" i="14"/>
  <c r="L430" i="14" s="1"/>
  <c r="H430" i="14"/>
  <c r="AC429" i="14"/>
  <c r="AB429" i="14"/>
  <c r="Z429" i="14"/>
  <c r="T429" i="14"/>
  <c r="P429" i="14"/>
  <c r="M429" i="14"/>
  <c r="H429" i="14"/>
  <c r="AC428" i="14"/>
  <c r="AB428" i="14"/>
  <c r="Z428" i="14"/>
  <c r="T428" i="14"/>
  <c r="P428" i="14"/>
  <c r="M428" i="14"/>
  <c r="L428" i="14" s="1"/>
  <c r="H428" i="14"/>
  <c r="AC427" i="14"/>
  <c r="AB427" i="14"/>
  <c r="Z427" i="14"/>
  <c r="T427" i="14"/>
  <c r="P427" i="14"/>
  <c r="M427" i="14"/>
  <c r="AA427" i="14" s="1"/>
  <c r="H427" i="14"/>
  <c r="AC426" i="14"/>
  <c r="AB426" i="14"/>
  <c r="Z426" i="14"/>
  <c r="T426" i="14"/>
  <c r="P426" i="14"/>
  <c r="M426" i="14"/>
  <c r="L426" i="14" s="1"/>
  <c r="H426" i="14"/>
  <c r="AC425" i="14"/>
  <c r="AB425" i="14"/>
  <c r="Z425" i="14"/>
  <c r="T425" i="14"/>
  <c r="P425" i="14"/>
  <c r="M425" i="14"/>
  <c r="H425" i="14"/>
  <c r="AC424" i="14"/>
  <c r="AB424" i="14"/>
  <c r="Z424" i="14"/>
  <c r="T424" i="14"/>
  <c r="P424" i="14"/>
  <c r="M424" i="14"/>
  <c r="L424" i="14" s="1"/>
  <c r="H424" i="14"/>
  <c r="AC423" i="14"/>
  <c r="AB423" i="14"/>
  <c r="Z423" i="14"/>
  <c r="T423" i="14"/>
  <c r="P423" i="14"/>
  <c r="M423" i="14"/>
  <c r="L423" i="14" s="1"/>
  <c r="H423" i="14"/>
  <c r="AC422" i="14"/>
  <c r="AB422" i="14"/>
  <c r="Z422" i="14"/>
  <c r="T422" i="14"/>
  <c r="P422" i="14"/>
  <c r="M422" i="14"/>
  <c r="AA422" i="14" s="1"/>
  <c r="H422" i="14"/>
  <c r="AC421" i="14"/>
  <c r="AB421" i="14"/>
  <c r="Z421" i="14"/>
  <c r="T421" i="14"/>
  <c r="P421" i="14"/>
  <c r="M421" i="14"/>
  <c r="H421" i="14"/>
  <c r="AC420" i="14"/>
  <c r="AB420" i="14"/>
  <c r="AA420" i="14"/>
  <c r="Z420" i="14"/>
  <c r="T420" i="14"/>
  <c r="P420" i="14"/>
  <c r="L420" i="14"/>
  <c r="H420" i="14"/>
  <c r="AC419" i="14"/>
  <c r="AB419" i="14"/>
  <c r="AA419" i="14"/>
  <c r="Z419" i="14"/>
  <c r="T419" i="14"/>
  <c r="P419" i="14"/>
  <c r="L419" i="14"/>
  <c r="H419" i="14"/>
  <c r="AC418" i="14"/>
  <c r="AB418" i="14"/>
  <c r="AA418" i="14"/>
  <c r="Z418" i="14"/>
  <c r="T418" i="14"/>
  <c r="P418" i="14"/>
  <c r="L418" i="14"/>
  <c r="H418" i="14"/>
  <c r="AC417" i="14"/>
  <c r="AB417" i="14"/>
  <c r="AA417" i="14"/>
  <c r="Z417" i="14"/>
  <c r="T417" i="14"/>
  <c r="P417" i="14"/>
  <c r="L417" i="14"/>
  <c r="H417" i="14"/>
  <c r="AC416" i="14"/>
  <c r="AB416" i="14"/>
  <c r="AA416" i="14"/>
  <c r="Z416" i="14"/>
  <c r="T416" i="14"/>
  <c r="P416" i="14"/>
  <c r="L416" i="14"/>
  <c r="H416" i="14"/>
  <c r="AC415" i="14"/>
  <c r="AB415" i="14"/>
  <c r="AA415" i="14"/>
  <c r="Z415" i="14"/>
  <c r="T415" i="14"/>
  <c r="P415" i="14"/>
  <c r="L415" i="14"/>
  <c r="H415" i="14"/>
  <c r="AC414" i="14"/>
  <c r="AB414" i="14"/>
  <c r="AA414" i="14"/>
  <c r="Z414" i="14"/>
  <c r="T414" i="14"/>
  <c r="P414" i="14"/>
  <c r="L414" i="14"/>
  <c r="H414" i="14"/>
  <c r="AC413" i="14"/>
  <c r="AB413" i="14"/>
  <c r="AA413" i="14"/>
  <c r="Z413" i="14"/>
  <c r="T413" i="14"/>
  <c r="P413" i="14"/>
  <c r="L413" i="14"/>
  <c r="H413" i="14"/>
  <c r="AC412" i="14"/>
  <c r="AB412" i="14"/>
  <c r="AA412" i="14"/>
  <c r="Z412" i="14"/>
  <c r="T412" i="14"/>
  <c r="P412" i="14"/>
  <c r="L412" i="14"/>
  <c r="H412" i="14"/>
  <c r="AC411" i="14"/>
  <c r="AB411" i="14"/>
  <c r="AA411" i="14"/>
  <c r="Z411" i="14"/>
  <c r="T411" i="14"/>
  <c r="P411" i="14"/>
  <c r="L411" i="14"/>
  <c r="H411" i="14"/>
  <c r="AC410" i="14"/>
  <c r="AB410" i="14"/>
  <c r="AA410" i="14"/>
  <c r="Z410" i="14"/>
  <c r="T410" i="14"/>
  <c r="P410" i="14"/>
  <c r="L410" i="14"/>
  <c r="H410" i="14"/>
  <c r="AC409" i="14"/>
  <c r="AB409" i="14"/>
  <c r="AA409" i="14"/>
  <c r="Z409" i="14"/>
  <c r="T409" i="14"/>
  <c r="P409" i="14"/>
  <c r="L409" i="14"/>
  <c r="H409" i="14"/>
  <c r="AC408" i="14"/>
  <c r="AB408" i="14"/>
  <c r="AA408" i="14"/>
  <c r="Z408" i="14"/>
  <c r="T408" i="14"/>
  <c r="P408" i="14"/>
  <c r="L408" i="14"/>
  <c r="H408" i="14"/>
  <c r="AC407" i="14"/>
  <c r="AB407" i="14"/>
  <c r="AA407" i="14"/>
  <c r="Z407" i="14"/>
  <c r="T407" i="14"/>
  <c r="P407" i="14"/>
  <c r="L407" i="14"/>
  <c r="H407" i="14"/>
  <c r="AC406" i="14"/>
  <c r="AB406" i="14"/>
  <c r="AA406" i="14"/>
  <c r="Z406" i="14"/>
  <c r="T406" i="14"/>
  <c r="P406" i="14"/>
  <c r="L406" i="14"/>
  <c r="H406" i="14"/>
  <c r="AC405" i="14"/>
  <c r="AB405" i="14"/>
  <c r="AA405" i="14"/>
  <c r="Z405" i="14"/>
  <c r="T405" i="14"/>
  <c r="P405" i="14"/>
  <c r="L405" i="14"/>
  <c r="H405" i="14"/>
  <c r="AC404" i="14"/>
  <c r="AB404" i="14"/>
  <c r="AA404" i="14"/>
  <c r="Z404" i="14"/>
  <c r="T404" i="14"/>
  <c r="P404" i="14"/>
  <c r="L404" i="14"/>
  <c r="H404" i="14"/>
  <c r="AC403" i="14"/>
  <c r="AB403" i="14"/>
  <c r="AA403" i="14"/>
  <c r="Z403" i="14"/>
  <c r="T403" i="14"/>
  <c r="P403" i="14"/>
  <c r="L403" i="14"/>
  <c r="H403" i="14"/>
  <c r="AC402" i="14"/>
  <c r="AB402" i="14"/>
  <c r="AA402" i="14"/>
  <c r="Z402" i="14"/>
  <c r="T402" i="14"/>
  <c r="P402" i="14"/>
  <c r="L402" i="14"/>
  <c r="H402" i="14"/>
  <c r="AC401" i="14"/>
  <c r="AB401" i="14"/>
  <c r="AA401" i="14"/>
  <c r="Z401" i="14"/>
  <c r="T401" i="14"/>
  <c r="P401" i="14"/>
  <c r="L401" i="14"/>
  <c r="H401" i="14"/>
  <c r="AC400" i="14"/>
  <c r="AB400" i="14"/>
  <c r="AA400" i="14"/>
  <c r="Z400" i="14"/>
  <c r="T400" i="14"/>
  <c r="P400" i="14"/>
  <c r="L400" i="14"/>
  <c r="H400" i="14"/>
  <c r="AC399" i="14"/>
  <c r="AB399" i="14"/>
  <c r="AA399" i="14"/>
  <c r="Z399" i="14"/>
  <c r="T399" i="14"/>
  <c r="P399" i="14"/>
  <c r="L399" i="14"/>
  <c r="H399" i="14"/>
  <c r="AC398" i="14"/>
  <c r="AB398" i="14"/>
  <c r="AA398" i="14"/>
  <c r="Z398" i="14"/>
  <c r="T398" i="14"/>
  <c r="P398" i="14"/>
  <c r="L398" i="14"/>
  <c r="H398" i="14"/>
  <c r="AC397" i="14"/>
  <c r="AB397" i="14"/>
  <c r="AA397" i="14"/>
  <c r="Z397" i="14"/>
  <c r="T397" i="14"/>
  <c r="P397" i="14"/>
  <c r="L397" i="14"/>
  <c r="H397" i="14"/>
  <c r="AC396" i="14"/>
  <c r="AB396" i="14"/>
  <c r="AA396" i="14"/>
  <c r="Z396" i="14"/>
  <c r="T396" i="14"/>
  <c r="P396" i="14"/>
  <c r="L396" i="14"/>
  <c r="H396" i="14"/>
  <c r="AC395" i="14"/>
  <c r="AB395" i="14"/>
  <c r="AA395" i="14"/>
  <c r="Z395" i="14"/>
  <c r="T395" i="14"/>
  <c r="P395" i="14"/>
  <c r="L395" i="14"/>
  <c r="H395" i="14"/>
  <c r="AC394" i="14"/>
  <c r="AB394" i="14"/>
  <c r="Z394" i="14"/>
  <c r="T394" i="14"/>
  <c r="P394" i="14"/>
  <c r="M394" i="14"/>
  <c r="H394" i="14"/>
  <c r="AC393" i="14"/>
  <c r="AB393" i="14"/>
  <c r="AA393" i="14"/>
  <c r="Z393" i="14"/>
  <c r="T393" i="14"/>
  <c r="P393" i="14"/>
  <c r="L393" i="14"/>
  <c r="H393" i="14"/>
  <c r="AC392" i="14"/>
  <c r="AB392" i="14"/>
  <c r="AA392" i="14"/>
  <c r="Z392" i="14"/>
  <c r="T392" i="14"/>
  <c r="P392" i="14"/>
  <c r="L392" i="14"/>
  <c r="H392" i="14"/>
  <c r="AC391" i="14"/>
  <c r="AB391" i="14"/>
  <c r="AA391" i="14"/>
  <c r="Z391" i="14"/>
  <c r="T391" i="14"/>
  <c r="P391" i="14"/>
  <c r="L391" i="14"/>
  <c r="H391" i="14"/>
  <c r="AC390" i="14"/>
  <c r="AB390" i="14"/>
  <c r="AA390" i="14"/>
  <c r="Z390" i="14"/>
  <c r="T390" i="14"/>
  <c r="P390" i="14"/>
  <c r="L390" i="14"/>
  <c r="H390" i="14"/>
  <c r="AC389" i="14"/>
  <c r="AB389" i="14"/>
  <c r="AA389" i="14"/>
  <c r="Z389" i="14"/>
  <c r="T389" i="14"/>
  <c r="P389" i="14"/>
  <c r="L389" i="14"/>
  <c r="H389" i="14"/>
  <c r="AC388" i="14"/>
  <c r="AB388" i="14"/>
  <c r="Z388" i="14"/>
  <c r="T388" i="14"/>
  <c r="P388" i="14"/>
  <c r="M388" i="14"/>
  <c r="H388" i="14"/>
  <c r="AC387" i="14"/>
  <c r="AB387" i="14"/>
  <c r="AA387" i="14"/>
  <c r="Z387" i="14"/>
  <c r="T387" i="14"/>
  <c r="P387" i="14"/>
  <c r="L387" i="14"/>
  <c r="H387" i="14"/>
  <c r="AC386" i="14"/>
  <c r="AB386" i="14"/>
  <c r="Z386" i="14"/>
  <c r="T386" i="14"/>
  <c r="P386" i="14"/>
  <c r="M386" i="14"/>
  <c r="H386" i="14"/>
  <c r="AC385" i="14"/>
  <c r="AB385" i="14"/>
  <c r="Z385" i="14"/>
  <c r="T385" i="14"/>
  <c r="P385" i="14"/>
  <c r="M385" i="14"/>
  <c r="AA385" i="14" s="1"/>
  <c r="H385" i="14"/>
  <c r="AC384" i="14"/>
  <c r="AB384" i="14"/>
  <c r="Z384" i="14"/>
  <c r="T384" i="14"/>
  <c r="P384" i="14"/>
  <c r="M384" i="14"/>
  <c r="AA384" i="14" s="1"/>
  <c r="H384" i="14"/>
  <c r="AC383" i="14"/>
  <c r="AB383" i="14"/>
  <c r="Z383" i="14"/>
  <c r="T383" i="14"/>
  <c r="P383" i="14"/>
  <c r="M383" i="14"/>
  <c r="L383" i="14" s="1"/>
  <c r="H383" i="14"/>
  <c r="AC382" i="14"/>
  <c r="AB382" i="14"/>
  <c r="Z382" i="14"/>
  <c r="T382" i="14"/>
  <c r="P382" i="14"/>
  <c r="M382" i="14"/>
  <c r="H382" i="14"/>
  <c r="AC381" i="14"/>
  <c r="AB381" i="14"/>
  <c r="AA381" i="14"/>
  <c r="Z381" i="14"/>
  <c r="T381" i="14"/>
  <c r="P381" i="14"/>
  <c r="L381" i="14"/>
  <c r="H381" i="14"/>
  <c r="AC380" i="14"/>
  <c r="AB380" i="14"/>
  <c r="AA380" i="14"/>
  <c r="Z380" i="14"/>
  <c r="T380" i="14"/>
  <c r="P380" i="14"/>
  <c r="L380" i="14"/>
  <c r="H380" i="14"/>
  <c r="AC379" i="14"/>
  <c r="AB379" i="14"/>
  <c r="AA379" i="14"/>
  <c r="Z379" i="14"/>
  <c r="T379" i="14"/>
  <c r="P379" i="14"/>
  <c r="L379" i="14"/>
  <c r="H379" i="14"/>
  <c r="AC378" i="14"/>
  <c r="AB378" i="14"/>
  <c r="AA378" i="14"/>
  <c r="Z378" i="14"/>
  <c r="T378" i="14"/>
  <c r="P378" i="14"/>
  <c r="L378" i="14"/>
  <c r="H378" i="14"/>
  <c r="AC377" i="14"/>
  <c r="AB377" i="14"/>
  <c r="AA377" i="14"/>
  <c r="Z377" i="14"/>
  <c r="T377" i="14"/>
  <c r="P377" i="14"/>
  <c r="L377" i="14"/>
  <c r="H377" i="14"/>
  <c r="AC376" i="14"/>
  <c r="AB376" i="14"/>
  <c r="AA376" i="14"/>
  <c r="Z376" i="14"/>
  <c r="T376" i="14"/>
  <c r="P376" i="14"/>
  <c r="L376" i="14"/>
  <c r="H376" i="14"/>
  <c r="AC375" i="14"/>
  <c r="AB375" i="14"/>
  <c r="AA375" i="14"/>
  <c r="Z375" i="14"/>
  <c r="T375" i="14"/>
  <c r="P375" i="14"/>
  <c r="L375" i="14"/>
  <c r="H375" i="14"/>
  <c r="AC374" i="14"/>
  <c r="AB374" i="14"/>
  <c r="AA374" i="14"/>
  <c r="Z374" i="14"/>
  <c r="T374" i="14"/>
  <c r="P374" i="14"/>
  <c r="L374" i="14"/>
  <c r="H374" i="14"/>
  <c r="AC373" i="14"/>
  <c r="AB373" i="14"/>
  <c r="AA373" i="14"/>
  <c r="Z373" i="14"/>
  <c r="T373" i="14"/>
  <c r="P373" i="14"/>
  <c r="L373" i="14"/>
  <c r="H373" i="14"/>
  <c r="AC372" i="14"/>
  <c r="AB372" i="14"/>
  <c r="AA372" i="14"/>
  <c r="Z372" i="14"/>
  <c r="T372" i="14"/>
  <c r="P372" i="14"/>
  <c r="L372" i="14"/>
  <c r="H372" i="14"/>
  <c r="AC371" i="14"/>
  <c r="AB371" i="14"/>
  <c r="AA371" i="14"/>
  <c r="Z371" i="14"/>
  <c r="T371" i="14"/>
  <c r="P371" i="14"/>
  <c r="L371" i="14"/>
  <c r="H371" i="14"/>
  <c r="AC370" i="14"/>
  <c r="AB370" i="14"/>
  <c r="AA370" i="14"/>
  <c r="Z370" i="14"/>
  <c r="T370" i="14"/>
  <c r="P370" i="14"/>
  <c r="L370" i="14"/>
  <c r="H370" i="14"/>
  <c r="AC369" i="14"/>
  <c r="AB369" i="14"/>
  <c r="AA369" i="14"/>
  <c r="Z369" i="14"/>
  <c r="T369" i="14"/>
  <c r="P369" i="14"/>
  <c r="L369" i="14"/>
  <c r="H369" i="14"/>
  <c r="AC368" i="14"/>
  <c r="AB368" i="14"/>
  <c r="AA368" i="14"/>
  <c r="Z368" i="14"/>
  <c r="T368" i="14"/>
  <c r="P368" i="14"/>
  <c r="L368" i="14"/>
  <c r="H368" i="14"/>
  <c r="AC367" i="14"/>
  <c r="AB367" i="14"/>
  <c r="AA367" i="14"/>
  <c r="Z367" i="14"/>
  <c r="T367" i="14"/>
  <c r="P367" i="14"/>
  <c r="L367" i="14"/>
  <c r="H367" i="14"/>
  <c r="AC366" i="14"/>
  <c r="AB366" i="14"/>
  <c r="AA366" i="14"/>
  <c r="Z366" i="14"/>
  <c r="T366" i="14"/>
  <c r="P366" i="14"/>
  <c r="L366" i="14"/>
  <c r="H366" i="14"/>
  <c r="AC365" i="14"/>
  <c r="AB365" i="14"/>
  <c r="AA365" i="14"/>
  <c r="Z365" i="14"/>
  <c r="T365" i="14"/>
  <c r="P365" i="14"/>
  <c r="L365" i="14"/>
  <c r="H365" i="14"/>
  <c r="AC364" i="14"/>
  <c r="AB364" i="14"/>
  <c r="AA364" i="14"/>
  <c r="Z364" i="14"/>
  <c r="T364" i="14"/>
  <c r="P364" i="14"/>
  <c r="L364" i="14"/>
  <c r="H364" i="14"/>
  <c r="AC363" i="14"/>
  <c r="AB363" i="14"/>
  <c r="AA363" i="14"/>
  <c r="Z363" i="14"/>
  <c r="T363" i="14"/>
  <c r="P363" i="14"/>
  <c r="L363" i="14"/>
  <c r="H363" i="14"/>
  <c r="AC362" i="14"/>
  <c r="AB362" i="14"/>
  <c r="AA362" i="14"/>
  <c r="Z362" i="14"/>
  <c r="T362" i="14"/>
  <c r="P362" i="14"/>
  <c r="L362" i="14"/>
  <c r="H362" i="14"/>
  <c r="AC361" i="14"/>
  <c r="AB361" i="14"/>
  <c r="AA361" i="14"/>
  <c r="Z361" i="14"/>
  <c r="T361" i="14"/>
  <c r="P361" i="14"/>
  <c r="L361" i="14"/>
  <c r="H361" i="14"/>
  <c r="AC360" i="14"/>
  <c r="AB360" i="14"/>
  <c r="AA360" i="14"/>
  <c r="Z360" i="14"/>
  <c r="T360" i="14"/>
  <c r="P360" i="14"/>
  <c r="L360" i="14"/>
  <c r="H360" i="14"/>
  <c r="AC359" i="14"/>
  <c r="AB359" i="14"/>
  <c r="AA359" i="14"/>
  <c r="Z359" i="14"/>
  <c r="T359" i="14"/>
  <c r="P359" i="14"/>
  <c r="L359" i="14"/>
  <c r="H359" i="14"/>
  <c r="AC358" i="14"/>
  <c r="AB358" i="14"/>
  <c r="AA358" i="14"/>
  <c r="Z358" i="14"/>
  <c r="T358" i="14"/>
  <c r="P358" i="14"/>
  <c r="L358" i="14"/>
  <c r="H358" i="14"/>
  <c r="AC357" i="14"/>
  <c r="AB357" i="14"/>
  <c r="AA357" i="14"/>
  <c r="Z357" i="14"/>
  <c r="T357" i="14"/>
  <c r="P357" i="14"/>
  <c r="L357" i="14"/>
  <c r="H357" i="14"/>
  <c r="AC356" i="14"/>
  <c r="AB356" i="14"/>
  <c r="AA356" i="14"/>
  <c r="Z356" i="14"/>
  <c r="T356" i="14"/>
  <c r="P356" i="14"/>
  <c r="L356" i="14"/>
  <c r="H356" i="14"/>
  <c r="AC355" i="14"/>
  <c r="AB355" i="14"/>
  <c r="AA355" i="14"/>
  <c r="Z355" i="14"/>
  <c r="T355" i="14"/>
  <c r="P355" i="14"/>
  <c r="L355" i="14"/>
  <c r="H355" i="14"/>
  <c r="X354" i="14"/>
  <c r="W354" i="14"/>
  <c r="V354" i="14"/>
  <c r="U354" i="14"/>
  <c r="S354" i="14"/>
  <c r="R354" i="14"/>
  <c r="Q354" i="14"/>
  <c r="O354" i="14"/>
  <c r="N354" i="14"/>
  <c r="K354" i="14"/>
  <c r="J354" i="14"/>
  <c r="I354" i="14"/>
  <c r="AC353" i="14"/>
  <c r="AB353" i="14"/>
  <c r="AA353" i="14"/>
  <c r="Z353" i="14"/>
  <c r="P353" i="14"/>
  <c r="L353" i="14"/>
  <c r="H353" i="14"/>
  <c r="AC352" i="14"/>
  <c r="AB352" i="14"/>
  <c r="AA352" i="14"/>
  <c r="Z352" i="14"/>
  <c r="P352" i="14"/>
  <c r="L352" i="14"/>
  <c r="H352" i="14"/>
  <c r="AC351" i="14"/>
  <c r="AB351" i="14"/>
  <c r="AA351" i="14"/>
  <c r="Z351" i="14"/>
  <c r="P351" i="14"/>
  <c r="L351" i="14"/>
  <c r="H351" i="14"/>
  <c r="AC350" i="14"/>
  <c r="AB350" i="14"/>
  <c r="AA350" i="14"/>
  <c r="Z350" i="14"/>
  <c r="P350" i="14"/>
  <c r="L350" i="14"/>
  <c r="H350" i="14"/>
  <c r="AC349" i="14"/>
  <c r="AB349" i="14"/>
  <c r="AA349" i="14"/>
  <c r="Z349" i="14"/>
  <c r="P349" i="14"/>
  <c r="L349" i="14"/>
  <c r="H349" i="14"/>
  <c r="AC348" i="14"/>
  <c r="AB348" i="14"/>
  <c r="AA348" i="14"/>
  <c r="Z348" i="14"/>
  <c r="P348" i="14"/>
  <c r="L348" i="14"/>
  <c r="H348" i="14"/>
  <c r="AC347" i="14"/>
  <c r="AB347" i="14"/>
  <c r="AA347" i="14"/>
  <c r="Z347" i="14"/>
  <c r="P347" i="14"/>
  <c r="L347" i="14"/>
  <c r="H347" i="14"/>
  <c r="AC346" i="14"/>
  <c r="AB346" i="14"/>
  <c r="AA346" i="14"/>
  <c r="Z346" i="14"/>
  <c r="P346" i="14"/>
  <c r="L346" i="14"/>
  <c r="H346" i="14"/>
  <c r="AC345" i="14"/>
  <c r="AB345" i="14"/>
  <c r="AA345" i="14"/>
  <c r="Z345" i="14"/>
  <c r="P345" i="14"/>
  <c r="L345" i="14"/>
  <c r="H345" i="14"/>
  <c r="AC344" i="14"/>
  <c r="AB344" i="14"/>
  <c r="AA344" i="14"/>
  <c r="Z344" i="14"/>
  <c r="P344" i="14"/>
  <c r="L344" i="14"/>
  <c r="H344" i="14"/>
  <c r="AC343" i="14"/>
  <c r="AB343" i="14"/>
  <c r="AA343" i="14"/>
  <c r="Z343" i="14"/>
  <c r="P343" i="14"/>
  <c r="L343" i="14"/>
  <c r="H343" i="14"/>
  <c r="AC342" i="14"/>
  <c r="AB342" i="14"/>
  <c r="AA342" i="14"/>
  <c r="Z342" i="14"/>
  <c r="P342" i="14"/>
  <c r="L342" i="14"/>
  <c r="H342" i="14"/>
  <c r="AC341" i="14"/>
  <c r="AB341" i="14"/>
  <c r="AA341" i="14"/>
  <c r="Z341" i="14"/>
  <c r="P341" i="14"/>
  <c r="L341" i="14"/>
  <c r="H341" i="14"/>
  <c r="AC340" i="14"/>
  <c r="AB340" i="14"/>
  <c r="AA340" i="14"/>
  <c r="Z340" i="14"/>
  <c r="P340" i="14"/>
  <c r="L340" i="14"/>
  <c r="H340" i="14"/>
  <c r="AC339" i="14"/>
  <c r="AB339" i="14"/>
  <c r="AA339" i="14"/>
  <c r="Z339" i="14"/>
  <c r="P339" i="14"/>
  <c r="L339" i="14"/>
  <c r="H339" i="14"/>
  <c r="AC338" i="14"/>
  <c r="AB338" i="14"/>
  <c r="AA338" i="14"/>
  <c r="Z338" i="14"/>
  <c r="P338" i="14"/>
  <c r="L338" i="14"/>
  <c r="H338" i="14"/>
  <c r="AC337" i="14"/>
  <c r="AB337" i="14"/>
  <c r="AA337" i="14"/>
  <c r="Z337" i="14"/>
  <c r="P337" i="14"/>
  <c r="L337" i="14"/>
  <c r="H337" i="14"/>
  <c r="AC336" i="14"/>
  <c r="AB336" i="14"/>
  <c r="Z336" i="14"/>
  <c r="T336" i="14"/>
  <c r="P336" i="14"/>
  <c r="O336" i="14"/>
  <c r="M336" i="14"/>
  <c r="H336" i="14"/>
  <c r="AC335" i="14"/>
  <c r="AB335" i="14"/>
  <c r="AA335" i="14"/>
  <c r="Z335" i="14"/>
  <c r="T335" i="14"/>
  <c r="P335" i="14"/>
  <c r="L335" i="14"/>
  <c r="H335" i="14"/>
  <c r="AC334" i="14"/>
  <c r="AB334" i="14"/>
  <c r="AA334" i="14"/>
  <c r="Z334" i="14"/>
  <c r="T334" i="14"/>
  <c r="P334" i="14"/>
  <c r="L334" i="14"/>
  <c r="H334" i="14"/>
  <c r="AC333" i="14"/>
  <c r="AB333" i="14"/>
  <c r="AA333" i="14"/>
  <c r="Z333" i="14"/>
  <c r="T333" i="14"/>
  <c r="P333" i="14"/>
  <c r="L333" i="14"/>
  <c r="H333" i="14"/>
  <c r="AC332" i="14"/>
  <c r="AB332" i="14"/>
  <c r="AA332" i="14"/>
  <c r="Z332" i="14"/>
  <c r="T332" i="14"/>
  <c r="P332" i="14"/>
  <c r="L332" i="14"/>
  <c r="H332" i="14"/>
  <c r="AC331" i="14"/>
  <c r="AB331" i="14"/>
  <c r="AA331" i="14"/>
  <c r="Z331" i="14"/>
  <c r="T331" i="14"/>
  <c r="P331" i="14"/>
  <c r="L331" i="14"/>
  <c r="H331" i="14"/>
  <c r="AC330" i="14"/>
  <c r="AB330" i="14"/>
  <c r="AA330" i="14"/>
  <c r="Z330" i="14"/>
  <c r="T330" i="14"/>
  <c r="P330" i="14"/>
  <c r="L330" i="14"/>
  <c r="H330" i="14"/>
  <c r="AC329" i="14"/>
  <c r="AB329" i="14"/>
  <c r="AA329" i="14"/>
  <c r="Z329" i="14"/>
  <c r="T329" i="14"/>
  <c r="P329" i="14"/>
  <c r="L329" i="14"/>
  <c r="H329" i="14"/>
  <c r="AC328" i="14"/>
  <c r="AB328" i="14"/>
  <c r="AA328" i="14"/>
  <c r="Z328" i="14"/>
  <c r="T328" i="14"/>
  <c r="P328" i="14"/>
  <c r="L328" i="14"/>
  <c r="H328" i="14"/>
  <c r="AC327" i="14"/>
  <c r="AB327" i="14"/>
  <c r="AA327" i="14"/>
  <c r="Z327" i="14"/>
  <c r="T327" i="14"/>
  <c r="P327" i="14"/>
  <c r="L327" i="14"/>
  <c r="H327" i="14"/>
  <c r="AC326" i="14"/>
  <c r="AB326" i="14"/>
  <c r="AA326" i="14"/>
  <c r="Z326" i="14"/>
  <c r="T326" i="14"/>
  <c r="P326" i="14"/>
  <c r="L326" i="14"/>
  <c r="H326" i="14"/>
  <c r="AC325" i="14"/>
  <c r="AB325" i="14"/>
  <c r="AA325" i="14"/>
  <c r="Z325" i="14"/>
  <c r="T325" i="14"/>
  <c r="P325" i="14"/>
  <c r="L325" i="14"/>
  <c r="H325" i="14"/>
  <c r="AC324" i="14"/>
  <c r="AB324" i="14"/>
  <c r="AA324" i="14"/>
  <c r="Z324" i="14"/>
  <c r="T324" i="14"/>
  <c r="P324" i="14"/>
  <c r="L324" i="14"/>
  <c r="H324" i="14"/>
  <c r="AC323" i="14"/>
  <c r="AB323" i="14"/>
  <c r="AA323" i="14"/>
  <c r="Z323" i="14"/>
  <c r="T323" i="14"/>
  <c r="P323" i="14"/>
  <c r="L323" i="14"/>
  <c r="H323" i="14"/>
  <c r="AC322" i="14"/>
  <c r="AB322" i="14"/>
  <c r="AA322" i="14"/>
  <c r="Z322" i="14"/>
  <c r="T322" i="14"/>
  <c r="P322" i="14"/>
  <c r="L322" i="14"/>
  <c r="H322" i="14"/>
  <c r="AC321" i="14"/>
  <c r="AB321" i="14"/>
  <c r="AA321" i="14"/>
  <c r="Z321" i="14"/>
  <c r="T321" i="14"/>
  <c r="P321" i="14"/>
  <c r="L321" i="14"/>
  <c r="H321" i="14"/>
  <c r="AC320" i="14"/>
  <c r="AB320" i="14"/>
  <c r="Z320" i="14"/>
  <c r="T320" i="14"/>
  <c r="P320" i="14"/>
  <c r="O320" i="14"/>
  <c r="M320" i="14"/>
  <c r="H320" i="14"/>
  <c r="AC319" i="14"/>
  <c r="AB319" i="14"/>
  <c r="AA319" i="14"/>
  <c r="Z319" i="14"/>
  <c r="T319" i="14"/>
  <c r="P319" i="14"/>
  <c r="L319" i="14"/>
  <c r="H319" i="14"/>
  <c r="AC318" i="14"/>
  <c r="AB318" i="14"/>
  <c r="AA318" i="14"/>
  <c r="Z318" i="14"/>
  <c r="T318" i="14"/>
  <c r="P318" i="14"/>
  <c r="L318" i="14"/>
  <c r="H318" i="14"/>
  <c r="AC317" i="14"/>
  <c r="AB317" i="14"/>
  <c r="AA317" i="14"/>
  <c r="Z317" i="14"/>
  <c r="T317" i="14"/>
  <c r="P317" i="14"/>
  <c r="L317" i="14"/>
  <c r="H317" i="14"/>
  <c r="AC316" i="14"/>
  <c r="AB316" i="14"/>
  <c r="AA316" i="14"/>
  <c r="Z316" i="14"/>
  <c r="T316" i="14"/>
  <c r="P316" i="14"/>
  <c r="L316" i="14"/>
  <c r="H316" i="14"/>
  <c r="AC315" i="14"/>
  <c r="AB315" i="14"/>
  <c r="AA315" i="14"/>
  <c r="Z315" i="14"/>
  <c r="T315" i="14"/>
  <c r="P315" i="14"/>
  <c r="L315" i="14"/>
  <c r="H315" i="14"/>
  <c r="AC314" i="14"/>
  <c r="AB314" i="14"/>
  <c r="AA314" i="14"/>
  <c r="Z314" i="14"/>
  <c r="T314" i="14"/>
  <c r="P314" i="14"/>
  <c r="L314" i="14"/>
  <c r="H314" i="14"/>
  <c r="AC313" i="14"/>
  <c r="AB313" i="14"/>
  <c r="AA313" i="14"/>
  <c r="Z313" i="14"/>
  <c r="T313" i="14"/>
  <c r="P313" i="14"/>
  <c r="L313" i="14"/>
  <c r="H313" i="14"/>
  <c r="AC312" i="14"/>
  <c r="AB312" i="14"/>
  <c r="AA312" i="14"/>
  <c r="Z312" i="14"/>
  <c r="T312" i="14"/>
  <c r="P312" i="14"/>
  <c r="L312" i="14"/>
  <c r="H312" i="14"/>
  <c r="AC311" i="14"/>
  <c r="AB311" i="14"/>
  <c r="AA311" i="14"/>
  <c r="Z311" i="14"/>
  <c r="T311" i="14"/>
  <c r="P311" i="14"/>
  <c r="L311" i="14"/>
  <c r="H311" i="14"/>
  <c r="AC310" i="14"/>
  <c r="AB310" i="14"/>
  <c r="AA310" i="14"/>
  <c r="Z310" i="14"/>
  <c r="T310" i="14"/>
  <c r="P310" i="14"/>
  <c r="L310" i="14"/>
  <c r="H310" i="14"/>
  <c r="AC309" i="14"/>
  <c r="AB309" i="14"/>
  <c r="AA309" i="14"/>
  <c r="Z309" i="14"/>
  <c r="T309" i="14"/>
  <c r="P309" i="14"/>
  <c r="L309" i="14"/>
  <c r="H309" i="14"/>
  <c r="AC308" i="14"/>
  <c r="AB308" i="14"/>
  <c r="AA308" i="14"/>
  <c r="Z308" i="14"/>
  <c r="T308" i="14"/>
  <c r="P308" i="14"/>
  <c r="L308" i="14"/>
  <c r="H308" i="14"/>
  <c r="AC307" i="14"/>
  <c r="AB307" i="14"/>
  <c r="AA307" i="14"/>
  <c r="Z307" i="14"/>
  <c r="T307" i="14"/>
  <c r="P307" i="14"/>
  <c r="L307" i="14"/>
  <c r="H307" i="14"/>
  <c r="AC306" i="14"/>
  <c r="AB306" i="14"/>
  <c r="AA306" i="14"/>
  <c r="Z306" i="14"/>
  <c r="T306" i="14"/>
  <c r="P306" i="14"/>
  <c r="L306" i="14"/>
  <c r="H306" i="14"/>
  <c r="AC305" i="14"/>
  <c r="AB305" i="14"/>
  <c r="AA305" i="14"/>
  <c r="Z305" i="14"/>
  <c r="T305" i="14"/>
  <c r="P305" i="14"/>
  <c r="L305" i="14"/>
  <c r="H305" i="14"/>
  <c r="AC304" i="14"/>
  <c r="AB304" i="14"/>
  <c r="AA304" i="14"/>
  <c r="Z304" i="14"/>
  <c r="T304" i="14"/>
  <c r="P304" i="14"/>
  <c r="L304" i="14"/>
  <c r="H304" i="14"/>
  <c r="AC303" i="14"/>
  <c r="AB303" i="14"/>
  <c r="AA303" i="14"/>
  <c r="Z303" i="14"/>
  <c r="T303" i="14"/>
  <c r="P303" i="14"/>
  <c r="L303" i="14"/>
  <c r="H303" i="14"/>
  <c r="AC302" i="14"/>
  <c r="AB302" i="14"/>
  <c r="AA302" i="14"/>
  <c r="Z302" i="14"/>
  <c r="T302" i="14"/>
  <c r="P302" i="14"/>
  <c r="L302" i="14"/>
  <c r="H302" i="14"/>
  <c r="AC301" i="14"/>
  <c r="AB301" i="14"/>
  <c r="AA301" i="14"/>
  <c r="Z301" i="14"/>
  <c r="P301" i="14"/>
  <c r="L301" i="14"/>
  <c r="H301" i="14"/>
  <c r="AC300" i="14"/>
  <c r="AB300" i="14"/>
  <c r="Z300" i="14"/>
  <c r="P300" i="14"/>
  <c r="O300" i="14"/>
  <c r="M300" i="14"/>
  <c r="H300" i="14"/>
  <c r="AC299" i="14"/>
  <c r="AB299" i="14"/>
  <c r="AA299" i="14"/>
  <c r="Z299" i="14"/>
  <c r="P299" i="14"/>
  <c r="L299" i="14"/>
  <c r="H299" i="14"/>
  <c r="AC298" i="14"/>
  <c r="AB298" i="14"/>
  <c r="AA298" i="14"/>
  <c r="Z298" i="14"/>
  <c r="P298" i="14"/>
  <c r="L298" i="14"/>
  <c r="H298" i="14"/>
  <c r="AC297" i="14"/>
  <c r="AB297" i="14"/>
  <c r="AA297" i="14"/>
  <c r="Z297" i="14"/>
  <c r="P297" i="14"/>
  <c r="L297" i="14"/>
  <c r="H297" i="14"/>
  <c r="AC296" i="14"/>
  <c r="AB296" i="14"/>
  <c r="AA296" i="14"/>
  <c r="Z296" i="14"/>
  <c r="P296" i="14"/>
  <c r="L296" i="14"/>
  <c r="H296" i="14"/>
  <c r="AC295" i="14"/>
  <c r="AB295" i="14"/>
  <c r="AA295" i="14"/>
  <c r="Z295" i="14"/>
  <c r="T295" i="14"/>
  <c r="P295" i="14"/>
  <c r="L295" i="14"/>
  <c r="H295" i="14"/>
  <c r="AC294" i="14"/>
  <c r="AB294" i="14"/>
  <c r="AA294" i="14"/>
  <c r="Z294" i="14"/>
  <c r="T294" i="14"/>
  <c r="P294" i="14"/>
  <c r="L294" i="14"/>
  <c r="H294" i="14"/>
  <c r="AC293" i="14"/>
  <c r="AB293" i="14"/>
  <c r="AA293" i="14"/>
  <c r="Z293" i="14"/>
  <c r="T293" i="14"/>
  <c r="P293" i="14"/>
  <c r="L293" i="14"/>
  <c r="H293" i="14"/>
  <c r="AC292" i="14"/>
  <c r="AB292" i="14"/>
  <c r="AA292" i="14"/>
  <c r="Z292" i="14"/>
  <c r="T292" i="14"/>
  <c r="P292" i="14"/>
  <c r="L292" i="14"/>
  <c r="H292" i="14"/>
  <c r="AC291" i="14"/>
  <c r="AB291" i="14"/>
  <c r="AA291" i="14"/>
  <c r="Z291" i="14"/>
  <c r="T291" i="14"/>
  <c r="P291" i="14"/>
  <c r="L291" i="14"/>
  <c r="H291" i="14"/>
  <c r="AC290" i="14"/>
  <c r="AB290" i="14"/>
  <c r="AA290" i="14"/>
  <c r="Z290" i="14"/>
  <c r="T290" i="14"/>
  <c r="P290" i="14"/>
  <c r="L290" i="14"/>
  <c r="H290" i="14"/>
  <c r="AC289" i="14"/>
  <c r="AB289" i="14"/>
  <c r="AA289" i="14"/>
  <c r="Z289" i="14"/>
  <c r="T289" i="14"/>
  <c r="P289" i="14"/>
  <c r="L289" i="14"/>
  <c r="H289" i="14"/>
  <c r="AC288" i="14"/>
  <c r="AB288" i="14"/>
  <c r="AA288" i="14"/>
  <c r="Z288" i="14"/>
  <c r="T288" i="14"/>
  <c r="P288" i="14"/>
  <c r="L288" i="14"/>
  <c r="H288" i="14"/>
  <c r="X287" i="14"/>
  <c r="W287" i="14"/>
  <c r="V287" i="14"/>
  <c r="U287" i="14"/>
  <c r="S287" i="14"/>
  <c r="R287" i="14"/>
  <c r="Q287" i="14"/>
  <c r="N287" i="14"/>
  <c r="K287" i="14"/>
  <c r="J287" i="14"/>
  <c r="I287" i="14"/>
  <c r="AC286" i="14"/>
  <c r="AB286" i="14"/>
  <c r="AA286" i="14"/>
  <c r="Z286" i="14"/>
  <c r="L286" i="14"/>
  <c r="H286" i="14"/>
  <c r="AC285" i="14"/>
  <c r="AB285" i="14"/>
  <c r="AA285" i="14"/>
  <c r="Z285" i="14"/>
  <c r="L285" i="14"/>
  <c r="H285" i="14"/>
  <c r="AC284" i="14"/>
  <c r="AB284" i="14"/>
  <c r="AA284" i="14"/>
  <c r="Z284" i="14"/>
  <c r="L284" i="14"/>
  <c r="H284" i="14"/>
  <c r="AC283" i="14"/>
  <c r="AB283" i="14"/>
  <c r="AA283" i="14"/>
  <c r="Z283" i="14"/>
  <c r="L283" i="14"/>
  <c r="H283" i="14"/>
  <c r="AC282" i="14"/>
  <c r="AB282" i="14"/>
  <c r="AA282" i="14"/>
  <c r="Z282" i="14"/>
  <c r="L282" i="14"/>
  <c r="H282" i="14"/>
  <c r="AC281" i="14"/>
  <c r="AB281" i="14"/>
  <c r="AA281" i="14"/>
  <c r="Z281" i="14"/>
  <c r="L281" i="14"/>
  <c r="H281" i="14"/>
  <c r="AC280" i="14"/>
  <c r="AB280" i="14"/>
  <c r="Z280" i="14"/>
  <c r="P280" i="14"/>
  <c r="M280" i="14"/>
  <c r="AA280" i="14" s="1"/>
  <c r="H280" i="14"/>
  <c r="AC279" i="14"/>
  <c r="AB279" i="14"/>
  <c r="AA279" i="14"/>
  <c r="P279" i="14"/>
  <c r="L279" i="14"/>
  <c r="K279" i="14"/>
  <c r="Z279" i="14" s="1"/>
  <c r="AC278" i="14"/>
  <c r="AB278" i="14"/>
  <c r="P278" i="14"/>
  <c r="O278" i="14"/>
  <c r="L278" i="14" s="1"/>
  <c r="K278" i="14"/>
  <c r="Z278" i="14" s="1"/>
  <c r="AC277" i="14"/>
  <c r="AB277" i="14"/>
  <c r="AA277" i="14"/>
  <c r="L277" i="14"/>
  <c r="K277" i="14"/>
  <c r="Z277" i="14" s="1"/>
  <c r="AC276" i="14"/>
  <c r="AB276" i="14"/>
  <c r="AA276" i="14"/>
  <c r="L276" i="14"/>
  <c r="K276" i="14"/>
  <c r="AC275" i="14"/>
  <c r="AB275" i="14"/>
  <c r="AA275" i="14"/>
  <c r="L275" i="14"/>
  <c r="K275" i="14"/>
  <c r="H275" i="14" s="1"/>
  <c r="AC274" i="14"/>
  <c r="AB274" i="14"/>
  <c r="AA274" i="14"/>
  <c r="Z274" i="14"/>
  <c r="L274" i="14"/>
  <c r="H274" i="14"/>
  <c r="AC273" i="14"/>
  <c r="AB273" i="14"/>
  <c r="AA273" i="14"/>
  <c r="Z273" i="14"/>
  <c r="L273" i="14"/>
  <c r="H273" i="14"/>
  <c r="AC272" i="14"/>
  <c r="AB272" i="14"/>
  <c r="AA272" i="14"/>
  <c r="Z272" i="14"/>
  <c r="L272" i="14"/>
  <c r="H272" i="14"/>
  <c r="AC271" i="14"/>
  <c r="AB271" i="14"/>
  <c r="AA271" i="14"/>
  <c r="Z271" i="14"/>
  <c r="P271" i="14"/>
  <c r="L271" i="14"/>
  <c r="H271" i="14"/>
  <c r="AC270" i="14"/>
  <c r="AB270" i="14"/>
  <c r="AA270" i="14"/>
  <c r="Z270" i="14"/>
  <c r="P270" i="14"/>
  <c r="L270" i="14"/>
  <c r="H270" i="14"/>
  <c r="AC269" i="14"/>
  <c r="AB269" i="14"/>
  <c r="AA269" i="14"/>
  <c r="Z269" i="14"/>
  <c r="P269" i="14"/>
  <c r="L269" i="14"/>
  <c r="H269" i="14"/>
  <c r="AC268" i="14"/>
  <c r="AB268" i="14"/>
  <c r="AA268" i="14"/>
  <c r="Z268" i="14"/>
  <c r="P268" i="14"/>
  <c r="L268" i="14"/>
  <c r="H268" i="14"/>
  <c r="AC267" i="14"/>
  <c r="AB267" i="14"/>
  <c r="AA267" i="14"/>
  <c r="Z267" i="14"/>
  <c r="P267" i="14"/>
  <c r="L267" i="14"/>
  <c r="H267" i="14"/>
  <c r="X266" i="14"/>
  <c r="W266" i="14"/>
  <c r="V266" i="14"/>
  <c r="U266" i="14"/>
  <c r="T266" i="14"/>
  <c r="S266" i="14"/>
  <c r="R266" i="14"/>
  <c r="Q266" i="14"/>
  <c r="N266" i="14"/>
  <c r="J266" i="14"/>
  <c r="I266" i="14"/>
  <c r="AC265" i="14"/>
  <c r="AB265" i="14"/>
  <c r="AA265" i="14"/>
  <c r="Z265" i="14"/>
  <c r="L265" i="14"/>
  <c r="H265" i="14"/>
  <c r="AC264" i="14"/>
  <c r="AB264" i="14"/>
  <c r="AA264" i="14"/>
  <c r="Z264" i="14"/>
  <c r="L264" i="14"/>
  <c r="H264" i="14"/>
  <c r="AC263" i="14"/>
  <c r="AB263" i="14"/>
  <c r="AA263" i="14"/>
  <c r="Z263" i="14"/>
  <c r="L263" i="14"/>
  <c r="H263" i="14"/>
  <c r="AC262" i="14"/>
  <c r="AB262" i="14"/>
  <c r="AA262" i="14"/>
  <c r="Z262" i="14"/>
  <c r="L262" i="14"/>
  <c r="H262" i="14"/>
  <c r="AC261" i="14"/>
  <c r="AB261" i="14"/>
  <c r="AA261" i="14"/>
  <c r="Z261" i="14"/>
  <c r="L261" i="14"/>
  <c r="H261" i="14"/>
  <c r="AC260" i="14"/>
  <c r="AB260" i="14"/>
  <c r="AA260" i="14"/>
  <c r="Z260" i="14"/>
  <c r="L260" i="14"/>
  <c r="H260" i="14"/>
  <c r="AC259" i="14"/>
  <c r="AB259" i="14"/>
  <c r="AA259" i="14"/>
  <c r="Z259" i="14"/>
  <c r="L259" i="14"/>
  <c r="H259" i="14"/>
  <c r="AC258" i="14"/>
  <c r="AB258" i="14"/>
  <c r="AA258" i="14"/>
  <c r="Z258" i="14"/>
  <c r="L258" i="14"/>
  <c r="H258" i="14"/>
  <c r="AC257" i="14"/>
  <c r="AB257" i="14"/>
  <c r="AA257" i="14"/>
  <c r="Z257" i="14"/>
  <c r="L257" i="14"/>
  <c r="H257" i="14"/>
  <c r="AC256" i="14"/>
  <c r="AB256" i="14"/>
  <c r="Z256" i="14"/>
  <c r="O256" i="14"/>
  <c r="AA256" i="14" s="1"/>
  <c r="H256" i="14"/>
  <c r="AC255" i="14"/>
  <c r="AB255" i="14"/>
  <c r="Z255" i="14"/>
  <c r="O255" i="14"/>
  <c r="H255" i="14"/>
  <c r="AC254" i="14"/>
  <c r="AB254" i="14"/>
  <c r="AA254" i="14"/>
  <c r="Z254" i="14"/>
  <c r="L254" i="14"/>
  <c r="H254" i="14"/>
  <c r="AC253" i="14"/>
  <c r="AB253" i="14"/>
  <c r="AA253" i="14"/>
  <c r="Z253" i="14"/>
  <c r="L253" i="14"/>
  <c r="H253" i="14"/>
  <c r="AC252" i="14"/>
  <c r="AB252" i="14"/>
  <c r="AA252" i="14"/>
  <c r="Z252" i="14"/>
  <c r="L252" i="14"/>
  <c r="H252" i="14"/>
  <c r="AC251" i="14"/>
  <c r="AB251" i="14"/>
  <c r="AA251" i="14"/>
  <c r="Z251" i="14"/>
  <c r="L251" i="14"/>
  <c r="H251" i="14"/>
  <c r="AC250" i="14"/>
  <c r="AB250" i="14"/>
  <c r="AA250" i="14"/>
  <c r="Z250" i="14"/>
  <c r="L250" i="14"/>
  <c r="H250" i="14"/>
  <c r="AC249" i="14"/>
  <c r="AB249" i="14"/>
  <c r="AA249" i="14"/>
  <c r="Z249" i="14"/>
  <c r="L249" i="14"/>
  <c r="H249" i="14"/>
  <c r="AC248" i="14"/>
  <c r="AB248" i="14"/>
  <c r="AA248" i="14"/>
  <c r="Z248" i="14"/>
  <c r="L248" i="14"/>
  <c r="H248" i="14"/>
  <c r="AC247" i="14"/>
  <c r="AB247" i="14"/>
  <c r="AA247" i="14"/>
  <c r="Z247" i="14"/>
  <c r="L247" i="14"/>
  <c r="H247" i="14"/>
  <c r="AC246" i="14"/>
  <c r="AB246" i="14"/>
  <c r="AA246" i="14"/>
  <c r="Z246" i="14"/>
  <c r="L246" i="14"/>
  <c r="H246" i="14"/>
  <c r="AC245" i="14"/>
  <c r="AB245" i="14"/>
  <c r="AA245" i="14"/>
  <c r="Z245" i="14"/>
  <c r="L245" i="14"/>
  <c r="H245" i="14"/>
  <c r="AC244" i="14"/>
  <c r="AB244" i="14"/>
  <c r="AA244" i="14"/>
  <c r="Z244" i="14"/>
  <c r="L244" i="14"/>
  <c r="H244" i="14"/>
  <c r="AC243" i="14"/>
  <c r="AB243" i="14"/>
  <c r="AA243" i="14"/>
  <c r="Z243" i="14"/>
  <c r="L243" i="14"/>
  <c r="H243" i="14"/>
  <c r="AC242" i="14"/>
  <c r="AB242" i="14"/>
  <c r="AA242" i="14"/>
  <c r="Z242" i="14"/>
  <c r="L242" i="14"/>
  <c r="H242" i="14"/>
  <c r="AC241" i="14"/>
  <c r="AB241" i="14"/>
  <c r="AA241" i="14"/>
  <c r="Z241" i="14"/>
  <c r="L241" i="14"/>
  <c r="H241" i="14"/>
  <c r="AC240" i="14"/>
  <c r="AB240" i="14"/>
  <c r="AA240" i="14"/>
  <c r="Z240" i="14"/>
  <c r="L240" i="14"/>
  <c r="H240" i="14"/>
  <c r="AC239" i="14"/>
  <c r="AB239" i="14"/>
  <c r="AA239" i="14"/>
  <c r="Z239" i="14"/>
  <c r="L239" i="14"/>
  <c r="H239" i="14"/>
  <c r="AC238" i="14"/>
  <c r="AB238" i="14"/>
  <c r="AA238" i="14"/>
  <c r="Z238" i="14"/>
  <c r="L238" i="14"/>
  <c r="H238" i="14"/>
  <c r="AC237" i="14"/>
  <c r="AB237" i="14"/>
  <c r="AA237" i="14"/>
  <c r="Z237" i="14"/>
  <c r="L237" i="14"/>
  <c r="H237" i="14"/>
  <c r="AC236" i="14"/>
  <c r="AB236" i="14"/>
  <c r="AA236" i="14"/>
  <c r="Z236" i="14"/>
  <c r="L236" i="14"/>
  <c r="H236" i="14"/>
  <c r="AC235" i="14"/>
  <c r="AB235" i="14"/>
  <c r="AA235" i="14"/>
  <c r="Z235" i="14"/>
  <c r="L235" i="14"/>
  <c r="H235" i="14"/>
  <c r="AC234" i="14"/>
  <c r="AB234" i="14"/>
  <c r="AA234" i="14"/>
  <c r="Z234" i="14"/>
  <c r="L234" i="14"/>
  <c r="H234" i="14"/>
  <c r="AC233" i="14"/>
  <c r="AB233" i="14"/>
  <c r="AA233" i="14"/>
  <c r="Z233" i="14"/>
  <c r="L233" i="14"/>
  <c r="H233" i="14"/>
  <c r="AC232" i="14"/>
  <c r="AB232" i="14"/>
  <c r="AA232" i="14"/>
  <c r="Z232" i="14"/>
  <c r="L232" i="14"/>
  <c r="H232" i="14"/>
  <c r="AC231" i="14"/>
  <c r="AB231" i="14"/>
  <c r="AA231" i="14"/>
  <c r="Z231" i="14"/>
  <c r="L231" i="14"/>
  <c r="H231" i="14"/>
  <c r="AC230" i="14"/>
  <c r="AB230" i="14"/>
  <c r="AA230" i="14"/>
  <c r="Z230" i="14"/>
  <c r="L230" i="14"/>
  <c r="H230" i="14"/>
  <c r="AC229" i="14"/>
  <c r="AB229" i="14"/>
  <c r="AA229" i="14"/>
  <c r="Z229" i="14"/>
  <c r="L229" i="14"/>
  <c r="H229" i="14"/>
  <c r="AC228" i="14"/>
  <c r="AB228" i="14"/>
  <c r="AA228" i="14"/>
  <c r="Z228" i="14"/>
  <c r="L228" i="14"/>
  <c r="H228" i="14"/>
  <c r="AC227" i="14"/>
  <c r="AB227" i="14"/>
  <c r="AA227" i="14"/>
  <c r="Z227" i="14"/>
  <c r="L227" i="14"/>
  <c r="H227" i="14"/>
  <c r="AC226" i="14"/>
  <c r="AB226" i="14"/>
  <c r="AA226" i="14"/>
  <c r="Z226" i="14"/>
  <c r="L226" i="14"/>
  <c r="H226" i="14"/>
  <c r="AC225" i="14"/>
  <c r="AB225" i="14"/>
  <c r="AA225" i="14"/>
  <c r="Z225" i="14"/>
  <c r="L225" i="14"/>
  <c r="H225" i="14"/>
  <c r="AC224" i="14"/>
  <c r="AB224" i="14"/>
  <c r="AA224" i="14"/>
  <c r="Z224" i="14"/>
  <c r="L224" i="14"/>
  <c r="H224" i="14"/>
  <c r="AC223" i="14"/>
  <c r="AB223" i="14"/>
  <c r="AA223" i="14"/>
  <c r="Z223" i="14"/>
  <c r="L223" i="14"/>
  <c r="H223" i="14"/>
  <c r="AC222" i="14"/>
  <c r="AB222" i="14"/>
  <c r="AA222" i="14"/>
  <c r="Z222" i="14"/>
  <c r="L222" i="14"/>
  <c r="H222" i="14"/>
  <c r="AC221" i="14"/>
  <c r="AB221" i="14"/>
  <c r="AA221" i="14"/>
  <c r="Z221" i="14"/>
  <c r="L221" i="14"/>
  <c r="H221" i="14"/>
  <c r="AC220" i="14"/>
  <c r="AB220" i="14"/>
  <c r="AA220" i="14"/>
  <c r="Z220" i="14"/>
  <c r="L220" i="14"/>
  <c r="H220" i="14"/>
  <c r="AC219" i="14"/>
  <c r="AB219" i="14"/>
  <c r="AA219" i="14"/>
  <c r="Z219" i="14"/>
  <c r="L219" i="14"/>
  <c r="H219" i="14"/>
  <c r="AC218" i="14"/>
  <c r="AB218" i="14"/>
  <c r="AA218" i="14"/>
  <c r="Z218" i="14"/>
  <c r="L218" i="14"/>
  <c r="H218" i="14"/>
  <c r="AC217" i="14"/>
  <c r="AB217" i="14"/>
  <c r="AA217" i="14"/>
  <c r="Z217" i="14"/>
  <c r="L217" i="14"/>
  <c r="H217" i="14"/>
  <c r="AC216" i="14"/>
  <c r="AB216" i="14"/>
  <c r="AA216" i="14"/>
  <c r="Z216" i="14"/>
  <c r="L216" i="14"/>
  <c r="H216" i="14"/>
  <c r="AC215" i="14"/>
  <c r="AB215" i="14"/>
  <c r="AA215" i="14"/>
  <c r="Z215" i="14"/>
  <c r="L215" i="14"/>
  <c r="H215" i="14"/>
  <c r="AC214" i="14"/>
  <c r="AB214" i="14"/>
  <c r="AA214" i="14"/>
  <c r="Z214" i="14"/>
  <c r="L214" i="14"/>
  <c r="H214" i="14"/>
  <c r="AC213" i="14"/>
  <c r="AB213" i="14"/>
  <c r="AA213" i="14"/>
  <c r="Z213" i="14"/>
  <c r="L213" i="14"/>
  <c r="H213" i="14"/>
  <c r="AC212" i="14"/>
  <c r="AB212" i="14"/>
  <c r="AA212" i="14"/>
  <c r="Z212" i="14"/>
  <c r="L212" i="14"/>
  <c r="H212" i="14"/>
  <c r="AC211" i="14"/>
  <c r="AB211" i="14"/>
  <c r="Z211" i="14"/>
  <c r="M211" i="14"/>
  <c r="AA211" i="14" s="1"/>
  <c r="H211" i="14"/>
  <c r="X210" i="14"/>
  <c r="W210" i="14"/>
  <c r="V210" i="14"/>
  <c r="U210" i="14"/>
  <c r="T210" i="14"/>
  <c r="S210" i="14"/>
  <c r="R210" i="14"/>
  <c r="Q210" i="14"/>
  <c r="P210" i="14"/>
  <c r="N210" i="14"/>
  <c r="K210" i="14"/>
  <c r="J210" i="14"/>
  <c r="I210" i="14"/>
  <c r="AE210" i="14" s="1"/>
  <c r="AC208" i="14"/>
  <c r="AB208" i="14"/>
  <c r="AA208" i="14"/>
  <c r="Z208" i="14"/>
  <c r="T208" i="14"/>
  <c r="L208" i="14"/>
  <c r="H208" i="14"/>
  <c r="AC207" i="14"/>
  <c r="AB207" i="14"/>
  <c r="AA207" i="14"/>
  <c r="Z207" i="14"/>
  <c r="T207" i="14"/>
  <c r="P207" i="14"/>
  <c r="P206" i="14" s="1"/>
  <c r="L207" i="14"/>
  <c r="L206" i="14" s="1"/>
  <c r="H207" i="14"/>
  <c r="W206" i="14"/>
  <c r="V206" i="14"/>
  <c r="U206" i="14"/>
  <c r="S206" i="14"/>
  <c r="R206" i="14"/>
  <c r="Q206" i="14"/>
  <c r="O206" i="14"/>
  <c r="N206" i="14"/>
  <c r="M206" i="14"/>
  <c r="K206" i="14"/>
  <c r="J206" i="14"/>
  <c r="I206" i="14"/>
  <c r="AC203" i="14"/>
  <c r="AB203" i="14"/>
  <c r="AA203" i="14"/>
  <c r="Z203" i="14"/>
  <c r="H203" i="14"/>
  <c r="H202" i="14" s="1"/>
  <c r="H201" i="14" s="1"/>
  <c r="X202" i="14"/>
  <c r="W202" i="14"/>
  <c r="V202" i="14"/>
  <c r="U202" i="14"/>
  <c r="T202" i="14"/>
  <c r="T201" i="14" s="1"/>
  <c r="S202" i="14"/>
  <c r="S201" i="14" s="1"/>
  <c r="R202" i="14"/>
  <c r="R201" i="14" s="1"/>
  <c r="Q202" i="14"/>
  <c r="Q201" i="14" s="1"/>
  <c r="P202" i="14"/>
  <c r="P201" i="14" s="1"/>
  <c r="O202" i="14"/>
  <c r="O201" i="14" s="1"/>
  <c r="N202" i="14"/>
  <c r="N201" i="14" s="1"/>
  <c r="M202" i="14"/>
  <c r="M201" i="14" s="1"/>
  <c r="L202" i="14"/>
  <c r="L201" i="14" s="1"/>
  <c r="K202" i="14"/>
  <c r="K201" i="14" s="1"/>
  <c r="J202" i="14"/>
  <c r="J201" i="14" s="1"/>
  <c r="I202" i="14"/>
  <c r="I201" i="14" s="1"/>
  <c r="AC201" i="14"/>
  <c r="AC200" i="14"/>
  <c r="AB200" i="14"/>
  <c r="AA200" i="14"/>
  <c r="Z200" i="14"/>
  <c r="L200" i="14"/>
  <c r="L199" i="14" s="1"/>
  <c r="W199" i="14"/>
  <c r="V199" i="14"/>
  <c r="U199" i="14"/>
  <c r="T199" i="14"/>
  <c r="S199" i="14"/>
  <c r="R199" i="14"/>
  <c r="Q199" i="14"/>
  <c r="P199" i="14"/>
  <c r="O199" i="14"/>
  <c r="N199" i="14"/>
  <c r="M199" i="14"/>
  <c r="K199" i="14"/>
  <c r="J199" i="14"/>
  <c r="I199" i="14"/>
  <c r="H199" i="14"/>
  <c r="AC198" i="14"/>
  <c r="AB198" i="14"/>
  <c r="AA198" i="14"/>
  <c r="Z198" i="14"/>
  <c r="L198" i="14"/>
  <c r="L197" i="14" s="1"/>
  <c r="H198" i="14"/>
  <c r="H197" i="14" s="1"/>
  <c r="W197" i="14"/>
  <c r="V197" i="14"/>
  <c r="U197" i="14"/>
  <c r="T197" i="14"/>
  <c r="S197" i="14"/>
  <c r="R197" i="14"/>
  <c r="Q197" i="14"/>
  <c r="P197" i="14"/>
  <c r="O197" i="14"/>
  <c r="N197" i="14"/>
  <c r="M197" i="14"/>
  <c r="K197" i="14"/>
  <c r="J197" i="14"/>
  <c r="I197" i="14"/>
  <c r="AC196" i="14"/>
  <c r="AB196" i="14"/>
  <c r="AA196" i="14"/>
  <c r="Z196" i="14"/>
  <c r="T196" i="14"/>
  <c r="P196" i="14"/>
  <c r="L196" i="14"/>
  <c r="H196" i="14"/>
  <c r="AC195" i="14"/>
  <c r="AB195" i="14"/>
  <c r="AA195" i="14"/>
  <c r="Z195" i="14"/>
  <c r="T195" i="14"/>
  <c r="P195" i="14"/>
  <c r="L195" i="14"/>
  <c r="H195" i="14"/>
  <c r="AC194" i="14"/>
  <c r="AB194" i="14"/>
  <c r="AA194" i="14"/>
  <c r="Z194" i="14"/>
  <c r="T194" i="14"/>
  <c r="P194" i="14"/>
  <c r="L194" i="14"/>
  <c r="H194" i="14"/>
  <c r="AC193" i="14"/>
  <c r="AB193" i="14"/>
  <c r="AA193" i="14"/>
  <c r="Z193" i="14"/>
  <c r="T193" i="14"/>
  <c r="T192" i="14" s="1"/>
  <c r="P193" i="14"/>
  <c r="P192" i="14" s="1"/>
  <c r="L193" i="14"/>
  <c r="H193" i="14"/>
  <c r="W192" i="14"/>
  <c r="V192" i="14"/>
  <c r="U192" i="14"/>
  <c r="S192" i="14"/>
  <c r="R192" i="14"/>
  <c r="Q192" i="14"/>
  <c r="O192" i="14"/>
  <c r="N192" i="14"/>
  <c r="M192" i="14"/>
  <c r="K192" i="14"/>
  <c r="J192" i="14"/>
  <c r="I192" i="14"/>
  <c r="AC191" i="14"/>
  <c r="AB191" i="14"/>
  <c r="AA191" i="14"/>
  <c r="Z191" i="14"/>
  <c r="T191" i="14"/>
  <c r="H191" i="14"/>
  <c r="AC190" i="14"/>
  <c r="AB190" i="14"/>
  <c r="AA190" i="14"/>
  <c r="Z190" i="14"/>
  <c r="T190" i="14"/>
  <c r="H190" i="14"/>
  <c r="AC189" i="14"/>
  <c r="AB189" i="14"/>
  <c r="AA189" i="14"/>
  <c r="Z189" i="14"/>
  <c r="T189" i="14"/>
  <c r="H189" i="14"/>
  <c r="AC188" i="14"/>
  <c r="AB188" i="14"/>
  <c r="AA188" i="14"/>
  <c r="Z188" i="14"/>
  <c r="T188" i="14"/>
  <c r="H188" i="14"/>
  <c r="W187" i="14"/>
  <c r="V187" i="14"/>
  <c r="U187" i="14"/>
  <c r="S187" i="14"/>
  <c r="R187" i="14"/>
  <c r="Q187" i="14"/>
  <c r="P187" i="14"/>
  <c r="O187" i="14"/>
  <c r="N187" i="14"/>
  <c r="M187" i="14"/>
  <c r="L187" i="14"/>
  <c r="K187" i="14"/>
  <c r="J187" i="14"/>
  <c r="I187" i="14"/>
  <c r="AC186" i="14"/>
  <c r="AB186" i="14"/>
  <c r="Z186" i="14"/>
  <c r="T186" i="14"/>
  <c r="P186" i="14"/>
  <c r="M186" i="14"/>
  <c r="L186" i="14" s="1"/>
  <c r="H186" i="14"/>
  <c r="AC185" i="14"/>
  <c r="AB185" i="14"/>
  <c r="Z185" i="14"/>
  <c r="T185" i="14"/>
  <c r="P185" i="14"/>
  <c r="M185" i="14"/>
  <c r="L185" i="14" s="1"/>
  <c r="H185" i="14"/>
  <c r="W184" i="14"/>
  <c r="V184" i="14"/>
  <c r="U184" i="14"/>
  <c r="S184" i="14"/>
  <c r="R184" i="14"/>
  <c r="Q184" i="14"/>
  <c r="O184" i="14"/>
  <c r="N184" i="14"/>
  <c r="K184" i="14"/>
  <c r="J184" i="14"/>
  <c r="I184" i="14"/>
  <c r="AC183" i="14"/>
  <c r="AB183" i="14"/>
  <c r="Z183" i="14"/>
  <c r="T183" i="14"/>
  <c r="P183" i="14"/>
  <c r="P182" i="14" s="1"/>
  <c r="O183" i="14"/>
  <c r="O182" i="14" s="1"/>
  <c r="M183" i="14"/>
  <c r="M182" i="14" s="1"/>
  <c r="H183" i="14"/>
  <c r="H182" i="14" s="1"/>
  <c r="W182" i="14"/>
  <c r="V182" i="14"/>
  <c r="U182" i="14"/>
  <c r="T182" i="14"/>
  <c r="S182" i="14"/>
  <c r="R182" i="14"/>
  <c r="Q182" i="14"/>
  <c r="N182" i="14"/>
  <c r="K182" i="14"/>
  <c r="J182" i="14"/>
  <c r="I182" i="14"/>
  <c r="AC181" i="14"/>
  <c r="AB181" i="14"/>
  <c r="Z181" i="14"/>
  <c r="P181" i="14"/>
  <c r="P180" i="14" s="1"/>
  <c r="M181" i="14"/>
  <c r="AA181" i="14" s="1"/>
  <c r="H181" i="14"/>
  <c r="H180" i="14" s="1"/>
  <c r="W180" i="14"/>
  <c r="V180" i="14"/>
  <c r="U180" i="14"/>
  <c r="T180" i="14"/>
  <c r="S180" i="14"/>
  <c r="R180" i="14"/>
  <c r="Q180" i="14"/>
  <c r="O180" i="14"/>
  <c r="N180" i="14"/>
  <c r="K180" i="14"/>
  <c r="J180" i="14"/>
  <c r="I180" i="14"/>
  <c r="AC179" i="14"/>
  <c r="AB179" i="14"/>
  <c r="Z179" i="14"/>
  <c r="T179" i="14"/>
  <c r="P179" i="14"/>
  <c r="M179" i="14"/>
  <c r="L179" i="14" s="1"/>
  <c r="H179" i="14"/>
  <c r="AC178" i="14"/>
  <c r="AB178" i="14"/>
  <c r="AA178" i="14"/>
  <c r="Z178" i="14"/>
  <c r="T178" i="14"/>
  <c r="T177" i="14" s="1"/>
  <c r="P178" i="14"/>
  <c r="L178" i="14"/>
  <c r="H178" i="14"/>
  <c r="W177" i="14"/>
  <c r="V177" i="14"/>
  <c r="U177" i="14"/>
  <c r="S177" i="14"/>
  <c r="R177" i="14"/>
  <c r="Q177" i="14"/>
  <c r="O177" i="14"/>
  <c r="N177" i="14"/>
  <c r="K177" i="14"/>
  <c r="J177" i="14"/>
  <c r="I177" i="14"/>
  <c r="AC174" i="14"/>
  <c r="AB174" i="14"/>
  <c r="AA174" i="14"/>
  <c r="Z174" i="14"/>
  <c r="AC173" i="14"/>
  <c r="AB173" i="14"/>
  <c r="AA173" i="14"/>
  <c r="Z173" i="14"/>
  <c r="AC172" i="14"/>
  <c r="AB172" i="14"/>
  <c r="AA172" i="14"/>
  <c r="Z172" i="14"/>
  <c r="AC171" i="14"/>
  <c r="AB171" i="14"/>
  <c r="AA171" i="14"/>
  <c r="Z171" i="14"/>
  <c r="AC170" i="14"/>
  <c r="AB170" i="14"/>
  <c r="AA170" i="14"/>
  <c r="Z170" i="14"/>
  <c r="AC169" i="14"/>
  <c r="AB169" i="14"/>
  <c r="AA169" i="14"/>
  <c r="Z169" i="14"/>
  <c r="AC168" i="14"/>
  <c r="AB168" i="14"/>
  <c r="AA168" i="14"/>
  <c r="Z168" i="14"/>
  <c r="W167" i="14"/>
  <c r="V167" i="14"/>
  <c r="U167" i="14"/>
  <c r="T167" i="14"/>
  <c r="S167" i="14"/>
  <c r="R167" i="14"/>
  <c r="Q167" i="14"/>
  <c r="P167" i="14"/>
  <c r="O167" i="14"/>
  <c r="N167" i="14"/>
  <c r="M167" i="14"/>
  <c r="L167" i="14"/>
  <c r="K167" i="14"/>
  <c r="J167" i="14"/>
  <c r="I167" i="14"/>
  <c r="H167" i="14"/>
  <c r="AC166" i="14"/>
  <c r="AB166" i="14"/>
  <c r="AA166" i="14"/>
  <c r="Z166" i="14"/>
  <c r="P166" i="14"/>
  <c r="H166" i="14"/>
  <c r="AC165" i="14"/>
  <c r="AB165" i="14"/>
  <c r="AA165" i="14"/>
  <c r="Z165" i="14"/>
  <c r="T165" i="14"/>
  <c r="P165" i="14"/>
  <c r="L165" i="14"/>
  <c r="H165" i="14"/>
  <c r="AC164" i="14"/>
  <c r="AB164" i="14"/>
  <c r="AA164" i="14"/>
  <c r="Z164" i="14"/>
  <c r="T164" i="14"/>
  <c r="P164" i="14"/>
  <c r="L164" i="14"/>
  <c r="H164" i="14"/>
  <c r="AC163" i="14"/>
  <c r="AB163" i="14"/>
  <c r="AA163" i="14"/>
  <c r="Z163" i="14"/>
  <c r="T163" i="14"/>
  <c r="L163" i="14"/>
  <c r="H163" i="14"/>
  <c r="AC162" i="14"/>
  <c r="AB162" i="14"/>
  <c r="AA162" i="14"/>
  <c r="Z162" i="14"/>
  <c r="T162" i="14"/>
  <c r="L162" i="14"/>
  <c r="H162" i="14"/>
  <c r="AC161" i="14"/>
  <c r="AB161" i="14"/>
  <c r="AA161" i="14"/>
  <c r="Z161" i="14"/>
  <c r="T161" i="14"/>
  <c r="L161" i="14"/>
  <c r="H161" i="14"/>
  <c r="AC160" i="14"/>
  <c r="AB160" i="14"/>
  <c r="AA160" i="14"/>
  <c r="Z160" i="14"/>
  <c r="T160" i="14"/>
  <c r="L160" i="14"/>
  <c r="H160" i="14"/>
  <c r="AC159" i="14"/>
  <c r="AB159" i="14"/>
  <c r="AA159" i="14"/>
  <c r="Z159" i="14"/>
  <c r="T159" i="14"/>
  <c r="L159" i="14"/>
  <c r="H159" i="14"/>
  <c r="AC158" i="14"/>
  <c r="AB158" i="14"/>
  <c r="AA158" i="14"/>
  <c r="Z158" i="14"/>
  <c r="L158" i="14"/>
  <c r="H158" i="14"/>
  <c r="AC157" i="14"/>
  <c r="AB157" i="14"/>
  <c r="AA157" i="14"/>
  <c r="Z157" i="14"/>
  <c r="T157" i="14"/>
  <c r="L157" i="14"/>
  <c r="H157" i="14"/>
  <c r="AC156" i="14"/>
  <c r="AB156" i="14"/>
  <c r="AA156" i="14"/>
  <c r="Z156" i="14"/>
  <c r="L156" i="14"/>
  <c r="H156" i="14"/>
  <c r="AC155" i="14"/>
  <c r="AB155" i="14"/>
  <c r="AA155" i="14"/>
  <c r="Z155" i="14"/>
  <c r="T155" i="14"/>
  <c r="L155" i="14"/>
  <c r="H155" i="14"/>
  <c r="AC154" i="14"/>
  <c r="AB154" i="14"/>
  <c r="AA154" i="14"/>
  <c r="Z154" i="14"/>
  <c r="L154" i="14"/>
  <c r="H154" i="14"/>
  <c r="AC153" i="14"/>
  <c r="AB153" i="14"/>
  <c r="AA153" i="14"/>
  <c r="Z153" i="14"/>
  <c r="T153" i="14"/>
  <c r="L153" i="14"/>
  <c r="H153" i="14"/>
  <c r="AC152" i="14"/>
  <c r="AB152" i="14"/>
  <c r="AA152" i="14"/>
  <c r="Z152" i="14"/>
  <c r="L152" i="14"/>
  <c r="H152" i="14"/>
  <c r="AC151" i="14"/>
  <c r="AB151" i="14"/>
  <c r="AA151" i="14"/>
  <c r="Z151" i="14"/>
  <c r="T151" i="14"/>
  <c r="L151" i="14"/>
  <c r="H151" i="14"/>
  <c r="AC150" i="14"/>
  <c r="AB150" i="14"/>
  <c r="AA150" i="14"/>
  <c r="Z150" i="14"/>
  <c r="L150" i="14"/>
  <c r="H150" i="14"/>
  <c r="AC149" i="14"/>
  <c r="AB149" i="14"/>
  <c r="AA149" i="14"/>
  <c r="Z149" i="14"/>
  <c r="T149" i="14"/>
  <c r="L149" i="14"/>
  <c r="H149" i="14"/>
  <c r="AC148" i="14"/>
  <c r="AB148" i="14"/>
  <c r="AA148" i="14"/>
  <c r="Z148" i="14"/>
  <c r="L148" i="14"/>
  <c r="H148" i="14"/>
  <c r="AC147" i="14"/>
  <c r="AB147" i="14"/>
  <c r="AA147" i="14"/>
  <c r="Z147" i="14"/>
  <c r="T147" i="14"/>
  <c r="L147" i="14"/>
  <c r="H147" i="14"/>
  <c r="AC146" i="14"/>
  <c r="AB146" i="14"/>
  <c r="AA146" i="14"/>
  <c r="Z146" i="14"/>
  <c r="L146" i="14"/>
  <c r="H146" i="14"/>
  <c r="AC145" i="14"/>
  <c r="AB145" i="14"/>
  <c r="AA145" i="14"/>
  <c r="Z145" i="14"/>
  <c r="L145" i="14"/>
  <c r="H145" i="14"/>
  <c r="AC144" i="14"/>
  <c r="AB144" i="14"/>
  <c r="AA144" i="14"/>
  <c r="Z144" i="14"/>
  <c r="L144" i="14"/>
  <c r="H144" i="14"/>
  <c r="AC143" i="14"/>
  <c r="AB143" i="14"/>
  <c r="AA143" i="14"/>
  <c r="Z143" i="14"/>
  <c r="T143" i="14"/>
  <c r="L143" i="14"/>
  <c r="H143" i="14"/>
  <c r="AC142" i="14"/>
  <c r="AB142" i="14"/>
  <c r="AA142" i="14"/>
  <c r="Z142" i="14"/>
  <c r="T142" i="14"/>
  <c r="L142" i="14"/>
  <c r="H142" i="14"/>
  <c r="AC141" i="14"/>
  <c r="AB141" i="14"/>
  <c r="AA141" i="14"/>
  <c r="Z141" i="14"/>
  <c r="T141" i="14"/>
  <c r="L141" i="14"/>
  <c r="H141" i="14"/>
  <c r="AC140" i="14"/>
  <c r="AB140" i="14"/>
  <c r="AA140" i="14"/>
  <c r="Z140" i="14"/>
  <c r="T140" i="14"/>
  <c r="L140" i="14"/>
  <c r="H140" i="14"/>
  <c r="AC139" i="14"/>
  <c r="AB139" i="14"/>
  <c r="AA139" i="14"/>
  <c r="Z139" i="14"/>
  <c r="T139" i="14"/>
  <c r="L139" i="14"/>
  <c r="H139" i="14"/>
  <c r="AC138" i="14"/>
  <c r="AB138" i="14"/>
  <c r="AA138" i="14"/>
  <c r="Z138" i="14"/>
  <c r="T138" i="14"/>
  <c r="L138" i="14"/>
  <c r="H138" i="14"/>
  <c r="W137" i="14"/>
  <c r="V137" i="14"/>
  <c r="U137" i="14"/>
  <c r="S137" i="14"/>
  <c r="R137" i="14"/>
  <c r="Q137" i="14"/>
  <c r="O137" i="14"/>
  <c r="N137" i="14"/>
  <c r="M137" i="14"/>
  <c r="K137" i="14"/>
  <c r="J137" i="14"/>
  <c r="I137" i="14"/>
  <c r="AC136" i="14"/>
  <c r="AB136" i="14"/>
  <c r="AA136" i="14"/>
  <c r="Z136" i="14"/>
  <c r="L136" i="14"/>
  <c r="AC135" i="14"/>
  <c r="AB135" i="14"/>
  <c r="AA135" i="14"/>
  <c r="Z135" i="14"/>
  <c r="L135" i="14"/>
  <c r="AC134" i="14"/>
  <c r="AB134" i="14"/>
  <c r="AA134" i="14"/>
  <c r="Z134" i="14"/>
  <c r="L134" i="14"/>
  <c r="AC133" i="14"/>
  <c r="AB133" i="14"/>
  <c r="AA133" i="14"/>
  <c r="Z133" i="14"/>
  <c r="L133" i="14"/>
  <c r="AC132" i="14"/>
  <c r="AB132" i="14"/>
  <c r="AA132" i="14"/>
  <c r="Z132" i="14"/>
  <c r="L132" i="14"/>
  <c r="AC131" i="14"/>
  <c r="AB131" i="14"/>
  <c r="AA131" i="14"/>
  <c r="Z131" i="14"/>
  <c r="L131" i="14"/>
  <c r="AC130" i="14"/>
  <c r="AB130" i="14"/>
  <c r="AA130" i="14"/>
  <c r="Z130" i="14"/>
  <c r="L130" i="14"/>
  <c r="AC129" i="14"/>
  <c r="AB129" i="14"/>
  <c r="AA129" i="14"/>
  <c r="Z129" i="14"/>
  <c r="L129" i="14"/>
  <c r="AC128" i="14"/>
  <c r="AB128" i="14"/>
  <c r="AA128" i="14"/>
  <c r="Z128" i="14"/>
  <c r="L128" i="14"/>
  <c r="AC127" i="14"/>
  <c r="AB127" i="14"/>
  <c r="AA127" i="14"/>
  <c r="Z127" i="14"/>
  <c r="L127" i="14"/>
  <c r="AC126" i="14"/>
  <c r="AB126" i="14"/>
  <c r="AA126" i="14"/>
  <c r="Z126" i="14"/>
  <c r="L126" i="14"/>
  <c r="AC125" i="14"/>
  <c r="AB125" i="14"/>
  <c r="AA125" i="14"/>
  <c r="Z125" i="14"/>
  <c r="L125" i="14"/>
  <c r="AC124" i="14"/>
  <c r="AB124" i="14"/>
  <c r="AA124" i="14"/>
  <c r="Z124" i="14"/>
  <c r="L124" i="14"/>
  <c r="AC123" i="14"/>
  <c r="AB123" i="14"/>
  <c r="AA123" i="14"/>
  <c r="Z123" i="14"/>
  <c r="L123" i="14"/>
  <c r="W122" i="14"/>
  <c r="V122" i="14"/>
  <c r="U122" i="14"/>
  <c r="T122" i="14"/>
  <c r="S122" i="14"/>
  <c r="R122" i="14"/>
  <c r="Q122" i="14"/>
  <c r="P122" i="14"/>
  <c r="O122" i="14"/>
  <c r="N122" i="14"/>
  <c r="M122" i="14"/>
  <c r="K122" i="14"/>
  <c r="J122" i="14"/>
  <c r="I122" i="14"/>
  <c r="H122" i="14"/>
  <c r="AC121" i="14"/>
  <c r="AB121" i="14"/>
  <c r="AA121" i="14"/>
  <c r="Z121" i="14"/>
  <c r="AC120" i="14"/>
  <c r="AB120" i="14"/>
  <c r="AA120" i="14"/>
  <c r="Z120" i="14"/>
  <c r="AC119" i="14"/>
  <c r="AB119" i="14"/>
  <c r="AA119" i="14"/>
  <c r="Z119" i="14"/>
  <c r="AC118" i="14"/>
  <c r="AB118" i="14"/>
  <c r="AA118" i="14"/>
  <c r="Z118" i="14"/>
  <c r="AC117" i="14"/>
  <c r="AB117" i="14"/>
  <c r="AA117" i="14"/>
  <c r="Z117" i="14"/>
  <c r="AC116" i="14"/>
  <c r="AB116" i="14"/>
  <c r="AA116" i="14"/>
  <c r="Z116" i="14"/>
  <c r="AC115" i="14"/>
  <c r="AB115" i="14"/>
  <c r="AA115" i="14"/>
  <c r="Z115" i="14"/>
  <c r="AC114" i="14"/>
  <c r="AB114" i="14"/>
  <c r="AA114" i="14"/>
  <c r="Z114" i="14"/>
  <c r="AC113" i="14"/>
  <c r="AB113" i="14"/>
  <c r="AA113" i="14"/>
  <c r="Z113" i="14"/>
  <c r="AC112" i="14"/>
  <c r="AB112" i="14"/>
  <c r="AA112" i="14"/>
  <c r="Z112" i="14"/>
  <c r="AC111" i="14"/>
  <c r="AB111" i="14"/>
  <c r="AA111" i="14"/>
  <c r="Z111" i="14"/>
  <c r="AC110" i="14"/>
  <c r="AB110" i="14"/>
  <c r="AA110" i="14"/>
  <c r="Z110" i="14"/>
  <c r="AC109" i="14"/>
  <c r="AB109" i="14"/>
  <c r="AA109" i="14"/>
  <c r="Z109" i="14"/>
  <c r="AC108" i="14"/>
  <c r="AB108" i="14"/>
  <c r="AA108" i="14"/>
  <c r="Z108" i="14"/>
  <c r="AC107" i="14"/>
  <c r="AB107" i="14"/>
  <c r="AA107" i="14"/>
  <c r="Z107" i="14"/>
  <c r="AC106" i="14"/>
  <c r="AB106" i="14"/>
  <c r="AA106" i="14"/>
  <c r="Z106" i="14"/>
  <c r="AC105" i="14"/>
  <c r="AB105" i="14"/>
  <c r="AA105" i="14"/>
  <c r="Z105" i="14"/>
  <c r="AC104" i="14"/>
  <c r="AB104" i="14"/>
  <c r="AA104" i="14"/>
  <c r="Z104" i="14"/>
  <c r="AC103" i="14"/>
  <c r="AB103" i="14"/>
  <c r="AA103" i="14"/>
  <c r="Z103" i="14"/>
  <c r="AC102" i="14"/>
  <c r="AB102" i="14"/>
  <c r="AA102" i="14"/>
  <c r="Z102" i="14"/>
  <c r="AC101" i="14"/>
  <c r="AB101" i="14"/>
  <c r="AA101" i="14"/>
  <c r="Z101" i="14"/>
  <c r="AC100" i="14"/>
  <c r="AB100" i="14"/>
  <c r="AA100" i="14"/>
  <c r="Z100" i="14"/>
  <c r="W99" i="14"/>
  <c r="V99" i="14"/>
  <c r="U99" i="14"/>
  <c r="T99" i="14"/>
  <c r="S99" i="14"/>
  <c r="R99" i="14"/>
  <c r="Q99" i="14"/>
  <c r="P99" i="14"/>
  <c r="O99" i="14"/>
  <c r="N99" i="14"/>
  <c r="M99" i="14"/>
  <c r="L99" i="14"/>
  <c r="K99" i="14"/>
  <c r="J99" i="14"/>
  <c r="I99" i="14"/>
  <c r="H99" i="14"/>
  <c r="AC98" i="14"/>
  <c r="AB98" i="14"/>
  <c r="AA98" i="14"/>
  <c r="Z98" i="14"/>
  <c r="T98" i="14"/>
  <c r="P98" i="14"/>
  <c r="L98" i="14"/>
  <c r="H98" i="14"/>
  <c r="AC97" i="14"/>
  <c r="AB97" i="14"/>
  <c r="AA97" i="14"/>
  <c r="Z97" i="14"/>
  <c r="T97" i="14"/>
  <c r="P97" i="14"/>
  <c r="L97" i="14"/>
  <c r="H97" i="14"/>
  <c r="AC96" i="14"/>
  <c r="AB96" i="14"/>
  <c r="AA96" i="14"/>
  <c r="Z96" i="14"/>
  <c r="T96" i="14"/>
  <c r="P96" i="14"/>
  <c r="L96" i="14"/>
  <c r="H96" i="14"/>
  <c r="AC95" i="14"/>
  <c r="AB95" i="14"/>
  <c r="AA95" i="14"/>
  <c r="Z95" i="14"/>
  <c r="T95" i="14"/>
  <c r="P95" i="14"/>
  <c r="L95" i="14"/>
  <c r="H95" i="14"/>
  <c r="AC94" i="14"/>
  <c r="AB94" i="14"/>
  <c r="AA94" i="14"/>
  <c r="Z94" i="14"/>
  <c r="T94" i="14"/>
  <c r="P94" i="14"/>
  <c r="L94" i="14"/>
  <c r="H94" i="14"/>
  <c r="AC93" i="14"/>
  <c r="AB93" i="14"/>
  <c r="AA93" i="14"/>
  <c r="Z93" i="14"/>
  <c r="T93" i="14"/>
  <c r="P93" i="14"/>
  <c r="L93" i="14"/>
  <c r="H93" i="14"/>
  <c r="AC92" i="14"/>
  <c r="AB92" i="14"/>
  <c r="AA92" i="14"/>
  <c r="Z92" i="14"/>
  <c r="T92" i="14"/>
  <c r="P92" i="14"/>
  <c r="L92" i="14"/>
  <c r="H92" i="14"/>
  <c r="AC91" i="14"/>
  <c r="AB91" i="14"/>
  <c r="AA91" i="14"/>
  <c r="Z91" i="14"/>
  <c r="T91" i="14"/>
  <c r="P91" i="14"/>
  <c r="L91" i="14"/>
  <c r="H91" i="14"/>
  <c r="AC90" i="14"/>
  <c r="AB90" i="14"/>
  <c r="AA90" i="14"/>
  <c r="Z90" i="14"/>
  <c r="T90" i="14"/>
  <c r="P90" i="14"/>
  <c r="L90" i="14"/>
  <c r="H90" i="14"/>
  <c r="AC89" i="14"/>
  <c r="AB89" i="14"/>
  <c r="AA89" i="14"/>
  <c r="Z89" i="14"/>
  <c r="T89" i="14"/>
  <c r="P89" i="14"/>
  <c r="L89" i="14"/>
  <c r="H89" i="14"/>
  <c r="AC88" i="14"/>
  <c r="AB88" i="14"/>
  <c r="AA88" i="14"/>
  <c r="Z88" i="14"/>
  <c r="T88" i="14"/>
  <c r="P88" i="14"/>
  <c r="L88" i="14"/>
  <c r="H88" i="14"/>
  <c r="AC87" i="14"/>
  <c r="AB87" i="14"/>
  <c r="AA87" i="14"/>
  <c r="Z87" i="14"/>
  <c r="T87" i="14"/>
  <c r="P87" i="14"/>
  <c r="L87" i="14"/>
  <c r="H87" i="14"/>
  <c r="AC86" i="14"/>
  <c r="AB86" i="14"/>
  <c r="AA86" i="14"/>
  <c r="Z86" i="14"/>
  <c r="T86" i="14"/>
  <c r="P86" i="14"/>
  <c r="L86" i="14"/>
  <c r="H86" i="14"/>
  <c r="AC85" i="14"/>
  <c r="AB85" i="14"/>
  <c r="AA85" i="14"/>
  <c r="Z85" i="14"/>
  <c r="T85" i="14"/>
  <c r="P85" i="14"/>
  <c r="L85" i="14"/>
  <c r="H85" i="14"/>
  <c r="AC84" i="14"/>
  <c r="AB84" i="14"/>
  <c r="AA84" i="14"/>
  <c r="Z84" i="14"/>
  <c r="T84" i="14"/>
  <c r="P84" i="14"/>
  <c r="L84" i="14"/>
  <c r="H84" i="14"/>
  <c r="W83" i="14"/>
  <c r="V83" i="14"/>
  <c r="U83" i="14"/>
  <c r="S83" i="14"/>
  <c r="R83" i="14"/>
  <c r="Q83" i="14"/>
  <c r="O83" i="14"/>
  <c r="N83" i="14"/>
  <c r="M83" i="14"/>
  <c r="K83" i="14"/>
  <c r="J83" i="14"/>
  <c r="I83" i="14"/>
  <c r="AC82" i="14"/>
  <c r="AB82" i="14"/>
  <c r="AA82" i="14"/>
  <c r="Z82" i="14"/>
  <c r="P82" i="14"/>
  <c r="L82" i="14"/>
  <c r="H82" i="14"/>
  <c r="AC81" i="14"/>
  <c r="AB81" i="14"/>
  <c r="AA81" i="14"/>
  <c r="Z81" i="14"/>
  <c r="L81" i="14"/>
  <c r="H81" i="14"/>
  <c r="AC80" i="14"/>
  <c r="AB80" i="14"/>
  <c r="AA80" i="14"/>
  <c r="Z80" i="14"/>
  <c r="L80" i="14"/>
  <c r="H80" i="14"/>
  <c r="AC79" i="14"/>
  <c r="AB79" i="14"/>
  <c r="AA79" i="14"/>
  <c r="Z79" i="14"/>
  <c r="L79" i="14"/>
  <c r="H79" i="14"/>
  <c r="AC78" i="14"/>
  <c r="AB78" i="14"/>
  <c r="AA78" i="14"/>
  <c r="Z78" i="14"/>
  <c r="L78" i="14"/>
  <c r="H78" i="14"/>
  <c r="AC77" i="14"/>
  <c r="AB77" i="14"/>
  <c r="AA77" i="14"/>
  <c r="Z77" i="14"/>
  <c r="P77" i="14"/>
  <c r="L77" i="14"/>
  <c r="H77" i="14"/>
  <c r="AC76" i="14"/>
  <c r="AB76" i="14"/>
  <c r="AA76" i="14"/>
  <c r="Z76" i="14"/>
  <c r="L76" i="14"/>
  <c r="H76" i="14"/>
  <c r="AC75" i="14"/>
  <c r="AB75" i="14"/>
  <c r="Z75" i="14"/>
  <c r="P75" i="14"/>
  <c r="M75" i="14"/>
  <c r="L75" i="14" s="1"/>
  <c r="H75" i="14"/>
  <c r="AC74" i="14"/>
  <c r="AB74" i="14"/>
  <c r="AA74" i="14"/>
  <c r="Z74" i="14"/>
  <c r="L74" i="14"/>
  <c r="H74" i="14"/>
  <c r="AC73" i="14"/>
  <c r="AB73" i="14"/>
  <c r="AA73" i="14"/>
  <c r="Z73" i="14"/>
  <c r="L73" i="14"/>
  <c r="H73" i="14"/>
  <c r="AC72" i="14"/>
  <c r="AB72" i="14"/>
  <c r="AA72" i="14"/>
  <c r="Z72" i="14"/>
  <c r="L72" i="14"/>
  <c r="H72" i="14"/>
  <c r="AC71" i="14"/>
  <c r="AB71" i="14"/>
  <c r="AA71" i="14"/>
  <c r="Z71" i="14"/>
  <c r="P71" i="14"/>
  <c r="L71" i="14"/>
  <c r="H71" i="14"/>
  <c r="AC70" i="14"/>
  <c r="AB70" i="14"/>
  <c r="Z70" i="14"/>
  <c r="P70" i="14"/>
  <c r="M70" i="14"/>
  <c r="AA70" i="14" s="1"/>
  <c r="H70" i="14"/>
  <c r="AC69" i="14"/>
  <c r="AB69" i="14"/>
  <c r="AA69" i="14"/>
  <c r="Z69" i="14"/>
  <c r="L69" i="14"/>
  <c r="H69" i="14"/>
  <c r="AC68" i="14"/>
  <c r="AB68" i="14"/>
  <c r="AA68" i="14"/>
  <c r="Z68" i="14"/>
  <c r="L68" i="14"/>
  <c r="H68" i="14"/>
  <c r="AC67" i="14"/>
  <c r="AB67" i="14"/>
  <c r="AA67" i="14"/>
  <c r="Z67" i="14"/>
  <c r="L67" i="14"/>
  <c r="H67" i="14"/>
  <c r="AC66" i="14"/>
  <c r="AB66" i="14"/>
  <c r="AA66" i="14"/>
  <c r="Z66" i="14"/>
  <c r="P66" i="14"/>
  <c r="L66" i="14"/>
  <c r="H66" i="14"/>
  <c r="AC65" i="14"/>
  <c r="AB65" i="14"/>
  <c r="AA65" i="14"/>
  <c r="Z65" i="14"/>
  <c r="L65" i="14"/>
  <c r="H65" i="14"/>
  <c r="AC64" i="14"/>
  <c r="AB64" i="14"/>
  <c r="AA64" i="14"/>
  <c r="Z64" i="14"/>
  <c r="L64" i="14"/>
  <c r="H64" i="14"/>
  <c r="AC63" i="14"/>
  <c r="AB63" i="14"/>
  <c r="AA63" i="14"/>
  <c r="Z63" i="14"/>
  <c r="L63" i="14"/>
  <c r="H63" i="14"/>
  <c r="AC62" i="14"/>
  <c r="AB62" i="14"/>
  <c r="AA62" i="14"/>
  <c r="Z62" i="14"/>
  <c r="P62" i="14"/>
  <c r="L62" i="14"/>
  <c r="H62" i="14"/>
  <c r="AC61" i="14"/>
  <c r="AB61" i="14"/>
  <c r="AA61" i="14"/>
  <c r="Z61" i="14"/>
  <c r="L61" i="14"/>
  <c r="H61" i="14"/>
  <c r="AC60" i="14"/>
  <c r="AB60" i="14"/>
  <c r="AA60" i="14"/>
  <c r="Z60" i="14"/>
  <c r="L60" i="14"/>
  <c r="H60" i="14"/>
  <c r="W59" i="14"/>
  <c r="V59" i="14"/>
  <c r="U59" i="14"/>
  <c r="T59" i="14"/>
  <c r="S59" i="14"/>
  <c r="R59" i="14"/>
  <c r="Q59" i="14"/>
  <c r="O59" i="14"/>
  <c r="N59" i="14"/>
  <c r="K59" i="14"/>
  <c r="J59" i="14"/>
  <c r="I59" i="14"/>
  <c r="AC58" i="14"/>
  <c r="AB58" i="14"/>
  <c r="AA58" i="14"/>
  <c r="Z58" i="14"/>
  <c r="P58" i="14"/>
  <c r="L58" i="14"/>
  <c r="H58" i="14"/>
  <c r="AC57" i="14"/>
  <c r="AB57" i="14"/>
  <c r="Z57" i="14"/>
  <c r="P57" i="14"/>
  <c r="M57" i="14"/>
  <c r="L57" i="14" s="1"/>
  <c r="H57" i="14"/>
  <c r="AC56" i="14"/>
  <c r="AB56" i="14"/>
  <c r="Z56" i="14"/>
  <c r="P56" i="14"/>
  <c r="M56" i="14"/>
  <c r="AA56" i="14" s="1"/>
  <c r="H56" i="14"/>
  <c r="AC55" i="14"/>
  <c r="AB55" i="14"/>
  <c r="AA55" i="14"/>
  <c r="Z55" i="14"/>
  <c r="P55" i="14"/>
  <c r="L55" i="14"/>
  <c r="H55" i="14"/>
  <c r="AC54" i="14"/>
  <c r="AB54" i="14"/>
  <c r="Z54" i="14"/>
  <c r="P54" i="14"/>
  <c r="M54" i="14"/>
  <c r="AA54" i="14" s="1"/>
  <c r="H54" i="14"/>
  <c r="AC53" i="14"/>
  <c r="Z53" i="14"/>
  <c r="T53" i="14"/>
  <c r="Q53" i="14"/>
  <c r="P53" i="14" s="1"/>
  <c r="M53" i="14"/>
  <c r="L53" i="14" s="1"/>
  <c r="H53" i="14"/>
  <c r="AC52" i="14"/>
  <c r="AB52" i="14"/>
  <c r="Z52" i="14"/>
  <c r="T52" i="14"/>
  <c r="P52" i="14"/>
  <c r="M52" i="14"/>
  <c r="L52" i="14" s="1"/>
  <c r="H52" i="14"/>
  <c r="AC51" i="14"/>
  <c r="AB51" i="14"/>
  <c r="AA51" i="14"/>
  <c r="Z51" i="14"/>
  <c r="T51" i="14"/>
  <c r="P51" i="14"/>
  <c r="L51" i="14"/>
  <c r="H51" i="14"/>
  <c r="AC50" i="14"/>
  <c r="AB50" i="14"/>
  <c r="AA50" i="14"/>
  <c r="Z50" i="14"/>
  <c r="T50" i="14"/>
  <c r="P50" i="14"/>
  <c r="L50" i="14"/>
  <c r="H50" i="14"/>
  <c r="W49" i="14"/>
  <c r="V49" i="14"/>
  <c r="U49" i="14"/>
  <c r="S49" i="14"/>
  <c r="R49" i="14"/>
  <c r="O49" i="14"/>
  <c r="N49" i="14"/>
  <c r="K49" i="14"/>
  <c r="J49" i="14"/>
  <c r="I49" i="14"/>
  <c r="AC48" i="14"/>
  <c r="AB48" i="14"/>
  <c r="AA48" i="14"/>
  <c r="Z48" i="14"/>
  <c r="P48" i="14"/>
  <c r="H48" i="14"/>
  <c r="AC47" i="14"/>
  <c r="AB47" i="14"/>
  <c r="AA47" i="14"/>
  <c r="Z47" i="14"/>
  <c r="L47" i="14"/>
  <c r="H47" i="14"/>
  <c r="AC46" i="14"/>
  <c r="AB46" i="14"/>
  <c r="Z46" i="14"/>
  <c r="P46" i="14"/>
  <c r="M46" i="14"/>
  <c r="L46" i="14" s="1"/>
  <c r="H46" i="14"/>
  <c r="AC45" i="14"/>
  <c r="AB45" i="14"/>
  <c r="AA45" i="14"/>
  <c r="Z45" i="14"/>
  <c r="L45" i="14"/>
  <c r="H45" i="14"/>
  <c r="AC44" i="14"/>
  <c r="AB44" i="14"/>
  <c r="AA44" i="14"/>
  <c r="Z44" i="14"/>
  <c r="T44" i="14"/>
  <c r="P44" i="14"/>
  <c r="L44" i="14"/>
  <c r="H44" i="14"/>
  <c r="AC43" i="14"/>
  <c r="AB43" i="14"/>
  <c r="AA43" i="14"/>
  <c r="Z43" i="14"/>
  <c r="T43" i="14"/>
  <c r="P43" i="14"/>
  <c r="L43" i="14"/>
  <c r="H43" i="14"/>
  <c r="AC42" i="14"/>
  <c r="AB42" i="14"/>
  <c r="AA42" i="14"/>
  <c r="Z42" i="14"/>
  <c r="T42" i="14"/>
  <c r="P42" i="14"/>
  <c r="L42" i="14"/>
  <c r="H42" i="14"/>
  <c r="AC41" i="14"/>
  <c r="AB41" i="14"/>
  <c r="AA41" i="14"/>
  <c r="Z41" i="14"/>
  <c r="T41" i="14"/>
  <c r="P41" i="14"/>
  <c r="L41" i="14"/>
  <c r="H41" i="14"/>
  <c r="AC40" i="14"/>
  <c r="AB40" i="14"/>
  <c r="AA40" i="14"/>
  <c r="Z40" i="14"/>
  <c r="T40" i="14"/>
  <c r="P40" i="14"/>
  <c r="L40" i="14"/>
  <c r="H40" i="14"/>
  <c r="AC39" i="14"/>
  <c r="AB39" i="14"/>
  <c r="AA39" i="14"/>
  <c r="Z39" i="14"/>
  <c r="L39" i="14"/>
  <c r="H39" i="14"/>
  <c r="W38" i="14"/>
  <c r="V38" i="14"/>
  <c r="U38" i="14"/>
  <c r="S38" i="14"/>
  <c r="R38" i="14"/>
  <c r="Q38" i="14"/>
  <c r="O38" i="14"/>
  <c r="N38" i="14"/>
  <c r="K38" i="14"/>
  <c r="J38" i="14"/>
  <c r="I38" i="14"/>
  <c r="AC37" i="14"/>
  <c r="AB37" i="14"/>
  <c r="Z37" i="14"/>
  <c r="P37" i="14"/>
  <c r="M37" i="14"/>
  <c r="M27" i="14" s="1"/>
  <c r="H37" i="14"/>
  <c r="AC36" i="14"/>
  <c r="AB36" i="14"/>
  <c r="AA36" i="14"/>
  <c r="Z36" i="14"/>
  <c r="L36" i="14"/>
  <c r="H36" i="14"/>
  <c r="AC35" i="14"/>
  <c r="AB35" i="14"/>
  <c r="AA35" i="14"/>
  <c r="Z35" i="14"/>
  <c r="L35" i="14"/>
  <c r="H35" i="14"/>
  <c r="AC34" i="14"/>
  <c r="AB34" i="14"/>
  <c r="AA34" i="14"/>
  <c r="Z34" i="14"/>
  <c r="T34" i="14"/>
  <c r="P34" i="14"/>
  <c r="L34" i="14"/>
  <c r="H34" i="14"/>
  <c r="AC33" i="14"/>
  <c r="AB33" i="14"/>
  <c r="AA33" i="14"/>
  <c r="Z33" i="14"/>
  <c r="T33" i="14"/>
  <c r="P33" i="14"/>
  <c r="L33" i="14"/>
  <c r="H33" i="14"/>
  <c r="AC32" i="14"/>
  <c r="AB32" i="14"/>
  <c r="AA32" i="14"/>
  <c r="Z32" i="14"/>
  <c r="T32" i="14"/>
  <c r="P32" i="14"/>
  <c r="L32" i="14"/>
  <c r="H32" i="14"/>
  <c r="AC31" i="14"/>
  <c r="AB31" i="14"/>
  <c r="AA31" i="14"/>
  <c r="Z31" i="14"/>
  <c r="T31" i="14"/>
  <c r="P31" i="14"/>
  <c r="L31" i="14"/>
  <c r="H31" i="14"/>
  <c r="AC30" i="14"/>
  <c r="AB30" i="14"/>
  <c r="AA30" i="14"/>
  <c r="Z30" i="14"/>
  <c r="T30" i="14"/>
  <c r="P30" i="14"/>
  <c r="L30" i="14"/>
  <c r="H30" i="14"/>
  <c r="AC29" i="14"/>
  <c r="AB29" i="14"/>
  <c r="AA29" i="14"/>
  <c r="Z29" i="14"/>
  <c r="T29" i="14"/>
  <c r="P29" i="14"/>
  <c r="L29" i="14"/>
  <c r="H29" i="14"/>
  <c r="AC28" i="14"/>
  <c r="AB28" i="14"/>
  <c r="AA28" i="14"/>
  <c r="Z28" i="14"/>
  <c r="T28" i="14"/>
  <c r="T27" i="14" s="1"/>
  <c r="P28" i="14"/>
  <c r="L28" i="14"/>
  <c r="H28" i="14"/>
  <c r="X27" i="14"/>
  <c r="W27" i="14"/>
  <c r="V27" i="14"/>
  <c r="U27" i="14"/>
  <c r="S27" i="14"/>
  <c r="R27" i="14"/>
  <c r="Q27" i="14"/>
  <c r="O27" i="14"/>
  <c r="N27" i="14"/>
  <c r="K27" i="14"/>
  <c r="J27" i="14"/>
  <c r="I27" i="14"/>
  <c r="AC26" i="14"/>
  <c r="AB26" i="14"/>
  <c r="AA26" i="14"/>
  <c r="Z26" i="14"/>
  <c r="AC25" i="14"/>
  <c r="AB25" i="14"/>
  <c r="AA25" i="14"/>
  <c r="Z25" i="14"/>
  <c r="AC24" i="14"/>
  <c r="AB24" i="14"/>
  <c r="AA24" i="14"/>
  <c r="Z24" i="14"/>
  <c r="AC23" i="14"/>
  <c r="AB23" i="14"/>
  <c r="AA23" i="14"/>
  <c r="Z23" i="14"/>
  <c r="AC22" i="14"/>
  <c r="AB22" i="14"/>
  <c r="AA22" i="14"/>
  <c r="Z22" i="14"/>
  <c r="AC21" i="14"/>
  <c r="AB21" i="14"/>
  <c r="AA21" i="14"/>
  <c r="Z21" i="14"/>
  <c r="AC20" i="14"/>
  <c r="AB20" i="14"/>
  <c r="AA20" i="14"/>
  <c r="Z20" i="14"/>
  <c r="AC19" i="14"/>
  <c r="AB19" i="14"/>
  <c r="AA19" i="14"/>
  <c r="Z19" i="14"/>
  <c r="AC18" i="14"/>
  <c r="AB18" i="14"/>
  <c r="AA18" i="14"/>
  <c r="Z18" i="14"/>
  <c r="AC17" i="14"/>
  <c r="AB17" i="14"/>
  <c r="AA17" i="14"/>
  <c r="Z17" i="14"/>
  <c r="AC16" i="14"/>
  <c r="AB16" i="14"/>
  <c r="AA16" i="14"/>
  <c r="Z16" i="14"/>
  <c r="AC15" i="14"/>
  <c r="AB15" i="14"/>
  <c r="AA15" i="14"/>
  <c r="Z15" i="14"/>
  <c r="AC14" i="14"/>
  <c r="AB14" i="14"/>
  <c r="AA14" i="14"/>
  <c r="Z14" i="14"/>
  <c r="W13" i="14"/>
  <c r="V13" i="14"/>
  <c r="U13" i="14"/>
  <c r="T13" i="14"/>
  <c r="S13" i="14"/>
  <c r="R13" i="14"/>
  <c r="Q13" i="14"/>
  <c r="P13" i="14"/>
  <c r="O13" i="14"/>
  <c r="N13" i="14"/>
  <c r="M13" i="14"/>
  <c r="L13" i="14"/>
  <c r="K13" i="14"/>
  <c r="J13" i="14"/>
  <c r="I13" i="14"/>
  <c r="H13" i="14"/>
  <c r="K27" i="21" l="1"/>
  <c r="K28" i="21"/>
  <c r="M27" i="21"/>
  <c r="M28" i="21"/>
  <c r="W27" i="21"/>
  <c r="W28" i="21"/>
  <c r="AI27" i="21"/>
  <c r="AI28" i="21"/>
  <c r="N27" i="21"/>
  <c r="N28" i="21"/>
  <c r="Z27" i="21"/>
  <c r="Z28" i="21"/>
  <c r="AJ27" i="21"/>
  <c r="AJ28" i="21"/>
  <c r="V27" i="21"/>
  <c r="V28" i="21"/>
  <c r="O27" i="21"/>
  <c r="O28" i="21"/>
  <c r="AA27" i="21"/>
  <c r="AA28" i="21"/>
  <c r="AL27" i="21"/>
  <c r="AL28" i="21"/>
  <c r="Q27" i="21"/>
  <c r="Q28" i="21"/>
  <c r="AB27" i="21"/>
  <c r="AB28" i="21"/>
  <c r="AM27" i="21"/>
  <c r="AM28" i="21"/>
  <c r="AH27" i="21"/>
  <c r="AH28" i="21"/>
  <c r="R27" i="21"/>
  <c r="R28" i="21"/>
  <c r="AD27" i="21"/>
  <c r="AD28" i="21"/>
  <c r="AN27" i="21"/>
  <c r="AN28" i="21"/>
  <c r="I27" i="21"/>
  <c r="I28" i="21"/>
  <c r="S27" i="21"/>
  <c r="S28" i="21"/>
  <c r="AE27" i="21"/>
  <c r="AE28" i="21"/>
  <c r="J27" i="21"/>
  <c r="J28" i="21"/>
  <c r="U27" i="21"/>
  <c r="U28" i="21"/>
  <c r="AF27" i="21"/>
  <c r="AF28" i="21"/>
  <c r="AA57" i="14"/>
  <c r="K5" i="29"/>
  <c r="P137" i="14"/>
  <c r="H1143" i="14"/>
  <c r="D16" i="29"/>
  <c r="E16" i="29"/>
  <c r="M1147" i="14"/>
  <c r="H177" i="14"/>
  <c r="L617" i="14"/>
  <c r="T828" i="14"/>
  <c r="T981" i="14"/>
  <c r="T1018" i="14"/>
  <c r="L177" i="14"/>
  <c r="AC287" i="14"/>
  <c r="P617" i="14"/>
  <c r="L1066" i="14"/>
  <c r="P177" i="14"/>
  <c r="T617" i="14"/>
  <c r="L1007" i="14"/>
  <c r="L1163" i="14"/>
  <c r="H184" i="14"/>
  <c r="T1007" i="14"/>
  <c r="T38" i="14"/>
  <c r="H83" i="14"/>
  <c r="L385" i="14"/>
  <c r="H971" i="14"/>
  <c r="H992" i="14"/>
  <c r="L83" i="14"/>
  <c r="H548" i="14"/>
  <c r="L968" i="14"/>
  <c r="P1181" i="14"/>
  <c r="P83" i="14"/>
  <c r="H192" i="14"/>
  <c r="L256" i="14"/>
  <c r="L548" i="14"/>
  <c r="Q1154" i="14"/>
  <c r="AB1154" i="14" s="1"/>
  <c r="L384" i="14"/>
  <c r="L422" i="14"/>
  <c r="L427" i="14"/>
  <c r="AA447" i="14"/>
  <c r="H978" i="14"/>
  <c r="AA1136" i="14"/>
  <c r="Z1157" i="14"/>
  <c r="AA1179" i="14"/>
  <c r="AA83" i="14"/>
  <c r="AC83" i="14"/>
  <c r="AC137" i="14"/>
  <c r="R176" i="14"/>
  <c r="R175" i="14" s="1"/>
  <c r="AC206" i="14"/>
  <c r="AB828" i="14"/>
  <c r="H968" i="14"/>
  <c r="AC978" i="14"/>
  <c r="AC992" i="14"/>
  <c r="O1027" i="14"/>
  <c r="AA1027" i="14" s="1"/>
  <c r="AB1106" i="14"/>
  <c r="AB1125" i="14"/>
  <c r="AC1136" i="14"/>
  <c r="AA13" i="14"/>
  <c r="AB27" i="14"/>
  <c r="L56" i="14"/>
  <c r="AB122" i="14"/>
  <c r="AC122" i="14"/>
  <c r="AA137" i="14"/>
  <c r="AB180" i="14"/>
  <c r="L184" i="14"/>
  <c r="Z199" i="14"/>
  <c r="AA320" i="14"/>
  <c r="U12" i="14"/>
  <c r="T49" i="14"/>
  <c r="H287" i="14"/>
  <c r="Z182" i="14"/>
  <c r="Z184" i="14"/>
  <c r="N176" i="14"/>
  <c r="N175" i="14" s="1"/>
  <c r="Z197" i="14"/>
  <c r="T206" i="14"/>
  <c r="O266" i="14"/>
  <c r="Z275" i="14"/>
  <c r="M287" i="14"/>
  <c r="L431" i="14"/>
  <c r="L433" i="14"/>
  <c r="AB548" i="14"/>
  <c r="AA684" i="14"/>
  <c r="AC962" i="14"/>
  <c r="T1031" i="14"/>
  <c r="AA1043" i="14"/>
  <c r="Z1106" i="14"/>
  <c r="Z1147" i="14"/>
  <c r="L1148" i="14"/>
  <c r="L1147" i="14" s="1"/>
  <c r="AC1149" i="14"/>
  <c r="P1155" i="14"/>
  <c r="P1154" i="14" s="1"/>
  <c r="AB177" i="14"/>
  <c r="AC180" i="14"/>
  <c r="AC187" i="14"/>
  <c r="T187" i="14"/>
  <c r="AC192" i="14"/>
  <c r="AC199" i="14"/>
  <c r="AC210" i="14"/>
  <c r="H210" i="14"/>
  <c r="O210" i="14"/>
  <c r="AA278" i="14"/>
  <c r="Z1014" i="14"/>
  <c r="Z1018" i="14"/>
  <c r="H1022" i="14"/>
  <c r="AA1152" i="14"/>
  <c r="Z992" i="14"/>
  <c r="AA992" i="14"/>
  <c r="S961" i="14"/>
  <c r="S950" i="14" s="1"/>
  <c r="S949" i="14" s="1"/>
  <c r="AA1022" i="14"/>
  <c r="AC1022" i="14"/>
  <c r="K1027" i="14"/>
  <c r="Z1027" i="14" s="1"/>
  <c r="H1030" i="14"/>
  <c r="H1027" i="14" s="1"/>
  <c r="Z1136" i="14"/>
  <c r="M1154" i="14"/>
  <c r="AA1154" i="14" s="1"/>
  <c r="AB354" i="14"/>
  <c r="AA1007" i="14"/>
  <c r="AA1066" i="14"/>
  <c r="AC99" i="14"/>
  <c r="Z122" i="14"/>
  <c r="AC182" i="14"/>
  <c r="P184" i="14"/>
  <c r="T184" i="14"/>
  <c r="AB192" i="14"/>
  <c r="AA202" i="14"/>
  <c r="AA255" i="14"/>
  <c r="AC354" i="14"/>
  <c r="H354" i="14"/>
  <c r="H447" i="14"/>
  <c r="L483" i="14"/>
  <c r="L447" i="14" s="1"/>
  <c r="AC548" i="14"/>
  <c r="AC684" i="14"/>
  <c r="Z828" i="14"/>
  <c r="Z940" i="14"/>
  <c r="AA940" i="14"/>
  <c r="AB940" i="14"/>
  <c r="AC940" i="14"/>
  <c r="L962" i="14"/>
  <c r="AA971" i="14"/>
  <c r="P978" i="14"/>
  <c r="Z981" i="14"/>
  <c r="AA981" i="14"/>
  <c r="AC981" i="14"/>
  <c r="Z1005" i="14"/>
  <c r="AC1005" i="14"/>
  <c r="AA1018" i="14"/>
  <c r="AC1018" i="14"/>
  <c r="AA1030" i="14"/>
  <c r="Z1031" i="14"/>
  <c r="AA1054" i="14"/>
  <c r="AB1054" i="14"/>
  <c r="Z1083" i="14"/>
  <c r="AC1083" i="14"/>
  <c r="Z1125" i="14"/>
  <c r="Q1138" i="14"/>
  <c r="AB1138" i="14" s="1"/>
  <c r="L1155" i="14"/>
  <c r="L1154" i="14" s="1"/>
  <c r="AB1171" i="14"/>
  <c r="AC27" i="14"/>
  <c r="AA53" i="14"/>
  <c r="R209" i="14"/>
  <c r="R205" i="14" s="1"/>
  <c r="R204" i="14" s="1"/>
  <c r="L336" i="14"/>
  <c r="Z27" i="14"/>
  <c r="AC38" i="14"/>
  <c r="AB59" i="14"/>
  <c r="AC59" i="14"/>
  <c r="Z167" i="14"/>
  <c r="AB167" i="14"/>
  <c r="Z206" i="14"/>
  <c r="W209" i="14"/>
  <c r="L320" i="14"/>
  <c r="L437" i="14"/>
  <c r="W961" i="14"/>
  <c r="W950" i="14" s="1"/>
  <c r="W949" i="14" s="1"/>
  <c r="AB968" i="14"/>
  <c r="AC1014" i="14"/>
  <c r="AC1147" i="14"/>
  <c r="AA1161" i="14"/>
  <c r="AB1161" i="14"/>
  <c r="Z1163" i="14"/>
  <c r="H70" i="21"/>
  <c r="H69" i="21" s="1"/>
  <c r="AG60" i="21"/>
  <c r="AG59" i="21" s="1"/>
  <c r="AG70" i="21"/>
  <c r="AG69" i="21" s="1"/>
  <c r="H56" i="21"/>
  <c r="H55" i="21" s="1"/>
  <c r="P60" i="21"/>
  <c r="P59" i="21" s="1"/>
  <c r="Y29" i="21"/>
  <c r="AD68" i="21"/>
  <c r="AK70" i="21"/>
  <c r="AK69" i="21" s="1"/>
  <c r="T29" i="21"/>
  <c r="T60" i="21"/>
  <c r="T59" i="21" s="1"/>
  <c r="L70" i="21"/>
  <c r="L69" i="21" s="1"/>
  <c r="H38" i="14"/>
  <c r="R12" i="14"/>
  <c r="AA179" i="14"/>
  <c r="L38" i="14"/>
  <c r="P59" i="14"/>
  <c r="T83" i="14"/>
  <c r="M177" i="14"/>
  <c r="AA177" i="14" s="1"/>
  <c r="W205" i="14"/>
  <c r="W204" i="14" s="1"/>
  <c r="P287" i="14"/>
  <c r="L828" i="14"/>
  <c r="H981" i="14"/>
  <c r="AA1138" i="14"/>
  <c r="AA1139" i="14"/>
  <c r="AB99" i="14"/>
  <c r="AA186" i="14"/>
  <c r="P266" i="14"/>
  <c r="K12" i="14"/>
  <c r="P27" i="14"/>
  <c r="Z49" i="14"/>
  <c r="Q49" i="14"/>
  <c r="AB49" i="14" s="1"/>
  <c r="AA52" i="14"/>
  <c r="Z137" i="14"/>
  <c r="AB137" i="14"/>
  <c r="T137" i="14"/>
  <c r="H137" i="14"/>
  <c r="W176" i="14"/>
  <c r="W175" i="14" s="1"/>
  <c r="M180" i="14"/>
  <c r="AA180" i="14" s="1"/>
  <c r="K176" i="14"/>
  <c r="K175" i="14" s="1"/>
  <c r="AB182" i="14"/>
  <c r="L183" i="14"/>
  <c r="L182" i="14" s="1"/>
  <c r="AB187" i="14"/>
  <c r="L192" i="14"/>
  <c r="M210" i="14"/>
  <c r="L211" i="14"/>
  <c r="L255" i="14"/>
  <c r="T287" i="14"/>
  <c r="AA383" i="14"/>
  <c r="AA436" i="14"/>
  <c r="H27" i="14"/>
  <c r="AB53" i="14"/>
  <c r="AB13" i="14"/>
  <c r="N209" i="14"/>
  <c r="N205" i="14" s="1"/>
  <c r="N204" i="14" s="1"/>
  <c r="AA424" i="14"/>
  <c r="Z38" i="14"/>
  <c r="M49" i="14"/>
  <c r="AA49" i="14" s="1"/>
  <c r="AC49" i="14"/>
  <c r="L54" i="14"/>
  <c r="L70" i="14"/>
  <c r="Z99" i="14"/>
  <c r="AA99" i="14"/>
  <c r="AA167" i="14"/>
  <c r="AC167" i="14"/>
  <c r="AA182" i="14"/>
  <c r="H187" i="14"/>
  <c r="AB201" i="14"/>
  <c r="Z201" i="14"/>
  <c r="AB202" i="14"/>
  <c r="AC202" i="14"/>
  <c r="K266" i="14"/>
  <c r="AB266" i="14"/>
  <c r="AB287" i="14"/>
  <c r="AA430" i="14"/>
  <c r="AA434" i="14"/>
  <c r="I961" i="14"/>
  <c r="I950" i="14" s="1"/>
  <c r="P1043" i="14"/>
  <c r="T1106" i="14"/>
  <c r="S176" i="14"/>
  <c r="S175" i="14" s="1"/>
  <c r="L181" i="14"/>
  <c r="L180" i="14" s="1"/>
  <c r="AA183" i="14"/>
  <c r="AC184" i="14"/>
  <c r="Z187" i="14"/>
  <c r="AA187" i="14"/>
  <c r="AA192" i="14"/>
  <c r="AB197" i="14"/>
  <c r="AC197" i="14"/>
  <c r="AA206" i="14"/>
  <c r="H206" i="14"/>
  <c r="M266" i="14"/>
  <c r="H278" i="14"/>
  <c r="H279" i="14"/>
  <c r="L280" i="14"/>
  <c r="L266" i="14" s="1"/>
  <c r="Z287" i="14"/>
  <c r="AA336" i="14"/>
  <c r="AA394" i="14"/>
  <c r="L394" i="14"/>
  <c r="AA426" i="14"/>
  <c r="AA428" i="14"/>
  <c r="AB447" i="14"/>
  <c r="AA548" i="14"/>
  <c r="AB617" i="14"/>
  <c r="I209" i="14"/>
  <c r="Z971" i="14"/>
  <c r="Z1095" i="14"/>
  <c r="AB1095" i="14"/>
  <c r="AB1153" i="14"/>
  <c r="P1153" i="14"/>
  <c r="P1152" i="14" s="1"/>
  <c r="Q1152" i="14"/>
  <c r="AB1152" i="14" s="1"/>
  <c r="AA423" i="14"/>
  <c r="T447" i="14"/>
  <c r="Z548" i="14"/>
  <c r="Z617" i="14"/>
  <c r="AC617" i="14"/>
  <c r="AB684" i="14"/>
  <c r="AA828" i="14"/>
  <c r="T951" i="14"/>
  <c r="P951" i="14"/>
  <c r="U961" i="14"/>
  <c r="U950" i="14" s="1"/>
  <c r="U949" i="14" s="1"/>
  <c r="H962" i="14"/>
  <c r="AA968" i="14"/>
  <c r="AC968" i="14"/>
  <c r="AB971" i="14"/>
  <c r="AC971" i="14"/>
  <c r="L971" i="14"/>
  <c r="T992" i="14"/>
  <c r="T961" i="14" s="1"/>
  <c r="H1007" i="14"/>
  <c r="L1018" i="14"/>
  <c r="N1021" i="14"/>
  <c r="N1017" i="14" s="1"/>
  <c r="Z1066" i="14"/>
  <c r="AC1066" i="14"/>
  <c r="AB1083" i="14"/>
  <c r="AB1136" i="14"/>
  <c r="Z1139" i="14"/>
  <c r="H1149" i="14"/>
  <c r="H1154" i="14"/>
  <c r="AA1157" i="14"/>
  <c r="H1157" i="14"/>
  <c r="L1184" i="14"/>
  <c r="L1181" i="14" s="1"/>
  <c r="AA1184" i="14"/>
  <c r="L60" i="21"/>
  <c r="L59" i="21" s="1"/>
  <c r="J68" i="21"/>
  <c r="AA951" i="14"/>
  <c r="J961" i="14"/>
  <c r="J950" i="14" s="1"/>
  <c r="V961" i="14"/>
  <c r="V950" i="14" s="1"/>
  <c r="V949" i="14" s="1"/>
  <c r="P971" i="14"/>
  <c r="S1021" i="14"/>
  <c r="S1017" i="14" s="1"/>
  <c r="AA1031" i="14"/>
  <c r="AB1043" i="14"/>
  <c r="Z1054" i="14"/>
  <c r="H1083" i="14"/>
  <c r="AA1095" i="14"/>
  <c r="AC1095" i="14"/>
  <c r="AC1106" i="14"/>
  <c r="P1143" i="14"/>
  <c r="Z1149" i="14"/>
  <c r="V1146" i="14"/>
  <c r="V1142" i="14" s="1"/>
  <c r="V1141" i="14" s="1"/>
  <c r="W1146" i="14"/>
  <c r="W1142" i="14" s="1"/>
  <c r="W1141" i="14" s="1"/>
  <c r="J1146" i="14"/>
  <c r="J1142" i="14" s="1"/>
  <c r="J1141" i="14" s="1"/>
  <c r="AB1157" i="14"/>
  <c r="AC1161" i="14"/>
  <c r="Z1171" i="14"/>
  <c r="AC1171" i="14"/>
  <c r="T1181" i="14"/>
  <c r="AA1181" i="14"/>
  <c r="AC29" i="21"/>
  <c r="AA483" i="14"/>
  <c r="AA617" i="14"/>
  <c r="AC828" i="14"/>
  <c r="L951" i="14"/>
  <c r="N961" i="14"/>
  <c r="N950" i="14" s="1"/>
  <c r="N949" i="14" s="1"/>
  <c r="O961" i="14"/>
  <c r="O950" i="14" s="1"/>
  <c r="O949" i="14" s="1"/>
  <c r="AA978" i="14"/>
  <c r="L978" i="14"/>
  <c r="AB992" i="14"/>
  <c r="L992" i="14"/>
  <c r="AA1005" i="14"/>
  <c r="AB1005" i="14"/>
  <c r="Z1007" i="14"/>
  <c r="AA1014" i="14"/>
  <c r="AB1014" i="14"/>
  <c r="AB1027" i="14"/>
  <c r="AC1031" i="14"/>
  <c r="Z1043" i="14"/>
  <c r="P1066" i="14"/>
  <c r="L1083" i="14"/>
  <c r="L1106" i="14"/>
  <c r="AA1143" i="14"/>
  <c r="O1146" i="14"/>
  <c r="O1142" i="14" s="1"/>
  <c r="O1141" i="14" s="1"/>
  <c r="X1141" i="14"/>
  <c r="AC1157" i="14"/>
  <c r="AA1163" i="14"/>
  <c r="AB1163" i="14"/>
  <c r="AC1163" i="14"/>
  <c r="P1163" i="14"/>
  <c r="AA1171" i="14"/>
  <c r="AG29" i="21"/>
  <c r="AC60" i="21"/>
  <c r="AC59" i="21" s="1"/>
  <c r="Y60" i="21"/>
  <c r="Y59" i="21" s="1"/>
  <c r="H29" i="21"/>
  <c r="O54" i="21"/>
  <c r="V68" i="21"/>
  <c r="Y70" i="21"/>
  <c r="Y69" i="21" s="1"/>
  <c r="L29" i="21"/>
  <c r="AK60" i="21"/>
  <c r="AK59" i="21" s="1"/>
  <c r="P29" i="21"/>
  <c r="AD54" i="21"/>
  <c r="AE68" i="21"/>
  <c r="P70" i="21"/>
  <c r="P69" i="21" s="1"/>
  <c r="Z68" i="21"/>
  <c r="H60" i="21"/>
  <c r="H59" i="21" s="1"/>
  <c r="T70" i="21"/>
  <c r="T69" i="21" s="1"/>
  <c r="AK29" i="21"/>
  <c r="W54" i="21"/>
  <c r="W12" i="21" s="1"/>
  <c r="K54" i="21"/>
  <c r="AC70" i="21"/>
  <c r="AC69" i="21" s="1"/>
  <c r="AJ54" i="21"/>
  <c r="AH68" i="21"/>
  <c r="U68" i="21"/>
  <c r="O68" i="21"/>
  <c r="AJ68" i="21"/>
  <c r="AL68" i="21"/>
  <c r="AF54" i="21"/>
  <c r="AE54" i="21"/>
  <c r="AE12" i="21" s="1"/>
  <c r="AA68" i="21"/>
  <c r="AF68" i="21"/>
  <c r="V54" i="21"/>
  <c r="AM54" i="21"/>
  <c r="W68" i="21"/>
  <c r="AI54" i="21"/>
  <c r="J54" i="21"/>
  <c r="AI68" i="21"/>
  <c r="AA54" i="21"/>
  <c r="AA12" i="21" s="1"/>
  <c r="N68" i="21"/>
  <c r="Z54" i="21"/>
  <c r="AL54" i="21"/>
  <c r="AB54" i="21"/>
  <c r="AN54" i="21"/>
  <c r="AN68" i="21"/>
  <c r="N54" i="21"/>
  <c r="S68" i="21"/>
  <c r="AB68" i="21"/>
  <c r="R54" i="21"/>
  <c r="S54" i="21"/>
  <c r="AH54" i="21"/>
  <c r="AM68" i="21"/>
  <c r="R68" i="21"/>
  <c r="K68" i="21"/>
  <c r="AA421" i="14"/>
  <c r="L421" i="14"/>
  <c r="AA1147" i="14"/>
  <c r="L122" i="14"/>
  <c r="J209" i="14"/>
  <c r="J205" i="14" s="1"/>
  <c r="J204" i="14" s="1"/>
  <c r="Z210" i="14"/>
  <c r="L1027" i="14"/>
  <c r="H1163" i="14"/>
  <c r="T354" i="14"/>
  <c r="I949" i="14"/>
  <c r="H1095" i="14"/>
  <c r="AC13" i="14"/>
  <c r="W12" i="14"/>
  <c r="AB210" i="14"/>
  <c r="Q209" i="14"/>
  <c r="Q205" i="14" s="1"/>
  <c r="L1043" i="14"/>
  <c r="Z1184" i="14"/>
  <c r="H1184" i="14"/>
  <c r="H1181" i="14" s="1"/>
  <c r="I1181" i="14"/>
  <c r="Z1181" i="14" s="1"/>
  <c r="AC951" i="14"/>
  <c r="AB1066" i="14"/>
  <c r="R1021" i="14"/>
  <c r="R1017" i="14" s="1"/>
  <c r="O287" i="14"/>
  <c r="AA287" i="14" s="1"/>
  <c r="L300" i="14"/>
  <c r="AA300" i="14"/>
  <c r="AC1135" i="14"/>
  <c r="U1125" i="14"/>
  <c r="AC1125" i="14" s="1"/>
  <c r="T1135" i="14"/>
  <c r="T1125" i="14" s="1"/>
  <c r="I205" i="14"/>
  <c r="AC1027" i="14"/>
  <c r="P49" i="14"/>
  <c r="H1125" i="14"/>
  <c r="S12" i="14"/>
  <c r="O176" i="14"/>
  <c r="O175" i="14" s="1"/>
  <c r="U209" i="14"/>
  <c r="AA962" i="14"/>
  <c r="H1031" i="14"/>
  <c r="K1146" i="14"/>
  <c r="K1142" i="14" s="1"/>
  <c r="K1141" i="14" s="1"/>
  <c r="AC1154" i="14"/>
  <c r="AB38" i="14"/>
  <c r="M184" i="14"/>
  <c r="AA184" i="14" s="1"/>
  <c r="AA185" i="14"/>
  <c r="L382" i="14"/>
  <c r="M354" i="14"/>
  <c r="AA354" i="14" s="1"/>
  <c r="AA382" i="14"/>
  <c r="AA388" i="14"/>
  <c r="L388" i="14"/>
  <c r="Z968" i="14"/>
  <c r="L1031" i="14"/>
  <c r="AC1152" i="14"/>
  <c r="P1179" i="14"/>
  <c r="AB1179" i="14"/>
  <c r="Q176" i="14"/>
  <c r="S209" i="14"/>
  <c r="S205" i="14" s="1"/>
  <c r="S204" i="14" s="1"/>
  <c r="P354" i="14"/>
  <c r="P548" i="14"/>
  <c r="L684" i="14"/>
  <c r="I1021" i="14"/>
  <c r="AA1026" i="14"/>
  <c r="L1026" i="14"/>
  <c r="L1022" i="14" s="1"/>
  <c r="H1043" i="14"/>
  <c r="T1054" i="14"/>
  <c r="N12" i="14"/>
  <c r="U176" i="14"/>
  <c r="P1007" i="14"/>
  <c r="J1021" i="14"/>
  <c r="J1017" i="14" s="1"/>
  <c r="V1021" i="14"/>
  <c r="V1017" i="14" s="1"/>
  <c r="L1135" i="14"/>
  <c r="L1125" i="14" s="1"/>
  <c r="M1125" i="14"/>
  <c r="AA1125" i="14" s="1"/>
  <c r="I1138" i="14"/>
  <c r="Z1138" i="14" s="1"/>
  <c r="Z13" i="14"/>
  <c r="Z180" i="14"/>
  <c r="I176" i="14"/>
  <c r="AB184" i="14"/>
  <c r="H277" i="14"/>
  <c r="R961" i="14"/>
  <c r="R950" i="14" s="1"/>
  <c r="R949" i="14" s="1"/>
  <c r="AB962" i="14"/>
  <c r="AB1007" i="14"/>
  <c r="K1021" i="14"/>
  <c r="K1017" i="14" s="1"/>
  <c r="W1021" i="14"/>
  <c r="W1017" i="14" s="1"/>
  <c r="AB1031" i="14"/>
  <c r="AB1143" i="14"/>
  <c r="Z1161" i="14"/>
  <c r="AC1179" i="14"/>
  <c r="I12" i="14"/>
  <c r="J12" i="14"/>
  <c r="V12" i="14"/>
  <c r="AA27" i="14"/>
  <c r="AA37" i="14"/>
  <c r="L37" i="14"/>
  <c r="L27" i="14" s="1"/>
  <c r="Z59" i="14"/>
  <c r="AB83" i="14"/>
  <c r="AA122" i="14"/>
  <c r="V209" i="14"/>
  <c r="V205" i="14" s="1"/>
  <c r="V204" i="14" s="1"/>
  <c r="P447" i="14"/>
  <c r="Q961" i="14"/>
  <c r="AB978" i="14"/>
  <c r="Z1022" i="14"/>
  <c r="AC1054" i="14"/>
  <c r="P1125" i="14"/>
  <c r="L1157" i="14"/>
  <c r="T1163" i="14"/>
  <c r="Z1179" i="14"/>
  <c r="Z951" i="14"/>
  <c r="N1146" i="14"/>
  <c r="N1142" i="14" s="1"/>
  <c r="N1141" i="14" s="1"/>
  <c r="H59" i="14"/>
  <c r="M59" i="14"/>
  <c r="AA59" i="14" s="1"/>
  <c r="AA75" i="14"/>
  <c r="Z192" i="14"/>
  <c r="Z354" i="14"/>
  <c r="AA429" i="14"/>
  <c r="L429" i="14"/>
  <c r="AC1007" i="14"/>
  <c r="AB1018" i="14"/>
  <c r="AC1043" i="14"/>
  <c r="H1066" i="14"/>
  <c r="P1083" i="14"/>
  <c r="AA1135" i="14"/>
  <c r="AC1143" i="14"/>
  <c r="U1146" i="14"/>
  <c r="AA1149" i="14"/>
  <c r="AB1181" i="14"/>
  <c r="H49" i="14"/>
  <c r="K209" i="14"/>
  <c r="K205" i="14" s="1"/>
  <c r="K204" i="14" s="1"/>
  <c r="AA46" i="14"/>
  <c r="M38" i="14"/>
  <c r="AA38" i="14" s="1"/>
  <c r="L59" i="14"/>
  <c r="L137" i="14"/>
  <c r="Z177" i="14"/>
  <c r="V176" i="14"/>
  <c r="V175" i="14" s="1"/>
  <c r="AA201" i="14"/>
  <c r="Z266" i="14"/>
  <c r="AC447" i="14"/>
  <c r="AB951" i="14"/>
  <c r="K961" i="14"/>
  <c r="AA1083" i="14"/>
  <c r="AA1106" i="14"/>
  <c r="H1106" i="14"/>
  <c r="AB1147" i="14"/>
  <c r="Z83" i="14"/>
  <c r="AA199" i="14"/>
  <c r="L386" i="14"/>
  <c r="AA386" i="14"/>
  <c r="Z684" i="14"/>
  <c r="H951" i="14"/>
  <c r="AB1022" i="14"/>
  <c r="Q1021" i="14"/>
  <c r="R1146" i="14"/>
  <c r="R1142" i="14" s="1"/>
  <c r="R1141" i="14" s="1"/>
  <c r="Z1152" i="14"/>
  <c r="Z1154" i="14"/>
  <c r="O12" i="14"/>
  <c r="J176" i="14"/>
  <c r="J175" i="14" s="1"/>
  <c r="AA197" i="14"/>
  <c r="AA425" i="14"/>
  <c r="L425" i="14"/>
  <c r="P38" i="14"/>
  <c r="AC177" i="14"/>
  <c r="AB199" i="14"/>
  <c r="Z202" i="14"/>
  <c r="AB206" i="14"/>
  <c r="AC266" i="14"/>
  <c r="Z276" i="14"/>
  <c r="H276" i="14"/>
  <c r="L435" i="14"/>
  <c r="AA435" i="14"/>
  <c r="Z447" i="14"/>
  <c r="M961" i="14"/>
  <c r="Z962" i="14"/>
  <c r="Z978" i="14"/>
  <c r="AB981" i="14"/>
  <c r="H1054" i="14"/>
  <c r="T1066" i="14"/>
  <c r="Z1143" i="14"/>
  <c r="S1146" i="14"/>
  <c r="S1142" i="14" s="1"/>
  <c r="S1141" i="14" s="1"/>
  <c r="AB1149" i="14"/>
  <c r="AC1181" i="14"/>
  <c r="AD12" i="21" l="1"/>
  <c r="Y27" i="21"/>
  <c r="Y28" i="21"/>
  <c r="H27" i="21"/>
  <c r="H28" i="21"/>
  <c r="P27" i="21"/>
  <c r="P28" i="21"/>
  <c r="AK27" i="21"/>
  <c r="AK28" i="21"/>
  <c r="AG27" i="21"/>
  <c r="AG28" i="21"/>
  <c r="L27" i="21"/>
  <c r="L28" i="21"/>
  <c r="AN12" i="21"/>
  <c r="AI12" i="21"/>
  <c r="AC27" i="21"/>
  <c r="AC28" i="21"/>
  <c r="T27" i="21"/>
  <c r="T28" i="21"/>
  <c r="N12" i="21"/>
  <c r="AF12" i="21"/>
  <c r="AB12" i="21"/>
  <c r="AH12" i="21"/>
  <c r="H15" i="29" s="1"/>
  <c r="Z12" i="21"/>
  <c r="V12" i="21"/>
  <c r="AL12" i="21"/>
  <c r="AM12" i="21"/>
  <c r="AJ12" i="21"/>
  <c r="O12" i="21"/>
  <c r="K12" i="21"/>
  <c r="J12" i="21"/>
  <c r="R12" i="21"/>
  <c r="S12" i="21"/>
  <c r="T176" i="14"/>
  <c r="T175" i="14" s="1"/>
  <c r="L49" i="14"/>
  <c r="P961" i="14"/>
  <c r="P950" i="14" s="1"/>
  <c r="P949" i="14" s="1"/>
  <c r="T12" i="14"/>
  <c r="D17" i="29"/>
  <c r="AC1146" i="14"/>
  <c r="AA210" i="14"/>
  <c r="AC961" i="14"/>
  <c r="H176" i="14"/>
  <c r="H175" i="14" s="1"/>
  <c r="P176" i="14"/>
  <c r="P175" i="14" s="1"/>
  <c r="I1146" i="14"/>
  <c r="O1021" i="14"/>
  <c r="O1017" i="14" s="1"/>
  <c r="O11" i="14" s="1"/>
  <c r="Q1146" i="14"/>
  <c r="L176" i="14"/>
  <c r="L175" i="14" s="1"/>
  <c r="Z961" i="14"/>
  <c r="AA961" i="14"/>
  <c r="T1146" i="14"/>
  <c r="T1142" i="14" s="1"/>
  <c r="T1141" i="14" s="1"/>
  <c r="L287" i="14"/>
  <c r="H961" i="14"/>
  <c r="O209" i="14"/>
  <c r="O205" i="14" s="1"/>
  <c r="O204" i="14" s="1"/>
  <c r="T950" i="14"/>
  <c r="T949" i="14" s="1"/>
  <c r="AA266" i="14"/>
  <c r="AB1021" i="14"/>
  <c r="M1146" i="14"/>
  <c r="J949" i="14"/>
  <c r="J11" i="14" s="1"/>
  <c r="AE209" i="14"/>
  <c r="H950" i="14"/>
  <c r="H949" i="14" s="1"/>
  <c r="L354" i="14"/>
  <c r="AC12" i="14"/>
  <c r="L1146" i="14"/>
  <c r="L1142" i="14" s="1"/>
  <c r="L1141" i="14" s="1"/>
  <c r="L961" i="14"/>
  <c r="L950" i="14" s="1"/>
  <c r="L949" i="14" s="1"/>
  <c r="T209" i="14"/>
  <c r="T205" i="14" s="1"/>
  <c r="T204" i="14" s="1"/>
  <c r="H266" i="14"/>
  <c r="H209" i="14" s="1"/>
  <c r="H205" i="14" s="1"/>
  <c r="H204" i="14" s="1"/>
  <c r="H68" i="21"/>
  <c r="AK54" i="21"/>
  <c r="T68" i="21"/>
  <c r="Y54" i="21"/>
  <c r="Y12" i="21" s="1"/>
  <c r="AG54" i="21"/>
  <c r="P54" i="21"/>
  <c r="P12" i="21" s="1"/>
  <c r="H54" i="21"/>
  <c r="AC54" i="21"/>
  <c r="AK68" i="21"/>
  <c r="P68" i="21"/>
  <c r="T54" i="21"/>
  <c r="T12" i="21" s="1"/>
  <c r="H12" i="14"/>
  <c r="U1142" i="14"/>
  <c r="R11" i="14"/>
  <c r="P209" i="14"/>
  <c r="P205" i="14" s="1"/>
  <c r="P204" i="14" s="1"/>
  <c r="M950" i="14"/>
  <c r="M949" i="14" s="1"/>
  <c r="AA949" i="14" s="1"/>
  <c r="K950" i="14"/>
  <c r="K949" i="14" s="1"/>
  <c r="K11" i="14" s="1"/>
  <c r="H1021" i="14"/>
  <c r="H1017" i="14" s="1"/>
  <c r="P1146" i="14"/>
  <c r="P1142" i="14" s="1"/>
  <c r="P1141" i="14" s="1"/>
  <c r="L210" i="14"/>
  <c r="L12" i="14"/>
  <c r="L1021" i="14"/>
  <c r="L1017" i="14" s="1"/>
  <c r="T1021" i="14"/>
  <c r="T1017" i="14" s="1"/>
  <c r="AG68" i="21"/>
  <c r="Q12" i="14"/>
  <c r="AB12" i="14" s="1"/>
  <c r="Y68" i="21"/>
  <c r="L68" i="21"/>
  <c r="AC68" i="21"/>
  <c r="L54" i="21"/>
  <c r="L12" i="21" s="1"/>
  <c r="I54" i="21"/>
  <c r="I68" i="21"/>
  <c r="U54" i="21"/>
  <c r="U12" i="21" s="1"/>
  <c r="M54" i="21"/>
  <c r="Q54" i="21"/>
  <c r="N11" i="14"/>
  <c r="U1021" i="14"/>
  <c r="Z12" i="14"/>
  <c r="H1146" i="14"/>
  <c r="H1142" i="14" s="1"/>
  <c r="H1141" i="14" s="1"/>
  <c r="I175" i="14"/>
  <c r="Z175" i="14" s="1"/>
  <c r="Z176" i="14"/>
  <c r="AC950" i="14"/>
  <c r="Q1017" i="14"/>
  <c r="AB1017" i="14" s="1"/>
  <c r="AB1146" i="14"/>
  <c r="Q1142" i="14"/>
  <c r="AB205" i="14"/>
  <c r="Q204" i="14"/>
  <c r="AB204" i="14" s="1"/>
  <c r="AC949" i="14"/>
  <c r="AC209" i="14"/>
  <c r="U205" i="14"/>
  <c r="Q175" i="14"/>
  <c r="AB176" i="14"/>
  <c r="W11" i="14"/>
  <c r="AA1146" i="14"/>
  <c r="M1142" i="14"/>
  <c r="S11" i="14"/>
  <c r="Z1146" i="14"/>
  <c r="P12" i="14"/>
  <c r="M1021" i="14"/>
  <c r="Z209" i="14"/>
  <c r="M209" i="14"/>
  <c r="Z205" i="14"/>
  <c r="I204" i="14"/>
  <c r="Z204" i="14" s="1"/>
  <c r="I1142" i="14"/>
  <c r="Z1021" i="14"/>
  <c r="I1017" i="14"/>
  <c r="Z1017" i="14" s="1"/>
  <c r="P1021" i="14"/>
  <c r="P1017" i="14" s="1"/>
  <c r="V11" i="14"/>
  <c r="M12" i="14"/>
  <c r="Q950" i="14"/>
  <c r="AB961" i="14"/>
  <c r="AC176" i="14"/>
  <c r="U175" i="14"/>
  <c r="M176" i="14"/>
  <c r="AB209" i="14"/>
  <c r="H12" i="21" l="1"/>
  <c r="AG12" i="21"/>
  <c r="AK12" i="21"/>
  <c r="AC12" i="21"/>
  <c r="I12" i="21"/>
  <c r="T11" i="14"/>
  <c r="H16" i="29"/>
  <c r="I16" i="29" s="1"/>
  <c r="Z950" i="14"/>
  <c r="AA950" i="14"/>
  <c r="Z949" i="14"/>
  <c r="L209" i="14"/>
  <c r="L205" i="14" s="1"/>
  <c r="L204" i="14" s="1"/>
  <c r="L11" i="14" s="1"/>
  <c r="U1141" i="14"/>
  <c r="AC1141" i="14" s="1"/>
  <c r="AC1142" i="14"/>
  <c r="H11" i="14"/>
  <c r="M68" i="21"/>
  <c r="M12" i="21" s="1"/>
  <c r="Q68" i="21"/>
  <c r="Q12" i="21" s="1"/>
  <c r="AB175" i="14"/>
  <c r="Q949" i="14"/>
  <c r="AB949" i="14" s="1"/>
  <c r="AB950" i="14"/>
  <c r="AA12" i="14"/>
  <c r="AC205" i="14"/>
  <c r="U204" i="14"/>
  <c r="P11" i="14"/>
  <c r="AA209" i="14"/>
  <c r="M205" i="14"/>
  <c r="AA1021" i="14"/>
  <c r="M1017" i="14"/>
  <c r="AA1017" i="14" s="1"/>
  <c r="U1017" i="14"/>
  <c r="AC1021" i="14"/>
  <c r="M175" i="14"/>
  <c r="AA175" i="14" s="1"/>
  <c r="AA176" i="14"/>
  <c r="M1141" i="14"/>
  <c r="AA1141" i="14" s="1"/>
  <c r="AA1142" i="14"/>
  <c r="AC175" i="14"/>
  <c r="I1141" i="14"/>
  <c r="Z1141" i="14" s="1"/>
  <c r="Z1142" i="14"/>
  <c r="Q1141" i="14"/>
  <c r="AB1141" i="14" s="1"/>
  <c r="AB1142" i="14"/>
  <c r="G8" i="29" l="1"/>
  <c r="F10" i="29" s="1"/>
  <c r="G13" i="29"/>
  <c r="G14" i="29" s="1"/>
  <c r="G40" i="28"/>
  <c r="G41" i="28" s="1"/>
  <c r="AC1017" i="14"/>
  <c r="AC204" i="14"/>
  <c r="U11" i="14"/>
  <c r="AC11" i="14" s="1"/>
  <c r="I11" i="14"/>
  <c r="Z11" i="14" s="1"/>
  <c r="M204" i="14"/>
  <c r="AA205" i="14"/>
  <c r="Q11" i="14"/>
  <c r="AB11" i="14" s="1"/>
  <c r="G9" i="29" l="1"/>
  <c r="H10" i="29" s="1"/>
  <c r="AE11" i="14"/>
  <c r="AA204" i="14"/>
  <c r="M11" i="14"/>
  <c r="AA11" i="14" s="1"/>
  <c r="E21" i="27" l="1"/>
  <c r="F30" i="27" l="1"/>
  <c r="F20" i="27" l="1"/>
  <c r="G29" i="27" l="1"/>
  <c r="F11" i="27"/>
  <c r="G19" i="27"/>
  <c r="G10" i="27" l="1"/>
  <c r="G20" i="27"/>
  <c r="E20" i="27" s="1"/>
  <c r="G30" i="27"/>
  <c r="E30" i="27" s="1"/>
  <c r="F19" i="27"/>
  <c r="F29" i="27"/>
  <c r="H22" i="29" l="1"/>
  <c r="H23" i="29" s="1"/>
  <c r="G18" i="27"/>
  <c r="G17" i="27" s="1"/>
  <c r="G28" i="27"/>
  <c r="G11" i="27"/>
  <c r="E29" i="27"/>
  <c r="F28" i="27"/>
  <c r="F18" i="27"/>
  <c r="F17" i="27" s="1"/>
  <c r="E19" i="27"/>
  <c r="E17" i="27" l="1"/>
  <c r="E18" i="27"/>
  <c r="J21" i="27"/>
  <c r="J22" i="27" s="1"/>
  <c r="E28" i="27"/>
  <c r="E11" i="27"/>
  <c r="G9" i="27"/>
  <c r="F10" i="27"/>
  <c r="I18" i="27" l="1"/>
  <c r="E10" i="27"/>
  <c r="E9" i="27" s="1"/>
  <c r="F9" i="27"/>
  <c r="Y15" i="30" l="1"/>
  <c r="Y14" i="30" s="1"/>
  <c r="Y13" i="30" s="1"/>
  <c r="Y12" i="30" s="1"/>
  <c r="Z15" i="30"/>
  <c r="Z14" i="30" s="1"/>
  <c r="Z13" i="30" s="1"/>
  <c r="Z12"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author>
    <author>DELL</author>
  </authors>
  <commentList>
    <comment ref="I37" authorId="0" shapeId="0" xr:uid="{00000000-0006-0000-0400-000001000000}">
      <text>
        <r>
          <rPr>
            <b/>
            <sz val="9"/>
            <color indexed="81"/>
            <rFont val="Tahoma"/>
            <family val="2"/>
          </rPr>
          <t>PC:</t>
        </r>
        <r>
          <rPr>
            <sz val="9"/>
            <color indexed="81"/>
            <rFont val="Tahoma"/>
            <family val="2"/>
          </rPr>
          <t xml:space="preserve">
3458+10</t>
        </r>
      </text>
    </comment>
    <comment ref="G76" authorId="1" shapeId="0" xr:uid="{00000000-0006-0000-0400-000002000000}">
      <text>
        <r>
          <rPr>
            <b/>
            <sz val="9"/>
            <color indexed="81"/>
            <rFont val="Tahoma"/>
            <family val="2"/>
          </rPr>
          <t>DELL:</t>
        </r>
        <r>
          <rPr>
            <sz val="9"/>
            <color indexed="81"/>
            <rFont val="Tahoma"/>
            <family val="2"/>
          </rPr>
          <t xml:space="preserve">
UBND xã Rờ Kơi</t>
        </r>
      </text>
    </comment>
    <comment ref="I84" authorId="1" shapeId="0" xr:uid="{00000000-0006-0000-0400-000003000000}">
      <text>
        <r>
          <rPr>
            <b/>
            <sz val="9"/>
            <color indexed="81"/>
            <rFont val="Tahoma"/>
            <family val="2"/>
          </rPr>
          <t>DELL:</t>
        </r>
        <r>
          <rPr>
            <sz val="9"/>
            <color indexed="81"/>
            <rFont val="Tahoma"/>
            <family val="2"/>
          </rPr>
          <t xml:space="preserve">
561,312</t>
        </r>
      </text>
    </comment>
    <comment ref="I86" authorId="1" shapeId="0" xr:uid="{00000000-0006-0000-0400-000004000000}">
      <text>
        <r>
          <rPr>
            <b/>
            <sz val="9"/>
            <color indexed="81"/>
            <rFont val="Tahoma"/>
            <family val="2"/>
          </rPr>
          <t>DELL:</t>
        </r>
        <r>
          <rPr>
            <sz val="9"/>
            <color indexed="81"/>
            <rFont val="Tahoma"/>
            <family val="2"/>
          </rPr>
          <t xml:space="preserve">
436,72</t>
        </r>
      </text>
    </comment>
    <comment ref="I88" authorId="1" shapeId="0" xr:uid="{00000000-0006-0000-0400-000005000000}">
      <text>
        <r>
          <rPr>
            <b/>
            <sz val="9"/>
            <color indexed="81"/>
            <rFont val="Tahoma"/>
            <family val="2"/>
          </rPr>
          <t>DELL:</t>
        </r>
        <r>
          <rPr>
            <sz val="9"/>
            <color indexed="81"/>
            <rFont val="Tahoma"/>
            <family val="2"/>
          </rPr>
          <t xml:space="preserve">
595,91</t>
        </r>
      </text>
    </comment>
    <comment ref="I93" authorId="1" shapeId="0" xr:uid="{00000000-0006-0000-0400-000006000000}">
      <text>
        <r>
          <rPr>
            <b/>
            <sz val="9"/>
            <color indexed="81"/>
            <rFont val="Tahoma"/>
            <family val="2"/>
          </rPr>
          <t>DELL:</t>
        </r>
        <r>
          <rPr>
            <sz val="9"/>
            <color indexed="81"/>
            <rFont val="Tahoma"/>
            <family val="2"/>
          </rPr>
          <t xml:space="preserve">
277,81</t>
        </r>
      </text>
    </comment>
    <comment ref="I94" authorId="1" shapeId="0" xr:uid="{00000000-0006-0000-0400-000007000000}">
      <text>
        <r>
          <rPr>
            <b/>
            <sz val="9"/>
            <color indexed="81"/>
            <rFont val="Tahoma"/>
            <family val="2"/>
          </rPr>
          <t>DELL:
913,78</t>
        </r>
      </text>
    </comment>
    <comment ref="I96" authorId="1" shapeId="0" xr:uid="{00000000-0006-0000-0400-000008000000}">
      <text>
        <r>
          <rPr>
            <b/>
            <sz val="9"/>
            <color indexed="81"/>
            <rFont val="Tahoma"/>
            <family val="2"/>
          </rPr>
          <t>DELL:</t>
        </r>
        <r>
          <rPr>
            <sz val="9"/>
            <color indexed="81"/>
            <rFont val="Tahoma"/>
            <family val="2"/>
          </rPr>
          <t xml:space="preserve">
2976,59</t>
        </r>
      </text>
    </comment>
    <comment ref="I98" authorId="1" shapeId="0" xr:uid="{00000000-0006-0000-0400-000009000000}">
      <text>
        <r>
          <rPr>
            <b/>
            <sz val="9"/>
            <color indexed="81"/>
            <rFont val="Tahoma"/>
            <family val="2"/>
          </rPr>
          <t>DELL:</t>
        </r>
        <r>
          <rPr>
            <sz val="9"/>
            <color indexed="81"/>
            <rFont val="Tahoma"/>
            <family val="2"/>
          </rPr>
          <t xml:space="preserve">
2976,60</t>
        </r>
      </text>
    </comment>
    <comment ref="F200" authorId="1" shapeId="0" xr:uid="{00000000-0006-0000-0400-00000A000000}">
      <text>
        <r>
          <rPr>
            <b/>
            <sz val="9"/>
            <color indexed="81"/>
            <rFont val="Tahoma"/>
            <family val="2"/>
          </rPr>
          <t>DELL:</t>
        </r>
        <r>
          <rPr>
            <sz val="9"/>
            <color indexed="81"/>
            <rFont val="Tahoma"/>
            <family val="2"/>
          </rPr>
          <t xml:space="preserve">
Dự án  này giao về  BQL dự án và Dịch vụ công ích xã Đăk Hà</t>
        </r>
      </text>
    </comment>
    <comment ref="I211" authorId="1" shapeId="0" xr:uid="{00000000-0006-0000-0400-00000B000000}">
      <text>
        <r>
          <rPr>
            <b/>
            <sz val="9"/>
            <color indexed="81"/>
            <rFont val="Tahoma"/>
            <family val="2"/>
          </rPr>
          <t>DELL:</t>
        </r>
        <r>
          <rPr>
            <sz val="9"/>
            <color indexed="81"/>
            <rFont val="Tahoma"/>
            <family val="2"/>
          </rPr>
          <t xml:space="preserve">
dự án này giao vượt 1 trđ so với KH trung hạn</t>
        </r>
      </text>
    </comment>
    <comment ref="I219" authorId="1" shapeId="0" xr:uid="{00000000-0006-0000-0400-00000C000000}">
      <text>
        <r>
          <rPr>
            <b/>
            <sz val="9"/>
            <color indexed="81"/>
            <rFont val="Tahoma"/>
            <family val="2"/>
          </rPr>
          <t>DELL:</t>
        </r>
        <r>
          <rPr>
            <sz val="9"/>
            <color indexed="81"/>
            <rFont val="Tahoma"/>
            <family val="2"/>
          </rPr>
          <t xml:space="preserve">
891,392</t>
        </r>
      </text>
    </comment>
    <comment ref="K219" authorId="1" shapeId="0" xr:uid="{00000000-0006-0000-0400-00000D000000}">
      <text>
        <r>
          <rPr>
            <b/>
            <sz val="9"/>
            <color indexed="81"/>
            <rFont val="Tahoma"/>
            <family val="2"/>
          </rPr>
          <t>DELL:</t>
        </r>
        <r>
          <rPr>
            <sz val="9"/>
            <color indexed="81"/>
            <rFont val="Tahoma"/>
            <family val="2"/>
          </rPr>
          <t xml:space="preserve">
76,44</t>
        </r>
      </text>
    </comment>
    <comment ref="I225" authorId="1" shapeId="0" xr:uid="{00000000-0006-0000-0400-00000E000000}">
      <text>
        <r>
          <rPr>
            <b/>
            <sz val="9"/>
            <color indexed="81"/>
            <rFont val="Tahoma"/>
            <family val="2"/>
          </rPr>
          <t>DELL:</t>
        </r>
        <r>
          <rPr>
            <sz val="9"/>
            <color indexed="81"/>
            <rFont val="Tahoma"/>
            <family val="2"/>
          </rPr>
          <t xml:space="preserve">
990,0145</t>
        </r>
      </text>
    </comment>
    <comment ref="I226" authorId="1" shapeId="0" xr:uid="{00000000-0006-0000-0400-00000F000000}">
      <text>
        <r>
          <rPr>
            <b/>
            <sz val="9"/>
            <color indexed="81"/>
            <rFont val="Tahoma"/>
            <family val="2"/>
          </rPr>
          <t>DELL:</t>
        </r>
        <r>
          <rPr>
            <sz val="9"/>
            <color indexed="81"/>
            <rFont val="Tahoma"/>
            <family val="2"/>
          </rPr>
          <t xml:space="preserve">
773,8745</t>
        </r>
      </text>
    </comment>
    <comment ref="I227" authorId="1" shapeId="0" xr:uid="{00000000-0006-0000-0400-000010000000}">
      <text>
        <r>
          <rPr>
            <b/>
            <sz val="9"/>
            <color indexed="81"/>
            <rFont val="Tahoma"/>
            <family val="2"/>
          </rPr>
          <t>DELL:</t>
        </r>
        <r>
          <rPr>
            <sz val="9"/>
            <color indexed="81"/>
            <rFont val="Tahoma"/>
            <family val="2"/>
          </rPr>
          <t xml:space="preserve">
1074,6276trđ</t>
        </r>
      </text>
    </comment>
    <comment ref="I232" authorId="1" shapeId="0" xr:uid="{00000000-0006-0000-0400-000011000000}">
      <text>
        <r>
          <rPr>
            <b/>
            <sz val="9"/>
            <color indexed="81"/>
            <rFont val="Tahoma"/>
            <family val="2"/>
          </rPr>
          <t>DELL:</t>
        </r>
        <r>
          <rPr>
            <sz val="9"/>
            <color indexed="81"/>
            <rFont val="Tahoma"/>
            <family val="2"/>
          </rPr>
          <t xml:space="preserve">
1982,620216</t>
        </r>
      </text>
    </comment>
    <comment ref="I234" authorId="1" shapeId="0" xr:uid="{00000000-0006-0000-0400-000012000000}">
      <text>
        <r>
          <rPr>
            <b/>
            <sz val="9"/>
            <color indexed="81"/>
            <rFont val="Tahoma"/>
            <family val="2"/>
          </rPr>
          <t>DELL:</t>
        </r>
        <r>
          <rPr>
            <sz val="9"/>
            <color indexed="81"/>
            <rFont val="Tahoma"/>
            <family val="2"/>
          </rPr>
          <t xml:space="preserve">
247,7trđ</t>
        </r>
      </text>
    </comment>
    <comment ref="I235" authorId="1" shapeId="0" xr:uid="{00000000-0006-0000-0400-000013000000}">
      <text>
        <r>
          <rPr>
            <b/>
            <sz val="9"/>
            <color indexed="81"/>
            <rFont val="Tahoma"/>
            <family val="2"/>
          </rPr>
          <t>DELL:</t>
        </r>
        <r>
          <rPr>
            <sz val="9"/>
            <color indexed="81"/>
            <rFont val="Tahoma"/>
            <family val="2"/>
          </rPr>
          <t xml:space="preserve">
247,6</t>
        </r>
      </text>
    </comment>
    <comment ref="I241" authorId="1" shapeId="0" xr:uid="{00000000-0006-0000-0400-000014000000}">
      <text>
        <r>
          <rPr>
            <b/>
            <sz val="9"/>
            <color indexed="81"/>
            <rFont val="Tahoma"/>
            <family val="2"/>
          </rPr>
          <t>DELL:</t>
        </r>
        <r>
          <rPr>
            <sz val="9"/>
            <color indexed="81"/>
            <rFont val="Tahoma"/>
            <family val="2"/>
          </rPr>
          <t xml:space="preserve">
1042,187</t>
        </r>
      </text>
    </comment>
    <comment ref="I243" authorId="1" shapeId="0" xr:uid="{00000000-0006-0000-0400-000015000000}">
      <text>
        <r>
          <rPr>
            <b/>
            <sz val="9"/>
            <color indexed="81"/>
            <rFont val="Tahoma"/>
            <family val="2"/>
          </rPr>
          <t>DELL:</t>
        </r>
        <r>
          <rPr>
            <sz val="9"/>
            <color indexed="81"/>
            <rFont val="Tahoma"/>
            <family val="2"/>
          </rPr>
          <t xml:space="preserve">
1605,424</t>
        </r>
      </text>
    </comment>
    <comment ref="I244" authorId="1" shapeId="0" xr:uid="{00000000-0006-0000-0400-000016000000}">
      <text>
        <r>
          <rPr>
            <b/>
            <sz val="9"/>
            <color indexed="81"/>
            <rFont val="Tahoma"/>
            <family val="2"/>
          </rPr>
          <t>DELL:</t>
        </r>
        <r>
          <rPr>
            <sz val="9"/>
            <color indexed="81"/>
            <rFont val="Tahoma"/>
            <family val="2"/>
          </rPr>
          <t xml:space="preserve">
840,831</t>
        </r>
      </text>
    </comment>
    <comment ref="I245" authorId="1" shapeId="0" xr:uid="{00000000-0006-0000-0400-000017000000}">
      <text>
        <r>
          <rPr>
            <b/>
            <sz val="9"/>
            <color indexed="81"/>
            <rFont val="Tahoma"/>
            <family val="2"/>
          </rPr>
          <t>DELL:</t>
        </r>
        <r>
          <rPr>
            <sz val="9"/>
            <color indexed="81"/>
            <rFont val="Tahoma"/>
            <family val="2"/>
          </rPr>
          <t xml:space="preserve">
717,286364</t>
        </r>
      </text>
    </comment>
    <comment ref="I247" authorId="1" shapeId="0" xr:uid="{00000000-0006-0000-0400-000018000000}">
      <text>
        <r>
          <rPr>
            <b/>
            <sz val="9"/>
            <color indexed="81"/>
            <rFont val="Tahoma"/>
            <family val="2"/>
          </rPr>
          <t>DELL:</t>
        </r>
        <r>
          <rPr>
            <sz val="9"/>
            <color indexed="81"/>
            <rFont val="Tahoma"/>
            <family val="2"/>
          </rPr>
          <t xml:space="preserve">
604,074475</t>
        </r>
      </text>
    </comment>
    <comment ref="I252" authorId="1" shapeId="0" xr:uid="{00000000-0006-0000-0400-000019000000}">
      <text>
        <r>
          <rPr>
            <b/>
            <sz val="9"/>
            <color indexed="81"/>
            <rFont val="Tahoma"/>
            <family val="2"/>
          </rPr>
          <t>DELL:</t>
        </r>
        <r>
          <rPr>
            <sz val="9"/>
            <color indexed="81"/>
            <rFont val="Tahoma"/>
            <family val="2"/>
          </rPr>
          <t xml:space="preserve">
1457,468</t>
        </r>
      </text>
    </comment>
    <comment ref="O255" authorId="0" shapeId="0" xr:uid="{00000000-0006-0000-0400-00001A000000}">
      <text>
        <r>
          <rPr>
            <b/>
            <sz val="9"/>
            <color indexed="81"/>
            <rFont val="Tahoma"/>
            <family val="2"/>
          </rPr>
          <t>PC:</t>
        </r>
        <r>
          <rPr>
            <sz val="9"/>
            <color indexed="81"/>
            <rFont val="Tahoma"/>
            <family val="2"/>
          </rPr>
          <t xml:space="preserve">
đã bao gồm nsx</t>
        </r>
      </text>
    </comment>
    <comment ref="I260" authorId="1" shapeId="0" xr:uid="{00000000-0006-0000-0400-00001B000000}">
      <text>
        <r>
          <rPr>
            <b/>
            <sz val="9"/>
            <color indexed="81"/>
            <rFont val="Tahoma"/>
            <family val="2"/>
          </rPr>
          <t>DELL:</t>
        </r>
        <r>
          <rPr>
            <sz val="9"/>
            <color indexed="81"/>
            <rFont val="Tahoma"/>
            <family val="2"/>
          </rPr>
          <t xml:space="preserve">
965,9928</t>
        </r>
      </text>
    </comment>
    <comment ref="K275" authorId="0" shapeId="0" xr:uid="{00000000-0006-0000-0400-00001C000000}">
      <text>
        <r>
          <rPr>
            <b/>
            <sz val="9"/>
            <color indexed="81"/>
            <rFont val="Tahoma"/>
            <family val="2"/>
          </rPr>
          <t>PC:</t>
        </r>
        <r>
          <rPr>
            <sz val="9"/>
            <color indexed="81"/>
            <rFont val="Tahoma"/>
            <family val="2"/>
          </rPr>
          <t xml:space="preserve">
bao gồm nsx</t>
        </r>
      </text>
    </comment>
    <comment ref="O278" authorId="0" shapeId="0" xr:uid="{00000000-0006-0000-0400-00001D000000}">
      <text>
        <r>
          <rPr>
            <b/>
            <sz val="9"/>
            <color indexed="81"/>
            <rFont val="Tahoma"/>
            <family val="2"/>
          </rPr>
          <t>PC:</t>
        </r>
        <r>
          <rPr>
            <sz val="9"/>
            <color indexed="81"/>
            <rFont val="Tahoma"/>
            <family val="2"/>
          </rPr>
          <t xml:space="preserve">
đã bao gồm nsx</t>
        </r>
      </text>
    </comment>
    <comment ref="O279" authorId="1" shapeId="0" xr:uid="{00000000-0006-0000-0400-00001E000000}">
      <text>
        <r>
          <rPr>
            <b/>
            <sz val="9"/>
            <color indexed="81"/>
            <rFont val="Tahoma"/>
            <family val="2"/>
          </rPr>
          <t>DELL:</t>
        </r>
        <r>
          <rPr>
            <sz val="9"/>
            <color indexed="81"/>
            <rFont val="Tahoma"/>
            <family val="2"/>
          </rPr>
          <t xml:space="preserve">
127,775</t>
        </r>
      </text>
    </comment>
    <comment ref="I297" authorId="1" shapeId="0" xr:uid="{00000000-0006-0000-0400-00001F000000}">
      <text>
        <r>
          <rPr>
            <b/>
            <sz val="9"/>
            <color indexed="81"/>
            <rFont val="Tahoma"/>
            <family val="2"/>
          </rPr>
          <t>DELL:</t>
        </r>
        <r>
          <rPr>
            <sz val="9"/>
            <color indexed="81"/>
            <rFont val="Tahoma"/>
            <family val="2"/>
          </rPr>
          <t xml:space="preserve">
252</t>
        </r>
      </text>
    </comment>
    <comment ref="I298" authorId="1" shapeId="0" xr:uid="{00000000-0006-0000-0400-000020000000}">
      <text>
        <r>
          <rPr>
            <b/>
            <sz val="9"/>
            <color indexed="81"/>
            <rFont val="Tahoma"/>
            <family val="2"/>
          </rPr>
          <t>DELL:</t>
        </r>
        <r>
          <rPr>
            <sz val="9"/>
            <color indexed="81"/>
            <rFont val="Tahoma"/>
            <family val="2"/>
          </rPr>
          <t xml:space="preserve">
275</t>
        </r>
      </text>
    </comment>
    <comment ref="I299" authorId="1" shapeId="0" xr:uid="{00000000-0006-0000-0400-000021000000}">
      <text>
        <r>
          <rPr>
            <b/>
            <sz val="9"/>
            <color indexed="81"/>
            <rFont val="Tahoma"/>
            <family val="2"/>
          </rPr>
          <t>DELL:</t>
        </r>
        <r>
          <rPr>
            <sz val="9"/>
            <color indexed="81"/>
            <rFont val="Tahoma"/>
            <family val="2"/>
          </rPr>
          <t xml:space="preserve">
278</t>
        </r>
      </text>
    </comment>
    <comment ref="I300" authorId="1" shapeId="0" xr:uid="{00000000-0006-0000-0400-000022000000}">
      <text>
        <r>
          <rPr>
            <b/>
            <sz val="9"/>
            <color indexed="81"/>
            <rFont val="Tahoma"/>
            <family val="2"/>
          </rPr>
          <t>DELL:</t>
        </r>
        <r>
          <rPr>
            <sz val="9"/>
            <color indexed="81"/>
            <rFont val="Tahoma"/>
            <family val="2"/>
          </rPr>
          <t xml:space="preserve">
553</t>
        </r>
      </text>
    </comment>
    <comment ref="I301" authorId="1" shapeId="0" xr:uid="{00000000-0006-0000-0400-000023000000}">
      <text>
        <r>
          <rPr>
            <b/>
            <sz val="9"/>
            <color indexed="81"/>
            <rFont val="Tahoma"/>
            <family val="2"/>
          </rPr>
          <t>DELL:</t>
        </r>
        <r>
          <rPr>
            <sz val="9"/>
            <color indexed="81"/>
            <rFont val="Tahoma"/>
            <family val="2"/>
          </rPr>
          <t xml:space="preserve">
42</t>
        </r>
      </text>
    </comment>
    <comment ref="K301" authorId="1" shapeId="0" xr:uid="{00000000-0006-0000-0400-000024000000}">
      <text>
        <r>
          <rPr>
            <b/>
            <sz val="9"/>
            <color indexed="81"/>
            <rFont val="Tahoma"/>
            <family val="2"/>
          </rPr>
          <t>DELL:</t>
        </r>
        <r>
          <rPr>
            <sz val="9"/>
            <color indexed="81"/>
            <rFont val="Tahoma"/>
            <family val="2"/>
          </rPr>
          <t xml:space="preserve">
5</t>
        </r>
      </text>
    </comment>
    <comment ref="F309" authorId="1" shapeId="0" xr:uid="{00000000-0006-0000-0400-000025000000}">
      <text>
        <r>
          <rPr>
            <b/>
            <sz val="9"/>
            <color indexed="81"/>
            <rFont val="Tahoma"/>
            <family val="2"/>
          </rPr>
          <t>DELL:</t>
        </r>
        <r>
          <rPr>
            <sz val="9"/>
            <color indexed="81"/>
            <rFont val="Tahoma"/>
            <family val="2"/>
          </rPr>
          <t xml:space="preserve">
bỏ dự án ra khỏi danh mục (không được bố trí vốn)</t>
        </r>
      </text>
    </comment>
    <comment ref="M579" authorId="1" shapeId="0" xr:uid="{00000000-0006-0000-0400-000026000000}">
      <text>
        <r>
          <rPr>
            <b/>
            <sz val="9"/>
            <color indexed="81"/>
            <rFont val="Tahoma"/>
            <family val="2"/>
          </rPr>
          <t>DELL:</t>
        </r>
        <r>
          <rPr>
            <sz val="9"/>
            <color indexed="81"/>
            <rFont val="Tahoma"/>
            <family val="2"/>
          </rPr>
          <t xml:space="preserve">
16933</t>
        </r>
      </text>
    </comment>
    <comment ref="Q686" authorId="1" shapeId="0" xr:uid="{00000000-0006-0000-0400-000027000000}">
      <text>
        <r>
          <rPr>
            <b/>
            <sz val="9"/>
            <color indexed="81"/>
            <rFont val="Tahoma"/>
            <family val="2"/>
          </rPr>
          <t>DELL:</t>
        </r>
        <r>
          <rPr>
            <sz val="9"/>
            <color indexed="81"/>
            <rFont val="Tahoma"/>
            <family val="2"/>
          </rPr>
          <t xml:space="preserve">
k có KH 2025</t>
        </r>
      </text>
    </comment>
    <comment ref="Q687" authorId="1" shapeId="0" xr:uid="{00000000-0006-0000-0400-000028000000}">
      <text>
        <r>
          <rPr>
            <b/>
            <sz val="9"/>
            <color indexed="81"/>
            <rFont val="Tahoma"/>
            <family val="2"/>
          </rPr>
          <t>DELL:</t>
        </r>
        <r>
          <rPr>
            <sz val="9"/>
            <color indexed="81"/>
            <rFont val="Tahoma"/>
            <family val="2"/>
          </rPr>
          <t xml:space="preserve">
K có KH 2025</t>
        </r>
      </text>
    </comment>
    <comment ref="Q688" authorId="1" shapeId="0" xr:uid="{00000000-0006-0000-0400-000029000000}">
      <text>
        <r>
          <rPr>
            <b/>
            <sz val="9"/>
            <color indexed="81"/>
            <rFont val="Tahoma"/>
            <family val="2"/>
          </rPr>
          <t>DELL:</t>
        </r>
        <r>
          <rPr>
            <sz val="9"/>
            <color indexed="81"/>
            <rFont val="Tahoma"/>
            <family val="2"/>
          </rPr>
          <t xml:space="preserve">
K có KH 2025</t>
        </r>
      </text>
    </comment>
    <comment ref="G941" authorId="1" shapeId="0" xr:uid="{00000000-0006-0000-0400-00002A000000}">
      <text>
        <r>
          <rPr>
            <b/>
            <sz val="9"/>
            <color indexed="81"/>
            <rFont val="Tahoma"/>
            <family val="2"/>
          </rPr>
          <t>DELL:</t>
        </r>
        <r>
          <rPr>
            <sz val="9"/>
            <color indexed="81"/>
            <rFont val="Tahoma"/>
            <family val="2"/>
          </rPr>
          <t xml:space="preserve">
UBND xã Đăk Ang</t>
        </r>
      </text>
    </comment>
    <comment ref="G1015" authorId="1" shapeId="0" xr:uid="{00000000-0006-0000-0400-00002B000000}">
      <text>
        <r>
          <rPr>
            <b/>
            <sz val="9"/>
            <color indexed="81"/>
            <rFont val="Tahoma"/>
            <family val="2"/>
          </rPr>
          <t>DELL:</t>
        </r>
        <r>
          <rPr>
            <sz val="9"/>
            <color indexed="81"/>
            <rFont val="Tahoma"/>
            <family val="2"/>
          </rPr>
          <t xml:space="preserve">
UBND xã Đăk Ang</t>
        </r>
      </text>
    </comment>
    <comment ref="O1030" authorId="0" shapeId="0" xr:uid="{00000000-0006-0000-0400-00002C000000}">
      <text>
        <r>
          <rPr>
            <b/>
            <sz val="9"/>
            <color indexed="81"/>
            <rFont val="Tahoma"/>
            <family val="2"/>
          </rPr>
          <t>PC:</t>
        </r>
        <r>
          <rPr>
            <sz val="9"/>
            <color indexed="81"/>
            <rFont val="Tahoma"/>
            <family val="2"/>
          </rPr>
          <t xml:space="preserve">
đã gồm nsx</t>
        </r>
      </text>
    </comment>
    <comment ref="I1034" authorId="1" shapeId="0" xr:uid="{00000000-0006-0000-0400-00002D000000}">
      <text>
        <r>
          <rPr>
            <b/>
            <sz val="9"/>
            <color indexed="81"/>
            <rFont val="Tahoma"/>
            <family val="2"/>
          </rPr>
          <t>DELL:</t>
        </r>
        <r>
          <rPr>
            <sz val="9"/>
            <color indexed="81"/>
            <rFont val="Tahoma"/>
            <family val="2"/>
          </rPr>
          <t xml:space="preserve">
46,1453</t>
        </r>
      </text>
    </comment>
    <comment ref="I1035" authorId="1" shapeId="0" xr:uid="{00000000-0006-0000-0400-00002E000000}">
      <text>
        <r>
          <rPr>
            <b/>
            <sz val="9"/>
            <color indexed="81"/>
            <rFont val="Tahoma"/>
            <family val="2"/>
          </rPr>
          <t>DELL:</t>
        </r>
        <r>
          <rPr>
            <sz val="9"/>
            <color indexed="81"/>
            <rFont val="Tahoma"/>
            <family val="2"/>
          </rPr>
          <t xml:space="preserve">
115,8547</t>
        </r>
      </text>
    </comment>
    <comment ref="I1082" authorId="1" shapeId="0" xr:uid="{00000000-0006-0000-0400-00002F000000}">
      <text>
        <r>
          <rPr>
            <b/>
            <sz val="9"/>
            <color indexed="81"/>
            <rFont val="Tahoma"/>
            <family val="2"/>
          </rPr>
          <t>DELL:</t>
        </r>
        <r>
          <rPr>
            <sz val="9"/>
            <color indexed="81"/>
            <rFont val="Tahoma"/>
            <family val="2"/>
          </rPr>
          <t xml:space="preserve">
4856,6538</t>
        </r>
      </text>
    </comment>
    <comment ref="G1087" authorId="1" shapeId="0" xr:uid="{00000000-0006-0000-0400-000030000000}">
      <text>
        <r>
          <rPr>
            <b/>
            <sz val="9"/>
            <color indexed="81"/>
            <rFont val="Tahoma"/>
            <family val="2"/>
          </rPr>
          <t>DELL:</t>
        </r>
        <r>
          <rPr>
            <sz val="9"/>
            <color indexed="81"/>
            <rFont val="Tahoma"/>
            <family val="2"/>
          </rPr>
          <t xml:space="preserve">
UBND Thị trấn Đăk RVe</t>
        </r>
      </text>
    </comment>
  </commentList>
</comments>
</file>

<file path=xl/sharedStrings.xml><?xml version="1.0" encoding="utf-8"?>
<sst xmlns="http://schemas.openxmlformats.org/spreadsheetml/2006/main" count="4945" uniqueCount="1365">
  <si>
    <t>TT</t>
  </si>
  <si>
    <t>Ghi chú</t>
  </si>
  <si>
    <t>I</t>
  </si>
  <si>
    <t>II</t>
  </si>
  <si>
    <t>III</t>
  </si>
  <si>
    <t>V</t>
  </si>
  <si>
    <t>VI</t>
  </si>
  <si>
    <t>NSTW</t>
  </si>
  <si>
    <t>Trong đó:</t>
  </si>
  <si>
    <t>Tổng số</t>
  </si>
  <si>
    <t xml:space="preserve">Kế hoạch vốn năm 2025 </t>
  </si>
  <si>
    <t>*</t>
  </si>
  <si>
    <t>Hỗ trợ nước sinh hoạt tập trung</t>
  </si>
  <si>
    <t>Dự án 4: Đầu tư cơ sở hạ tầng thiết yếu, phục vụ sản xuất, đời sống trong vùng đồng bào dân tộc thiểu số và miền núi và các đơn vị sự nghiệp công của lĩnh vực dân tộc</t>
  </si>
  <si>
    <t>Dự án 5: Phát triển giáo dục đào tạo nâng cao chất lượng nguồn nhân lực</t>
  </si>
  <si>
    <t>Dự án 6: Bảo tồn, phát huy giá trị văn hóa truyền thống tốt đẹp của các dân tộc thiểu số gắn với phát triển du lịch</t>
  </si>
  <si>
    <t>Tiểu dự án 2: Ứng dụng công nghệ thông tin hỗ trợ phát triển kinh tế - xã hội và đảm bảo an ninh trật tự vùng đồng bào dân tộc thiểu số và miền núi</t>
  </si>
  <si>
    <t>Chủ đầu tư</t>
  </si>
  <si>
    <t>Hỗ trợ đất ở, nhà ở, đất sản xuất</t>
  </si>
  <si>
    <t>Chưa phân bổ</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</si>
  <si>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</si>
  <si>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dân tộc thiểu số và miền núi</t>
  </si>
  <si>
    <t>Phòng Văn hóa, Khoa học và Thông tin</t>
  </si>
  <si>
    <t>da6</t>
  </si>
  <si>
    <t>TỔNG CỘNG</t>
  </si>
  <si>
    <t>a</t>
  </si>
  <si>
    <t>STT</t>
  </si>
  <si>
    <t>Tổng vốn</t>
  </si>
  <si>
    <t>NSH</t>
  </si>
  <si>
    <t>IV</t>
  </si>
  <si>
    <t>Tiểu dự án 1: Đầu tư phát triển kinh tế - xã hội nhóm dân tộc thiểu số rất ít người, dân tộc còn gặp nhiều khó khăn, dân tộc có khó khăn đặc thù</t>
  </si>
  <si>
    <t>sơn tây</t>
  </si>
  <si>
    <t>sơn hà</t>
  </si>
  <si>
    <t>da4</t>
  </si>
  <si>
    <t>trà bồng</t>
  </si>
  <si>
    <t>NSĐP bao gồm:</t>
  </si>
  <si>
    <t>(1)</t>
  </si>
  <si>
    <t>Giao về cấp tỉnh</t>
  </si>
  <si>
    <t>(2)</t>
  </si>
  <si>
    <t>b</t>
  </si>
  <si>
    <t>Giao về cấp xã (mới)</t>
  </si>
  <si>
    <t>(3)</t>
  </si>
  <si>
    <t>(4)</t>
  </si>
  <si>
    <t>(5)</t>
  </si>
  <si>
    <t>(6)</t>
  </si>
  <si>
    <t>(7)</t>
  </si>
  <si>
    <t>Kế hoạch trung hạn 2021 - 2025</t>
  </si>
  <si>
    <t>Lũy kế vốn đã bố trí đến hết năm 2024</t>
  </si>
  <si>
    <t>Kế hoạch vốn xử lý chuyển tiếp (bao gồm vốn kéo dài từ năm 2024 về trước chuyển sang)</t>
  </si>
  <si>
    <t>Chủ đầu tư/ Đầu mối giao kế hoạch sau điều chỉnh</t>
  </si>
  <si>
    <t>Tổng cộng</t>
  </si>
  <si>
    <t>Kế hoạch vốn được phép kéo dài sang 2025</t>
  </si>
  <si>
    <t>I.1</t>
  </si>
  <si>
    <t xml:space="preserve">Tiểu Dự án 1: Đầu tư cơ sở hạ tầng thiết yếu, phục vụ sản xuất, đời sống trong vùng đồng bào dân tộc thiểu số và miền núi </t>
  </si>
  <si>
    <t>Xây mới 02 Trạm Y tế tại xã Tu Mơ Rông, huyện Tu Mơ Rông; xã Đăk PXi, huyện Đăk Hà và Xây mới phòng khám đa khoa khu vực Đăk RVe, huyện Kon Rẫy</t>
  </si>
  <si>
    <t>Sở Y tế tỉnh Kon Tum (cũ)</t>
  </si>
  <si>
    <t>Cải tạo, sửa chữa 05 Trạm Y tế tại các xã: Hiếu, Đăk Ring, Đăk Nên, Đăk Tăng thuộc huyện Kon Plông và xã Đăk Tờ Re thuộc huyện Kon Rẫy</t>
  </si>
  <si>
    <t>Tiểu dự án 1: Đổi mới hoạt động, củng cố phát triển các trường phổ thông dân tộc nội trú; trường phổ thông dân tộc bán trú; trường Phổ thông có học sinh bán trú và xóa mù chữ cho người dân vùng đồng bào dân tộc thiểu số</t>
  </si>
  <si>
    <t>Bổ sung cơ sở vật chất Trường Phổ thông Dân tộc nội trú huyện Tu Mơ Rông</t>
  </si>
  <si>
    <t>Sở Giáo dục và Đào tạo tỉnh Kon Tum (cũ)</t>
  </si>
  <si>
    <t>Bổ sung cơ sở vật chất Trường Phổ thông Dân tộc nội trú huyện Sa Thầy</t>
  </si>
  <si>
    <t>Bổ sung cơ sở vật chất Trường Phổ thông Dân tộc nội trú Trung học phổ thông huyện Kon Plông</t>
  </si>
  <si>
    <t>Bổ sung cơ sở vật chất Trường Phổ thông Dân tộc nội trú huyện Đăk Tô</t>
  </si>
  <si>
    <t>Bổ sung cơ sở vật chất Trường Trung học phổ thông Lương Thế Vinh</t>
  </si>
  <si>
    <t>Bổ sung cơ sở vật chất Trường Phổ thông Dân tộc nội trú Trung học phổ thông huyện Đăk Hà</t>
  </si>
  <si>
    <t>Bổ sung cơ sở vật chất Trường Phổ thông trung học Dân tộc nội trú tỉnh</t>
  </si>
  <si>
    <t>Bổ sung cơ sở vật chất Trường Phổ thông Dân tộc nội trú huyện Đăk Glei</t>
  </si>
  <si>
    <t>Bổ sung cơ sở vật chất Trường Phổ thông Dân tộc nội trú huyện Kon Rẫy</t>
  </si>
  <si>
    <t>Bảo tồn, phát huy giá trị văn hóa truyền thống của người Gia Rai, làng Bar Gốc, xã Sa Sơn, huyện Sa Thầy, tỉnh Kon Tum</t>
  </si>
  <si>
    <t>Sở Văn hóa, Thể thao và Du lịch tỉnh Kon Tum (cũ)</t>
  </si>
  <si>
    <t>Hỗ trợ tu bổ, tôn tạo quần thể di tích quốc gia đặc biệt chiến thắng Đăk Tô - Tân Cảnh</t>
  </si>
  <si>
    <t>Dự án 7: Chăm sóc sức khỏe nhân dân, nâng cao thể trạng, tầm vóc người dân tộc thiểu số; phòng chống suy dinh dưỡng trẻ em</t>
  </si>
  <si>
    <t>Đầu tư cải tạo, nâng cấp, mua sắm trang thiết bị y tế cho Trung tâm Y tế huyện Kon Plông</t>
  </si>
  <si>
    <t xml:space="preserve">Dự án 9: Đầu tư phát triển nhóm dân tộc thiểu số rất ít người và nhóm dân tộc còn nhiều khó khăn </t>
  </si>
  <si>
    <t>Xây dựng công trình thực hiện đầu tư phát triển nhóm dân tộc thiểu số rất ít người gồm: (1) Nâng cấp, sửa chữa, cải tạo đường nội thôn Làng Le; (2) Nâng cấp, sữa chữa Nhà rông văn hóa Làng Le</t>
  </si>
  <si>
    <t>Sở Dân tộc và Tôn giáo tỉnh Kon Tum (cũ)</t>
  </si>
  <si>
    <t>Hỗ trợ xây dựng các điểm hỗ trợ đồng bào dân tộc thiểu số ứng dụng công nghệ thông tin tại các xã để phục vụ phát triển kinh tế - xã hội và đảm bảo an ninh trật tự</t>
  </si>
  <si>
    <t>Sở Khoa học và Công nghệ tỉnh Kon Tum (cũ)</t>
  </si>
  <si>
    <t>Hỗ trợ, thiết lập ứng dụng công nghệ thông tin hỗ trợ phát triển kinh tế - xã hội và đảm bảo an ninh trật tự vùng đồng bào dân tộc thiểu số và miền núi (Đầu tư trang bị các thiết bị vận hành và phục vụ hỗ trợ chợ sản phẩm trực tuyến )</t>
  </si>
  <si>
    <t>Liên hiệp các
Hội Khoa học
và Kỹ thuật
tỉnh</t>
  </si>
  <si>
    <t>Huyện Kon Plong</t>
  </si>
  <si>
    <t>Dự án 1. Giải quyết tình trạng thiếu đất ở, nhà ở, đất sản xuất, nước sinh hoạt</t>
  </si>
  <si>
    <t>Hỗ trợ đất ở, nhà ở, đất sản xuất xã Ngọk Tem</t>
  </si>
  <si>
    <t>UBND xã Kon Plông</t>
  </si>
  <si>
    <t>Nước sinh hoạt thôn Măng KRí và thôn Đăk Pét xã Ngọk Tem</t>
  </si>
  <si>
    <t>Hỗ trợ đất ở, nhà ở, đất sản xuất xã Măng Bút</t>
  </si>
  <si>
    <t>UBND Xã Măng Bút</t>
  </si>
  <si>
    <t>Xã Đăk Tăng</t>
  </si>
  <si>
    <t>Hỗ trợ đất ở, nhà ở, đất sản xuất xã Đăk Tăng</t>
  </si>
  <si>
    <t>Nước sinh hoạt cho các hộ DTTS ở thôn Đắk PRồ (khu mới)</t>
  </si>
  <si>
    <t>UBND xã Măng Đen</t>
  </si>
  <si>
    <t>Nước sinh hoạt thôn Vi Xây</t>
  </si>
  <si>
    <t>Hỗ trợ đất ở, nhà ở, đất sản xuất thị trấn Măng Đen</t>
  </si>
  <si>
    <t>Hỗ trợ đất ở, nhà ở, đất sản xuất xã Măng Cành</t>
  </si>
  <si>
    <t xml:space="preserve">UBND xã Măng Đen </t>
  </si>
  <si>
    <t>Hỗ trợ đất ở, nhà ở, đất sản xuất xã Đăk Ring</t>
  </si>
  <si>
    <t>UBND xã Măng Bút</t>
  </si>
  <si>
    <t>Nước sinh hoạt cho thôn Vác Y Nhông</t>
  </si>
  <si>
    <t>Hỗ trợ đất ở, nhà ở, đất sản xuất xã Đăk Nên</t>
  </si>
  <si>
    <t>Hỗ trợ đất ở, nhà ở, đất sản xuất xã Pờ Ê</t>
  </si>
  <si>
    <t>Hỗ trợ đất ở, nhà ở, đất sản xuất xã Hiếu</t>
  </si>
  <si>
    <t>Dự án 2. Quy hoạch, sắp xếp, bố trí, ổn định dân cư ở những nơi cần thiết</t>
  </si>
  <si>
    <t>Ban quản lý dự án đầu tư xây dựng huyện</t>
  </si>
  <si>
    <t>Dự án sắp xếp, bố trí ổn định dân cư tập trung và tại chổ xã Đăk Nên, huyện Kon Plông</t>
  </si>
  <si>
    <t>Dự án sắp xếp, bố trí ổn định dân cư tại xã Đăk Ring</t>
  </si>
  <si>
    <t>Mở rộng cứng hóa đường từ thôn Vi Rơ Ngheo đi trung tâm xã Đăk Tăng</t>
  </si>
  <si>
    <t>UBND Xã Ngọk Tem</t>
  </si>
  <si>
    <t>Khu thể thao trung tâm xã</t>
  </si>
  <si>
    <t>Nâng cấp, mở rộng đường GTNT thôn Điek Chè</t>
  </si>
  <si>
    <t>Nâng cấp nước sinh hoạt thôn Điek Chè</t>
  </si>
  <si>
    <t>Đường GTNT đi khu sản xuất thôn Điek Tem (nhánh 1)</t>
  </si>
  <si>
    <t>Đường GTNT thôn Điek Tà Âu</t>
  </si>
  <si>
    <t>Đường GTNT thôn Điek Tem (nhóm 6)</t>
  </si>
  <si>
    <t>Kênh mương thủy lợi Măng Păng</t>
  </si>
  <si>
    <t>Nước sinh hoạt thôn Điek Nót</t>
  </si>
  <si>
    <t>Đường GTNT thôn Măng Nách</t>
  </si>
  <si>
    <t>Nhà Văn hóa Trung tâm xã</t>
  </si>
  <si>
    <t>Đường đi khu sản xuất thôn Điek Chè</t>
  </si>
  <si>
    <t>Đường GTNT đi khu sản xuất thôn Điek Tem (nhánh 2)</t>
  </si>
  <si>
    <t>UBND Thị trấn Măng Đen</t>
  </si>
  <si>
    <t>Đường đi khu sản xuất Kon Chốt</t>
  </si>
  <si>
    <t>UBND Xã Đăk Ring</t>
  </si>
  <si>
    <t>Thủy lợi Nước Niêu thôn Đắk Da</t>
  </si>
  <si>
    <t>Nước Sinh hoạt thôn Đắk Chờ</t>
  </si>
  <si>
    <t>Cầu tràn đi khu sản xuất Nước Cai</t>
  </si>
  <si>
    <t>Đường nội thôn Đăk Lâng</t>
  </si>
  <si>
    <t>Đường nội thôn làng Đăk sao thôn Đăk Da (đoạn cuối làng)</t>
  </si>
  <si>
    <t>Nâng cấp mở rộng đường nội thôn Đăk Ang</t>
  </si>
  <si>
    <t>Nâng cấp, mở rộng đường đi KSX thôn Đăk Da (đoạn nối từ đường nội thôn đi sản xuất)</t>
  </si>
  <si>
    <t>UBND Xã Hiếu</t>
  </si>
  <si>
    <t>Giếng nước sinh hoạt tại các thôn (Giếng khoan)</t>
  </si>
  <si>
    <t>Đường đi khu sản xuất Đắk Pa Kla</t>
  </si>
  <si>
    <t>Đường nội thôn nhánh 2 thôn Kon Plông</t>
  </si>
  <si>
    <t>Đường đi sản xuất Đắk Lean</t>
  </si>
  <si>
    <t>Đường đi khu sản xuất cánh đồng Đăk Chè</t>
  </si>
  <si>
    <t>Cầu treo đi khu sản xuất Đăk Ram</t>
  </si>
  <si>
    <t>Nước sinh hoạt thôn Kon Plông</t>
  </si>
  <si>
    <t>Nâng cấp, mở rộng đường đi khu sản xuất Vi Choong</t>
  </si>
  <si>
    <t>Nâng cấp, mở rộng đường GTNT nội thôn Vi Glơng</t>
  </si>
  <si>
    <t>Cầu treo đi KSX Nước Dắt</t>
  </si>
  <si>
    <t>Nước sinh hoạt thôn Tu Nông Làng 1</t>
  </si>
  <si>
    <t>Thủy lợi Nước Chất 1 Kô Chất</t>
  </si>
  <si>
    <t>Cầu treo đi khu sản xuất thôn Văng Loa 2</t>
  </si>
  <si>
    <t>Đường đi khu sản xuất Làng Đắk Pleng thôn Đắk Pong</t>
  </si>
  <si>
    <t>Kênh mương Thuỷ lợi Nước Bông thôn Văng Loa</t>
  </si>
  <si>
    <t>Nâng cấp đường nội thôn Măng Bút</t>
  </si>
  <si>
    <t>Cầu treo đi khu sản xuất thôn Đăk Chun</t>
  </si>
  <si>
    <t>Nâng cấp Đường GTNT nội bộ thôn Măng Bút nối tiếp</t>
  </si>
  <si>
    <t>UBND Xã Măng Cành</t>
  </si>
  <si>
    <t xml:space="preserve">Thủy lợi Ri Ka Ma thôn Măng Cành </t>
  </si>
  <si>
    <t xml:space="preserve">Nước sinh hoạt thôn Kon Du </t>
  </si>
  <si>
    <t>UBND xã Đăk Nên</t>
  </si>
  <si>
    <t>Nước sinh hoạt làng Ngọc Na thôn Đắk Lúp</t>
  </si>
  <si>
    <t>Nâng cấp, sửa chữa nước sinh hoạt thôn Xô Thák 1, Xô Thák 2</t>
  </si>
  <si>
    <t>Đường đi khu sản xuất thôn Đăk Tiêu đi làng Tu Rí thôn Đăk Púk</t>
  </si>
  <si>
    <t>Đường nội thôn thôn Đăk Tiêu</t>
  </si>
  <si>
    <t>Đường nội thôn Đăk Lúp</t>
  </si>
  <si>
    <t>Đường nội thôn Đăk Pút đi thôn Đăk Tiêu</t>
  </si>
  <si>
    <t>UBND xã Đăk Tăng</t>
  </si>
  <si>
    <t>Đường đi khu sản xuất nước K thôn Vi Ring</t>
  </si>
  <si>
    <t>Thủy lợi nước Măng thôn Vi Xây</t>
  </si>
  <si>
    <t>Cầu treo Nước Ngheo thôn Vi Rơ Ngheo</t>
  </si>
  <si>
    <t>Đường đi khu sản xuất thôn Vi Rơ Ngheo</t>
  </si>
  <si>
    <t>Kênh mương thủy lợi Nước Thỏ thôn Rô Xia</t>
  </si>
  <si>
    <t>Cầu treo đi khu sản xuất cánh đồng Măng Púi thôn Đăk Pờ Rồ</t>
  </si>
  <si>
    <t>Đường đi khu sản xuất nước Sút thôn Rô Xia</t>
  </si>
  <si>
    <t>Đường đi khu sản xuất nước Xâm thôn Rô Xia</t>
  </si>
  <si>
    <t>Phòng Giáo dục và Đào tạo</t>
  </si>
  <si>
    <t>Trường PTDTBT Cấp 1, 2 Măng Bút 1, Trường PTDTBT Tiểu học các xã: Đăk Nên; Ngọc Tem; Đăk Ring</t>
  </si>
  <si>
    <t>Trường PTDTBT Tiểu học Ngọk Tem; Trường PTDTBT Cấp 1, 2 Măng Bút 1, Trường PTDTBT Cấp 1, 2 Măng Bút 2</t>
  </si>
  <si>
    <t>Trường MN, Trường PTDTBT TH Xã Hiếu, Trường PTDTBT Tiểu học Đăk Ring và Trường PTDTBT THCS Đăk Nên</t>
  </si>
  <si>
    <t xml:space="preserve">UBND xã Măng Bút </t>
  </si>
  <si>
    <t>Trường PTDTBT Cấp 1, 2 Măng Bút 1 (Điểm trường chính)</t>
  </si>
  <si>
    <t>Trường PTDTBT Tiểu học xã Hiếu (Điểm trường chính)</t>
  </si>
  <si>
    <t>UBND thị trấn Măng Đen</t>
  </si>
  <si>
    <t>Đầu tư xây dựng điểm đến du lịch tiêu biểu thôn Kon Pring</t>
  </si>
  <si>
    <t>Phòng Văn hóa, Thông tin</t>
  </si>
  <si>
    <t>Hỗ trợ đầu tư xây dựng thiết chế văn hoá, thể thao tại các thôn vùng đồng bào dân tộc thiểu số và miền núi</t>
  </si>
  <si>
    <t>Đầu tư làng truyền thống tiêu biểu Vi Rơ Ngheo xã Đăk Tăng</t>
  </si>
  <si>
    <t>Hỗ trợ tu bổ, tôn tạo cho mỗi di tích quốc gia đặc biệt, di tích quốc gia có giá trị tiêu biểu của các dân tộc thiểu số</t>
  </si>
  <si>
    <t>Chuyển đổi số, hỗ trợ thiết lập các điểm hỗ trợ đồng bào dân tộc thiểu số ứng dụng công nghệ thông tin phục vụ phát triển kinh tế xã hội và đảm bảo an ninh trật tự</t>
  </si>
  <si>
    <t>Huyện Ia Hdrai</t>
  </si>
  <si>
    <t>UBND xã Ia Đal</t>
  </si>
  <si>
    <t>Công trình cấp nước sinh hoạt tập trung tại điểm dân cư số 7 mở rộng thôn 3</t>
  </si>
  <si>
    <t>Công trình cấp nước sinh hoạt tập trung tại thôn 7</t>
  </si>
  <si>
    <t>Công trình cấp nước sinh hoạt tập trung tại điểm dân cư số 6 thôn 3</t>
  </si>
  <si>
    <t>Công trình cấp nước sinh hoạt tập trung tại thôn 6</t>
  </si>
  <si>
    <t>Công trình cấp nước sinh hoạt tập trung tại thôn 4</t>
  </si>
  <si>
    <t>Công trình cấp nước sinh hoạt tập trung tại thôn 1</t>
  </si>
  <si>
    <t>Công trình cấp nước sinh hoạt tập trung tại thôn Ia Der</t>
  </si>
  <si>
    <t>Công trình cấp nước sinh hoạt tại điểm dân cư thôn 7 xã Ia Tơi</t>
  </si>
  <si>
    <t>UBND xã Ia Tơi</t>
  </si>
  <si>
    <t>Công trình cấp nước sinh hoạt tại điểm dân cư thôn 8 xã Ia Tơi</t>
  </si>
  <si>
    <t>Hỗ trợ nhà ở, đất ở, đất sản xuất</t>
  </si>
  <si>
    <t>Dự án sắp xếp, bố trí, ổn định dân cư tập trung điểm dân cư số 66 tại thôn Ia Dơr, xã Ia Tơi, huyện Ia H’Drai</t>
  </si>
  <si>
    <t>Nâng cấp tuyến đường liên xã Ia Đal đi xã Ia Dom (Đoạn 1: Từ thôn 3 đi thôn Ia Muung, qua xã Ia Dom, dài khoảng 07 Km và Đoạn 2: Từ thôn Chư Hem đi thôn 6 qua xã Ia Đal, dài khoảng 06 Km)</t>
  </si>
  <si>
    <t>Chợ trung tâm xã Ia Đal</t>
  </si>
  <si>
    <t>Nâng cấp mở rộng đường số 02 (đoạn từ ĐĐT03 đến Đường giao thông nông thôn số 4, thôn 1 xã Ia Tơi (Giai đoạn 2))</t>
  </si>
  <si>
    <t>Nâng cấp cải tạo Đường giao thông trước chợ Trung tâm huyện (đoạn từ đường ĐĐT25 đến đường ĐĐT30)</t>
  </si>
  <si>
    <t>Nâng cấp Đường liên xã ĐH10A (đoạn từ thôn 3 xã Ia Đal đi thôn 3 xã Ia Dom)</t>
  </si>
  <si>
    <t>UBND xã Ia Dom</t>
  </si>
  <si>
    <t>Đường GTNT Làng thanh niên thôn 3, xã Ia Dom (Giai đoạn 1)</t>
  </si>
  <si>
    <t>UBND Xã Ia Tơi</t>
  </si>
  <si>
    <t>Điểm trường mầm non tại điểm dân cư số 4 (thôn 3, xã Ia Dom)</t>
  </si>
  <si>
    <t>Xây dựng nhà văn hóa sinh hoạt cộng đồng thôn 4, xã Ia Dom</t>
  </si>
  <si>
    <t>Đường GTNT Làng thanh niên thôn 3, xã Ia Dom (Giai đoạn 2)</t>
  </si>
  <si>
    <t>Đường ngõ xóm khu vực NT1-2, thôn 3, xã Ia Dom</t>
  </si>
  <si>
    <t>Đường ngõ xóm khu vực NT1-1, thôn 3, xã Ia Dom</t>
  </si>
  <si>
    <t>Đường giao thông thôn đi bến đò làng nú thôn Ia Dơr xã Ia Tơi</t>
  </si>
  <si>
    <t>Đường giao thông đi nghĩa trang thôn 7</t>
  </si>
  <si>
    <t xml:space="preserve">Đường giao thông thôn đi sản xuất 9 xã Ia Tơi (đoạn đấu nối Tl 675A đi sản xuất) </t>
  </si>
  <si>
    <t>Đường GTNT thôn 6 (sau sân vận động thôn 6)</t>
  </si>
  <si>
    <t>Đường GTNT thôn Ia Đal (Điểm dân cư số 10 mở rộng)</t>
  </si>
  <si>
    <t>Đường GTNT thôn Chư Hem (điểm dân cư mới công ty cổ phần cao su Sa Thầy)</t>
  </si>
  <si>
    <t>Đường nội thôn điểm dân cư số 6, thôn 3</t>
  </si>
  <si>
    <t>Đường GTNT thôn Chư Hem (Đường vào Dốc Đỏ)</t>
  </si>
  <si>
    <t>Đường GTNT từ thôn 7 đi thôn Ia Der</t>
  </si>
  <si>
    <t>Hỗ trợ đầu tư xây dựng thiết chế văn hóa, thể thao tại các thôn vùng đồng bào dân tộc thiểu số và miền núi (xây dựng mới và cải tạo nhà văn hóa, khu thể thao)</t>
  </si>
  <si>
    <t xml:space="preserve">Xây dựng nhà văn hóa, công trình phụ trợ khác, sân thể thao thôn 4 Ia Đal </t>
  </si>
  <si>
    <t>Nhà văn hóa cộng đồng thôn 9</t>
  </si>
  <si>
    <t>Trường TH-THCS Nguyễn Tất Thành</t>
  </si>
  <si>
    <t>Trường TH-THCS Hùng Vương</t>
  </si>
  <si>
    <t>Hỗ trợ thiết lập điểm hỗ trợ đồng bào dân tộc thiểu số ứng dụng công nghệ thông tin tại Ủy ban nhân dân cấp xã để phục vụ phát triển kinh tế - xã hội và đảm bảo an ninh trật tự</t>
  </si>
  <si>
    <t>Thành phố Kon Tum</t>
  </si>
  <si>
    <t>Phòng Dân tộc và Tôn giáo</t>
  </si>
  <si>
    <t>UBND Xã Đăk Rơ Wa</t>
  </si>
  <si>
    <t>Hỗ trợ nước sinh hoạt tập trung thôn Kon Gur, xã Đăk Blà</t>
  </si>
  <si>
    <t>UBND xã Đăk rơ wa</t>
  </si>
  <si>
    <t>Hỗ trợ nước sinh hoạt tập trung thôn KonRơLang, xã Đăk Blà</t>
  </si>
  <si>
    <t>Hỗ trợ nước sinh hoạt tập trung thôn Kon Ktu</t>
  </si>
  <si>
    <t>UBND xã Ngọk Bay</t>
  </si>
  <si>
    <t>Hỗ trợ nước sinh hoạt tập trung thôn Kon Klah</t>
  </si>
  <si>
    <t>Hỗ trợ nước sinh hoạt tập trung thôn Kon Kơ Tu, xã Đăk Rơ Wa, thành phố Kon Tum.</t>
  </si>
  <si>
    <t>UBND xã Đăk Rơ Wa</t>
  </si>
  <si>
    <t>UBND phường Ngô Mây</t>
  </si>
  <si>
    <t>Phường Đăk Cấm</t>
  </si>
  <si>
    <t>UBND xã Đăk Blà</t>
  </si>
  <si>
    <t>UBND xã Kroong</t>
  </si>
  <si>
    <t>UBND xã Hòa Bình</t>
  </si>
  <si>
    <t>Xây mới nhà vệ sinh trong khuôn viên nhà rông thôn Đăk Răk, xã Hoà Bình, Thành phố Kon Tum</t>
  </si>
  <si>
    <t xml:space="preserve">Đường bê tông từ cổng chào đến đường tránh </t>
  </si>
  <si>
    <t>Đường bê tông từ nhà Bà Ranh đến đường tránh ; hạng mục mương thoát nước</t>
  </si>
  <si>
    <t xml:space="preserve">Đường số 7 &amp; Đường số 9 thôn ĐăkkRăk ( Đoạn còn lại) </t>
  </si>
  <si>
    <t>Đường số 7 &amp; Đường số 9 thôn Đăk Răk</t>
  </si>
  <si>
    <t>Công trình: Nhà rông văn hóa thôn Đăk Krăk, xã Hòa Bình  hạng mục: giếng khoan</t>
  </si>
  <si>
    <t xml:space="preserve">Hệ thống mương thoát nước phía tây đường trục thôn . </t>
  </si>
  <si>
    <t>Hệ thống mương thoát nước phía tây đường trục thôn (Đoạn tiếp theo)</t>
  </si>
  <si>
    <t xml:space="preserve">Mương thoát nước đường nhà bà Ranh </t>
  </si>
  <si>
    <t>UBND xã Chư Hreng</t>
  </si>
  <si>
    <t xml:space="preserve"> Điểm trường mầm non thôn Konhrakơtu, xã ChưHreng; hạng mục: Cổng và hàng rào</t>
  </si>
  <si>
    <t>Điểm trường mầm non thôn Konhrakơtu, xã ChưHreng; hạng mục: Sân bê tông</t>
  </si>
  <si>
    <t>Nhà rông văn hóa thôn Konhrakơtu, xã ChưHreng; hạng mục: giếng khoan</t>
  </si>
  <si>
    <t>Cải tạo và nâng cấp nhà rông văn hóa thôn Konhrakơtu, xã ChưHreng</t>
  </si>
  <si>
    <t>Cải tạo và nâng cấp đường bê tông nội thôn Konhrakơtu, xã ChưHreng</t>
  </si>
  <si>
    <t>Đường GTNT Thôn Kon Jri Xút, xã Đăk Blà, thành phố Kon Tum: (Đoạn từ Quốc lộ 24 đến Cầu Tràn )</t>
  </si>
  <si>
    <t xml:space="preserve">Đường GTNT thôn  Kon Rơ Lang, xã Đăk Blà, TP Kon Tum (Đoạn từ Nhà rông đến nhà ông Đinh Hùng) </t>
  </si>
  <si>
    <t>Đường GTNT thôn Kon Jơ Dreh  Plơng , xã ĐăkBlà,  TP Kon Tum. Hạng mục Mương thoát nước (Đoạn nhà ông A Khoăn đến Suối)</t>
  </si>
  <si>
    <t>Trường Mầm Non Nắng Hồng xã Đăk Blà, thành phố Kon Tum; Hạng mục Điểm trường thôn Kon Gur Nhà học 01 phòng và các hạng mục phụ trợ</t>
  </si>
  <si>
    <t>Trường Mầm Non Nắng Hồng xã Đăk Blà, thành phố Kon Tum; Hạng mục Điểm trường thôn Kon Jơ Dreh Nhà học 01 phòng và các hạng mục phụ trợ</t>
  </si>
  <si>
    <t>Đường GTNT thôn Kon Drei, xã ĐăkBlà, TP Kon Tum.( đoạn Nhà ông A - Huynh đi Khu Nghĩa Địa)</t>
  </si>
  <si>
    <t>Điện chiếu sáng công lộ đoạn từ QL24 đi thôn Kon Jri Xút</t>
  </si>
  <si>
    <t>Đường GTNT thôn  Kon Rơ Lang, xã Đăk Blà, TP Kon Tum (Đoạn từ Nhà ông Đinh Hùng đến Bãi Cát giáp bờ sông)</t>
  </si>
  <si>
    <t>Nhà Rông thôn Kon Jơ Drẻh, xã ĐăkBlà , TP Kon Tum. Hạng mục Sân bê tông</t>
  </si>
  <si>
    <t>Đường GTNT thôn Kon Jơ Dreh  Plơng , xã ĐăkBlà,  TP Kon Tum (Đoạn từ Quốc lộ 24 cũ đi bãi cát Đạt Tài )</t>
  </si>
  <si>
    <t xml:space="preserve">Đường GTNT thôn  Kon Rơ Lang, xã Đăk Blà, TP Kon Tum. (Các đoạn kết nối). </t>
  </si>
  <si>
    <t xml:space="preserve"> Đường GTNT Kon Jơ Drẻh, xã Đăk Blà thành phố Kon Tum (Các đoạn kết nối). </t>
  </si>
  <si>
    <t xml:space="preserve">Đường GTNT thôn Kon Jơ Dreh  Plơng , xã ĐăkBlà,  TP Kon Tum. (Các đoạn kết nối). </t>
  </si>
  <si>
    <t>Nhà rông thôn Kon Gur, xã Đăk Blà, thành phố Kon Tum. Hạng mục: Sân bê tông</t>
  </si>
  <si>
    <t xml:space="preserve">Đường GTNT thôn Kon Drei, xã Đăk Blà, TP Kon Tum 2022 (Các đoạn kết nối). </t>
  </si>
  <si>
    <t>Nhà rông văn Kon Rơ Lang (Kon Kơ Pắt cũ) xã Đăk Blà thành phố Kon Tum.</t>
  </si>
  <si>
    <t xml:space="preserve">Công trình: Sữa chữa Nhà rông Văn hóa thôn Kon Jri Xút, xã Đăk Blà, thành phố Kon Tum. </t>
  </si>
  <si>
    <t>Công trình: Đường GTNT thôn Drei, xã Đăk Blà, thành phố Kon Tum (Đoạn đi khu sản xuất)</t>
  </si>
  <si>
    <t>Trường Tiểu học Bế Văn Đàn xã Đắk Blà, TP Kon Tum; Hạng mục: Điểm trường thôn Kon Gur Nhà học 01 phòng và các hạng mục phụ trợ</t>
  </si>
  <si>
    <t>Đường GTNT thôn Kon Rơ Lang xã Đắk Blà, TP Kon Tum ( Các đoạn Kết nối đoạn 2)</t>
  </si>
  <si>
    <t>Trường Tiểu học Bế Văn Đàn xã Đắk Blà, TP Kon Tum; Hạng mục: Điểm trường thôn Kon Gur Sân bê tông và các hạng mục phụ trợ</t>
  </si>
  <si>
    <t>UBND xã Đăk RƠ Wa</t>
  </si>
  <si>
    <t>Điểm trường mầm non thôn Kon Kơ Tu, xã Đăk Rơ Wa; hạng mục: Cổng và hàng rào</t>
  </si>
  <si>
    <t xml:space="preserve"> Điểm trường mầm non thôn Kon Kơ Tu, xã Đăk Rơ Wa; hạng mục: Sân bê tông</t>
  </si>
  <si>
    <t>Cải tạo và nâng cấp nhà rông văn hóa thôn Kon Tum Kơ Nâm, xã Đăk Rơ Wa</t>
  </si>
  <si>
    <t>Sữa chữa đường GTGT số 02 thôn Kon Tum Kơ Nâm Htô, xã Đăk Rơ Wa</t>
  </si>
  <si>
    <t>Nhà rông thôn Kon Tum Kơ Nâm. Hạng mục: tường rào, sân bê tông</t>
  </si>
  <si>
    <t>Sửa chữa nhà rông văn hoá thôn Kon Jơ Ri, xã Đăk rơ wa</t>
  </si>
  <si>
    <t>Sửa chữa nhà rông văn hoá thôn Kon Tum Kơ Pơng, xã Đăk rơ wa</t>
  </si>
  <si>
    <t>Đường GTNT nội thôn Kon Klor, xã Đăk Rơ wa (đoạn nhà ông A Hyeh đến nhà ông A Yih)</t>
  </si>
  <si>
    <t>Sửa chữa nhà rông văn hóa thôn Kon Tum Kơ Pơng</t>
  </si>
  <si>
    <t>Sửa chữa nhà rông văn hóa thôn Kon Klor</t>
  </si>
  <si>
    <t>Điểm trường Mầm non thôn Kon Tum Kơ Pơng; Hạng mục tường rào, sân bê tông</t>
  </si>
  <si>
    <t>Đường nội đồng Thôn Plei trunm - Đăk Choăk</t>
  </si>
  <si>
    <t>UBND xã Đăk Cấm</t>
  </si>
  <si>
    <t>Thay cầu treo ( Thành cầu - Bê tông)</t>
  </si>
  <si>
    <t>Đường bê tông thôn Pleitrum - Đăkchoăh (Đoạn 1: Từ nhà bà Y Brêng đến cống hiện trạng. Đoạn 2: Từ nhà ông A Nhuch đến nghĩa địa cũ. Đoạn 3: Đường nội đồng còn lại).</t>
  </si>
  <si>
    <t>Đường trục thôn Kroong Klah (Từ Cổng chào thôn Kroong Klah đến Nhà rông Kroong Klah)</t>
  </si>
  <si>
    <t>Đường nội thôn KroongKlah  (Từ Nhà A Trường đến Nhà A Mỹ)</t>
  </si>
  <si>
    <t>Đường nội thôn  KroongKlah (Từ Nhà A Kaoh đến Nhà A Kưh)</t>
  </si>
  <si>
    <t>Đường nội thôn  KroongKlah (Từ Nhà A Trum đến Nhà A Thăng)</t>
  </si>
  <si>
    <t>Đường trục thôn  Kroong Ktu (Từ Nhà A Liuh đến Nhà A Khoan)</t>
  </si>
  <si>
    <t>Đường nội thôn  thôn Kroong Ktu (Từ Nhà A Dứi đến Tỉnh lộ 666 cũ )</t>
  </si>
  <si>
    <t>Đường nội thôn số 15 thôn Kroong Ktu (Từ Nhà Daoh đến Đất sản xuất)</t>
  </si>
  <si>
    <t>Đường nội thôn số 14 thôn Kroong Ktu (Từ Nhà A Chức đến Đất sản xuất)</t>
  </si>
  <si>
    <t>Đường nội thôn số 2 thôn Kroong Ktu (Từ Nhà A Phen đến Nhà A Khoan)</t>
  </si>
  <si>
    <t>Đường trục thôn Kroong Ktu (Từ Nhà A Đảo đến Nhà A Phen)</t>
  </si>
  <si>
    <t>Đường trục thôn Kroong Klah (Từ cổng chào thôn Kroong Klah đến Nhà rông Kroong Klah)- Đoạn nối tiếp hoàn thành</t>
  </si>
  <si>
    <t>Đường nội thôn Kroong Klah (Từ nhà A Tanh đến Tỉnh lộ 666 cũ)</t>
  </si>
  <si>
    <t>Đường nội thôn Kroong Klah (Từ nhà A Kưh đến nhà A Ngưng)</t>
  </si>
  <si>
    <t>Đường nội thôn Kroong Ktu (Từ nhà A Út đến Tỉnh lộ 666 cũ</t>
  </si>
  <si>
    <t>Đường nội thôn KroongKlah (Từ nhà A Saoh đến Tỉnh lộ 666 cũ)</t>
  </si>
  <si>
    <t>Đường nội thôn Kroong Ktu (Từ nhà A Khoan đến Đất sản xuất)</t>
  </si>
  <si>
    <t>Điện chiếu sáng đường giao thông nông thôn thôn Kroong Klah</t>
  </si>
  <si>
    <t>Dự án đầu tư xây dựng điểm đến du lịch tiêu biểu thôn Kon hra Ktu, xã ChưHreng</t>
  </si>
  <si>
    <t>Dự án đầu tư xây dựng điểm đến du lịch tiêu biểu thôn Kon hra Ktu, xã ChưHreng, hạng mục: Hỗ trợ đầu tư xây dựng nhà trưng bày</t>
  </si>
  <si>
    <t>Hỗ trợ đầu tư xây dựng thiết chế văn hóa, thể thao tại thôn Kon Hra Ktu</t>
  </si>
  <si>
    <t>Dự án Hỗ trợ đầu tư xây dựng thiết chế văn hóa, thể thao tại thôn Kon Hra Ktu; hạng mục: Xây dựng nhà vòm phục vụ cho các hoạt động văn hóa tại nhà rông thôn Kon hra Ktu</t>
  </si>
  <si>
    <t>Hỗ trợ đầu tư xây dựng thiết chế văn hóa, thể thao tại thôn Plei Trum Đăk Choăch</t>
  </si>
  <si>
    <t>UBND phường Đăk Cấm</t>
  </si>
  <si>
    <t>Hỗ trợ đầu tư xây dựng thiết chế văn hóa, thể thao tại thôn Đăk Răk</t>
  </si>
  <si>
    <t>Hỗ trợ đầu tư xây dựng thiết chế văn hóa, thể thao tại xã Đăk Blà</t>
  </si>
  <si>
    <t>Hỗ trợ đầu tư xây dựng thiết chế văn hóa, thể thao tại thôn Kroong Ktu</t>
  </si>
  <si>
    <t>Hỗ trợ đầu tư xây dựng thiết chế văn hóa, thể thao tại thôn Kroong Klah</t>
  </si>
  <si>
    <t>Hỗ trợ đầu tư xây dựng thiết chế văn hóa, thể thao tại thôn Kon Kơ Tu</t>
  </si>
  <si>
    <t xml:space="preserve">Hỗ trợ đầu tư xây dựng thiết chế văn hóa, thể thao tại thôn Kon Tum Kơ Nâm </t>
  </si>
  <si>
    <t xml:space="preserve">Ứng dụng công nghệ thông tin hỗ trợ, phát triển kinh tế - xã hội </t>
  </si>
  <si>
    <t>Huyện Đăk Tô</t>
  </si>
  <si>
    <t xml:space="preserve"> Cấp nước sinh hoạt tập trung tại thôn Đăk Mơ Ham, xã Pô Kô</t>
  </si>
  <si>
    <t>UBND Xã Đăk Tô</t>
  </si>
  <si>
    <t>Cấp nước sinh hoạt tập trung tại thôn Măng Rương, xã Văn Lem</t>
  </si>
  <si>
    <t>UBND Xã Kon Đào</t>
  </si>
  <si>
    <t>Cấp nước sinh hoạt tập trung tại thôn Đăk Pung, xã Đăk Rơ Nga</t>
  </si>
  <si>
    <t>UBND Xã Ngọk Tụ</t>
  </si>
  <si>
    <t>UBND xã Pô Kô</t>
  </si>
  <si>
    <t>UBND xã Ngọc Tụ</t>
  </si>
  <si>
    <t>UBND xã Đăk Rơ Nga</t>
  </si>
  <si>
    <t>UBND xã Đăk Trăm</t>
  </si>
  <si>
    <t>UBND xã Kon Đào</t>
  </si>
  <si>
    <t>UBND xã Văn Lem</t>
  </si>
  <si>
    <t>Dự án sắp xếp, ổn định dân cư tại chỗ xã Pô Kô</t>
  </si>
  <si>
    <t>UBND xã Đăk Tô</t>
  </si>
  <si>
    <t>Cải tạo, sửa chữa chợ Đăk Trăm</t>
  </si>
  <si>
    <t>Đường ĐH 55 (đường Đăk Mốt - Kon Tu Peng)</t>
  </si>
  <si>
    <t>Trường Phổ thông dân tộc bán trú THCS xã Đăk Rơ Nga; Hạng mục: Nhà hiệu bộ và các hạng mục phụ trợ</t>
  </si>
  <si>
    <t>Trường TH-THCS Pô Kô; Hạng mục: Nhà học bộ môn và các hạng mục phụ trợ</t>
  </si>
  <si>
    <t>Đường đi khu sản xuất trại bò thôn Kon Tu Pêng, xã Pô Kô</t>
  </si>
  <si>
    <t>Ngầm qua suối Đăk Na thôn Kon Tu Dốp I, xã Pô Kô</t>
  </si>
  <si>
    <t>Đường GTNT Đăk Rao Nhỏ, xã Pô Kô (Đoạn từ nhà ông Chung đến nhà ông A Vong)</t>
  </si>
  <si>
    <t>Đường đi vào nghĩa địa thôn Kon Tu Dốp 2, xã Pô Kô</t>
  </si>
  <si>
    <t>Đường đi khu sản xuất đầu nguồn Đăk Ri Ớt thôn Kon Tu Dốp 1, xã Pô Kô</t>
  </si>
  <si>
    <t>Đường đi khu sản xuất thôn Kon Tu Dốp 1, xã Pô Kô (đoạn qua suối Đăk Rsay)</t>
  </si>
  <si>
    <t>Nhà văn hóa thôn Kon Tu Peng</t>
  </si>
  <si>
    <t>Nhà văn hóa thôn Kon Tu Dốp 2</t>
  </si>
  <si>
    <t>Đường đi cánh đồng Đăk Na thôn Kon Tu Dốp 2</t>
  </si>
  <si>
    <t>Đường đi khu sản xuất đầu nguồn suối Đăk Mơ Ham, thôn Đăk Mơ Ham, xã Pô Kô</t>
  </si>
  <si>
    <t>Cổng, tường rào điểm trường Mầm non thôn Đăk Mơ Ham</t>
  </si>
  <si>
    <t>Đường đi khu sản xuất Đăk Ta la thôn Đăk Rao Nhỏ, xã Pô Kô</t>
  </si>
  <si>
    <t>Nhà văn hóa thôn các thôn Đăk Rao Nhỏ, Đăk Mơ Ham, Kon Tu Dốp 2 xã Pô Kô</t>
  </si>
  <si>
    <t>Đường đi khu sản xuất trại bò thôn Kon Tu Peng, xã Pô Kô (đoạn  từ rẫy nhà ông A Ten đến đoạn đường bị sạt lỡ)</t>
  </si>
  <si>
    <t>Đường đi khu du lịch suối Đăk Na thôn Kon Tu Dốp 2, xã Pô Kô</t>
  </si>
  <si>
    <t>Đường đi khu sản xuất thôn Kon Tu Dốp 2, xã Pô Kô (Đoạn từ nhà ông A Thi đến đất rẫy ông A Đar và ông A Mỹ)</t>
  </si>
  <si>
    <t>UBND xã Ngọk Tụ</t>
  </si>
  <si>
    <t xml:space="preserve">Trường Mầm non xã Ngọc Tụ (Điểm trường trung tâm) </t>
  </si>
  <si>
    <t>Ngầm Đăk Le, thôn Đăk Chờ (Cống thoát nước và hai đầu đường)</t>
  </si>
  <si>
    <t>Bê tông hóa đường nội thôn Đăk No (đoạn từ nhà ông Lê Văn Eng đến nhà ông Lê Văn Giai)</t>
  </si>
  <si>
    <t>Khu đi khu sản xuất thôn Kon Pring (đoạn từ nhà bà Y Viện đến rẫy ông A Dung)</t>
  </si>
  <si>
    <t>Đường đi khu sản xuất thôn Đăk Tăng (đoạn qua suối Đăk Tăng)</t>
  </si>
  <si>
    <t>Đường đi khu sản xuất thôn Đăk Chờ, xã Ngọc Tụ</t>
  </si>
  <si>
    <t>Đường đi khu sản xuất thôn Kon Pring (đoạn qua suối Đăk Tróc)</t>
  </si>
  <si>
    <t>Kiên cố hóa kênh mương thủy lợi Đăk Tăng</t>
  </si>
  <si>
    <t>Đường nội đồng thôn Đăk No (đoạn từ nhà ông Lê Văn Lai đến ruộng ông A Phượng)</t>
  </si>
  <si>
    <t>Đường đi sản xuất thôn Đăk Nu, Đăk Tăng (Đoạn từ trạm y tế đến rẫy ông A Bem)</t>
  </si>
  <si>
    <t>Bê tông hóa đường nội thôn Đăk Chờ (Đoạn từ nhà ông A Hjan đến A Chắc)</t>
  </si>
  <si>
    <t>Đường đi khu sản xuất thôn Đăk Nu (đoạn từ rẫy ông A Pheh đến A Théo)</t>
  </si>
  <si>
    <t>Kiên cố hóa kênh mương thủy lợi Đăk Hiêm, Đăk Nu</t>
  </si>
  <si>
    <t xml:space="preserve">Đường thôn Đăk Chờ (đoạn nhà máy nước) </t>
  </si>
  <si>
    <t>Đường nội đồng thôn Đăk Nu (đoạn từ nhà ông A Dim đến ruộng ông A Thun)</t>
  </si>
  <si>
    <t>Đường đi sản xuất thôn Kon Pring (đoạn 3)</t>
  </si>
  <si>
    <t xml:space="preserve">Đường nội thôn Kon Đào (đoạn nhà A Phê đến nhà A Ving) </t>
  </si>
  <si>
    <t>Sửa chữa nhà rông thôn Kon Đào</t>
  </si>
  <si>
    <t>Đường đi sản xuất thôn Kon Đào (đoạn ngầm đá)</t>
  </si>
  <si>
    <t>Đường đi nghĩa địa thôn Kon Đào</t>
  </si>
  <si>
    <t>Đường ngõ xóm thôn Kon Đào (đoạn nhà A Chung đến nhà A Nheo)</t>
  </si>
  <si>
    <t xml:space="preserve">Đường đi khu  dân cư thôn Đăk Rò (từ  nhà A Đẹp đến hết khu dân cư), xã Đăk Trăm; HM:  Nền, mặt đường và rãnh thoát nước </t>
  </si>
  <si>
    <t>Đường đi khu sản xuất các thôn Đăk Trăm, Tê Pên, Tê Pheo (từ ngầm Đăk PLó đến đập thủy lợi Tea Hao, đến cầu treo Đăk Rô Gia 2) xã Đăk Trăm; HM: Cống tràn và đường hai đầu cống tràn</t>
  </si>
  <si>
    <t>Đường đi khu dân cư Đăk Rô Gia (Đoạn từ nhà Ông  Fêng đến cầu treo rô gia 2);</t>
  </si>
  <si>
    <t xml:space="preserve"> Đường nội thôn Đăk Mông ( Đoạn từ nhà nguyện qua nghĩa địa thôn)</t>
  </si>
  <si>
    <t>Đường nội thôn Tê Pên (từ nhà ông A Chinh đến cây đa; đoạn nhà ông Quế; đoạn nhà ông Rừng) xã ĐăkTrăm</t>
  </si>
  <si>
    <t>Nhà rông thôn Đăk Trăm</t>
  </si>
  <si>
    <t>Nhà rông thôn Đăk Rô Gia</t>
  </si>
  <si>
    <t>Đường đi khu SX thôn Tê Pen ( Đoạn từ vườn nha của A quang đi khu sản xuất Tê Pen)</t>
  </si>
  <si>
    <t>Trường TH Đăk Trăm (điểm trường thôn Đăk Mông), xã Đăk Trăm</t>
  </si>
  <si>
    <t>Nhà rông thôn Đăk Dring, xã Đăk Trăm</t>
  </si>
  <si>
    <t>Đường đi khu sản xuất từ sông Đăk Tờ Kan qua rẫy ông A Vũ</t>
  </si>
  <si>
    <t>Đường đi khu sản xuất thôn Đăk Rô Gia (đoạn qua cánh đồng Đăk Nghe).</t>
  </si>
  <si>
    <t>Đường đi khu sản xuất thôn Tê Pheo (đoạn từ cầu treo Đăk Trăm đến đồng cây đa).</t>
  </si>
  <si>
    <t>Đường đi khu sản xuất đến rẫy ông A Nôel</t>
  </si>
  <si>
    <t>Hệ thống thoát nước các tuyến đường nội thôn Đăk Dring</t>
  </si>
  <si>
    <t>Đường nội thôn Đăk Rô Gia; Hạng mục: Nền, mặt đường và hệ thống thoát nước</t>
  </si>
  <si>
    <t xml:space="preserve">Đường nội thôn khu trung tâm thôn Đăk Trăm; Hạng mục: Nền mặt đường và hệ thống thoát nước </t>
  </si>
  <si>
    <t>Đường đi khu sản xuất thôn Tê Rông (Đoạn từ cà phê Y Tý đến rẫy ông Lâm)</t>
  </si>
  <si>
    <t>Đường đi khu sản xuất thôn Tê Pên (Đoạn từ  ĐH 51 đến rẫy ông A Minh)</t>
  </si>
  <si>
    <t>Đường đi khu sản xuất thôn Tê Rông (đoạn từ nhà Y Một đến khu quy hoạt trồng dược liệu)</t>
  </si>
  <si>
    <t>Đường đi khu sản xuất thôn Măng Rương (đoạn từ ĐH 51 đến nhà ông A Binh)</t>
  </si>
  <si>
    <t>Trường mầm non Tê Pên ( Điểm trường thôn Tê Pên)</t>
  </si>
  <si>
    <t>Đường đi khu sản xuất thôn Tê Rông (Đoạn từ ĐH 51 đến rẫy Ông A Nông, A Hoàn)</t>
  </si>
  <si>
    <t>Cống tràn đường đi khu sản xuất thôn Tê Pên</t>
  </si>
  <si>
    <t>Đường nội thôn Đăk Xanh( Đoạn từ ĐH 51 đến nhà Ông A Thoại)</t>
  </si>
  <si>
    <t>Đường đi khu sản xuất thôn Đăk Sing (Đoạn từ cầu tràn đến nhà ông A Tuệ)</t>
  </si>
  <si>
    <t>Nhà rông thôn Đăk Xanh</t>
  </si>
  <si>
    <t>Đường đi khu sản xuất Tê Rông ( Đoạn từ đường bê tông đến nghĩa đị thôn)</t>
  </si>
  <si>
    <t>Đường thôn Măng Rương xã Văn Lem</t>
  </si>
  <si>
    <t>Đường nội thôn Tê Pên, đoạn từ ĐH 51 đến nhà A Bảy</t>
  </si>
  <si>
    <t>Đường đi khu sản xuất thôn Măng Rương (đoạn từ sau nhà Y Loan đến khu sản xuất)</t>
  </si>
  <si>
    <t>Đường đi khu sản xuất Tê Rông (Đoạn từ ĐH 51 đến khu sản xuất)</t>
  </si>
  <si>
    <t>Nhà rông Tê Pên</t>
  </si>
  <si>
    <t>Đường đi khu sản xuất thôn Đăk Xanh (Đoạn từ ĐH 51 đến khu sản xuất)</t>
  </si>
  <si>
    <t>Đường đi khu sản xuất Tê Pên ( Đoạn từ nghĩa địa đến rẫy ông Thiêng)</t>
  </si>
  <si>
    <t>Nhà rông thôn Đăk Sing</t>
  </si>
  <si>
    <t>Đường ra khu sản xuất Đăk Kon (từ nghĩa địa thôn Đăk Pung đến đất ông A Gusk)</t>
  </si>
  <si>
    <t xml:space="preserve"> Làm mới kênh mương nội đồng thôn Đăk Manh II</t>
  </si>
  <si>
    <t xml:space="preserve">Đường đi khu sản xuất Đăk Kon </t>
  </si>
  <si>
    <t>Đường đi khu sản xuất thôn Đăk Manh II (Từ đất nhà bà Y Đương đến đất nhà ông A Nào)</t>
  </si>
  <si>
    <t>Đường đi khu sản xuất thôn Đăk Manh II (từ đất ông A Kần đến đất ông A Lái)</t>
  </si>
  <si>
    <t>Đường GTNT thôn Đăk Dé  (từ đất Ông A Thọ đến đất Ông A Công)</t>
  </si>
  <si>
    <t>Đường giao GTNT thôn Đăk Dé (từ đoạn nhà Y Khuya đến nhà ông A Tạo)</t>
  </si>
  <si>
    <t>Đường đi khu sản xuất Te Peh, Đăk Manh II</t>
  </si>
  <si>
    <t>Đường đi khu sản xuất thôn Đăk Manh I (gần rẫy Ông A Phê); Hạng mục: Cống tràn và đường hai đầu cống</t>
  </si>
  <si>
    <t>Đường GTNT thôn Đăk Manh II ( Đoạn từ đầu đường bê tông nhà Ông A Nô đến trường trung học bán trú )</t>
  </si>
  <si>
    <t>Đường đi khu sản xuất thôn Đăk Manh I; Hạng mục: Cống tràn và đường hai đầu cống</t>
  </si>
  <si>
    <t>Đường GTNT thôn Đăk Dé (từ đường ĐH53 đến đất ông A Xương)</t>
  </si>
  <si>
    <t>Đường đi khu sản xuất thôn Đăk Pung (Từ đường ĐH 53 đến đất  ông A Gan)</t>
  </si>
  <si>
    <t>Đường đi khu sản xuất Đăk Manh II (Đoạn từ đất ông A Nha đến đất ông A La)</t>
  </si>
  <si>
    <t>Đường GTNT thôn Đăk Manh I (từ đất bà Y Niu đến đất bà Y Bung)</t>
  </si>
  <si>
    <t>Trường Phổ thông dân tộc bán trú Trung học cơ sở xã Đăk Rơ Nga</t>
  </si>
  <si>
    <t>Trường mầm non Văn Lem (điểm trường trung tâm)</t>
  </si>
  <si>
    <t>Trường Tiểu học Đăk Rơ Nga</t>
  </si>
  <si>
    <t>Trường Tiểu học xã Đăk Trăm</t>
  </si>
  <si>
    <t>Trường mầm non Đăk Rơ Nga</t>
  </si>
  <si>
    <t>Trường Mần non Đăk Trăm</t>
  </si>
  <si>
    <t>Đầu tư cơ sở hạ tầng khu du lịch thác Đăk Sing</t>
  </si>
  <si>
    <t>Khu thể thao thôn Đăk Manh II, xã Đăk Rơ Nga</t>
  </si>
  <si>
    <t>Khu thể thao thôn Kon Hring, xã Ngọc Tụ</t>
  </si>
  <si>
    <t>Khu thể thao thôn Đăk Tăng, xã Ngọc Tụ</t>
  </si>
  <si>
    <t>Khu thể thao thôn Đăk Mơ Ham, xã Pô Kô</t>
  </si>
  <si>
    <t>Khu thể thao thôn Kon Tu Dốp 1, xã Pô Kô</t>
  </si>
  <si>
    <t>Khu thể thao thôn Tê Pên, xã Văn Lem</t>
  </si>
  <si>
    <t>Khu thể thao thôn Đăk Ring, xã Đăk Trăm</t>
  </si>
  <si>
    <t>Khu thể thao thôn Tê Pên, xã Đăk Trăm</t>
  </si>
  <si>
    <t>UBDN xã Kon Đào</t>
  </si>
  <si>
    <t>Khu thể thao thôn Đăk Dé, xã Đăk Rơ Nga</t>
  </si>
  <si>
    <t>Hỗ trợ xây dựng các điểm hỗ trợ đồng bào dân tộc thiểu số ứng dụng công nghệ thông tin để phát triển kinh tế - xã hội, đảm bảo trật tự an toàn xã hội</t>
  </si>
  <si>
    <t>Hỗ trợ xây dựng các điểm hỗ trợ đồng bào dân tộc thiểu số ứng dụng công nghệ thông tin để phát triển kinh tế - xã hội, đảm bảo trật tự an toàn xã hội (giai đoạn 2)</t>
  </si>
  <si>
    <t>Huyện Sa Thầy</t>
  </si>
  <si>
    <t>UBND xã Hơ Moong</t>
  </si>
  <si>
    <t>Hỗ trợ đất ở</t>
  </si>
  <si>
    <t>UBND xã Sa Bình</t>
  </si>
  <si>
    <t xml:space="preserve">Hỗ trợ nhà ở  </t>
  </si>
  <si>
    <t>Hỗ trợ đất sản xuất</t>
  </si>
  <si>
    <t>Xây dựng giếng khoan, hệ thống cấp nước và hạng mục phụ trợ thôn Tân Sang, xã Hơ Moong</t>
  </si>
  <si>
    <t>UBND xã Ya Ly</t>
  </si>
  <si>
    <t>UBND xã Ya Xiêr</t>
  </si>
  <si>
    <t>Xây dựng giếng khoan, hệ thống cấp nước và hạng mục phụ trợ làng Rắc, làng O, xã Ya Xiêr</t>
  </si>
  <si>
    <t>UBND thị trấn Sa Thầy</t>
  </si>
  <si>
    <t>UBND xã Sa Thầy</t>
  </si>
  <si>
    <t>UBND xã Sa Nghĩa</t>
  </si>
  <si>
    <t>UBND xã Rờ Kơi</t>
  </si>
  <si>
    <t>UBND xã Mo Rai</t>
  </si>
  <si>
    <t>UBND xã Mô Rai</t>
  </si>
  <si>
    <t>Xây dựng giếng khoan, hệ thống cấp nước và hạng mục phụ trợ làng Tang, làng Grập, xã Mô Rai</t>
  </si>
  <si>
    <t>UBND xã Sa Nhơn</t>
  </si>
  <si>
    <t xml:space="preserve">Dự án sắp xếp, bố trí ổn định dân cư tập trung và tại chỗ thôn Đăk Wớt, xã Hơ Moong, huyện Sa Thầy </t>
  </si>
  <si>
    <t>Dự án sắp xếp, ổn định dân cư Làng KĐin, xã Mô Rai, huyện Sa Thầy</t>
  </si>
  <si>
    <t>Sửa chữa, nâng cấp tuyến đường liên xã Sa Bình đi xã Ya Ly</t>
  </si>
  <si>
    <t xml:space="preserve">Cải tạo, nâng cấp chợ tại trung tâm xã Rờ Kơi </t>
  </si>
  <si>
    <t>Đường nội thôn Ia Xoăn: Đoạn từ nhà ông Nguyễn Văn Thắng đến nhà bà Trần Thị Định</t>
  </si>
  <si>
    <t>Đường nội thôn Ia Ho: Đoạn từ ngã 3 đường liên thôn đến cầu theo thôn Ia Ho</t>
  </si>
  <si>
    <t>Đường đi khu sản xuất làng Tang: Đoạn từ Km00+980 đến cầu treo làng Tang</t>
  </si>
  <si>
    <t>Xây dựng Trường PTDTBT Tiểu học Lý Thường Kiệt (hạng mục: nhà học 04 phòng và hạng mục phụ trợ)</t>
  </si>
  <si>
    <t>Đường đi khu sản xuất làng Grập (Đoạn từ rẫy ông A Chưng đến rẫy ông A Tèo)</t>
  </si>
  <si>
    <t>Đường đi khu sản xuất làng Grập: Đoạn từ Km00+334 đến cầu treo làng Grập</t>
  </si>
  <si>
    <t>Đường đi khu sản xuất thôn Khơk Klong từ cầu treo đến rẫy ông A Nhul, A Dít</t>
  </si>
  <si>
    <t>Đường đi khu sản xuất thôn Kram từ rẫy ông A Lút đến rẫy ông A Thoăn</t>
  </si>
  <si>
    <t xml:space="preserve">Đường đi khu sản xuất thôn Đăk Đe từ rẫy ông A Thỉa đến rẫy ông A Thik </t>
  </si>
  <si>
    <t>Đường và hệ thống thoát nước thuộc đường từ cầu treo Gia Xiêng đi khu sản xuất (Km1+100 đến K2+100)</t>
  </si>
  <si>
    <t>Đường đi khu sản xuất suối cam thôn Khúc Na đi xã YaLy</t>
  </si>
  <si>
    <t>Đường đi khu sản xuất suối Vê thôn Lung Leng - khu sản xuất thôn Khúc Na</t>
  </si>
  <si>
    <t>Đường đi khu SX từ thôn Bình Loong đi trang trại ông Bảy Nguyên</t>
  </si>
  <si>
    <t>Đường đi khu sản xuất thôn Lung Leng đoạn nhà ông A Der đi rẫy ông A Hưpt</t>
  </si>
  <si>
    <t>Đường đi khu sản xuất (Đoạn từ nhà ông A Chớ vào khu sản xuất)</t>
  </si>
  <si>
    <t>Xây dựng Trường Mầm Non Chim non (điểm Trường làng Tum). (hạng mục nhà học 02 phòng và hạng mục phụ trợ)</t>
  </si>
  <si>
    <t>Đường đi khu sản xuất Ya Mên (giai đoạn 1)</t>
  </si>
  <si>
    <t>Đường đi khu sản xuất (Đoạn nối tiếp từ nhà ông A Mương đến nhà ông A Ly) làng Lung</t>
  </si>
  <si>
    <t>Đường đi khu sản xuất (đoạn từ Tỉnh lộ 675A đến khu sản xuất)</t>
  </si>
  <si>
    <t>Đường đi khu sản xuất làng Trang, nối tiếp đến Rừng keo</t>
  </si>
  <si>
    <t>Trường Mầm non Ya Xiêr. Hạng mục: Nhà hiệu bộ, 02 phòng học chức năng và hạng mục phụ trợ</t>
  </si>
  <si>
    <t>Đường đi khu sản xuất Tiểu khu 629 (đoạn nối tiếp: Từ rẫy A Tam đến rẫy bà Rơ Châm Hồng).</t>
  </si>
  <si>
    <t>Đường đi khu sản xuất Ya Than (Đoạn từ rẫy ông A Keng đến rẫy ông A Sét)</t>
  </si>
  <si>
    <t>Đường đi khu sản xuất Ya Bu (đoạn từ Lâm trường cũ đến rẫy ông Phạm Văn Cường)</t>
  </si>
  <si>
    <t>Đường đi khu sản xuất Ya Giang (Đoạn từ rẫy ông A Xuân đến rẫy ông Nguyễn Văn Bằng)</t>
  </si>
  <si>
    <t>Đường đi khu sản xuất 636 (Đoạn từ rẫy ông A Man đến rẫy ông A Đê)</t>
  </si>
  <si>
    <t>Đường đi khu sản xuất Ya Dát (Đoạn từ rẫy ông Phạm Văn Cường đến rẫy ông A Phải)</t>
  </si>
  <si>
    <t>Trường THCS Phan Đình Phùng. (Hạng mục nhà học 08 phòng và hạng mục phụ trợ)</t>
  </si>
  <si>
    <t>Đường đi khu sản xuất nối tiếp rẫy ông Thân đến khu 8 hộ thôn Đăk Wơk Yôp, thôn Tân Sang</t>
  </si>
  <si>
    <t>Đường đi khu sản xuất thôn K'Bay nhánh số 1</t>
  </si>
  <si>
    <t>Đường đi khu sản xuất (đoạn từ nhà A Nhen đến rẫy ông Bảo), thôn Đăk Yo</t>
  </si>
  <si>
    <t xml:space="preserve">Đường đi khu sản xuất làng Xộp (Đoạn từ Km00+460 đến cầu treo làng Xộp) </t>
  </si>
  <si>
    <t>Nâng cấp hệ thống Đài phát thanh xã</t>
  </si>
  <si>
    <t>Ban Quản lý thực hiện Chương trình MTQG xã Mô Rai</t>
  </si>
  <si>
    <t>Đường nội thôn Ia Tri: Đoạn từ Km00+620 đến ngã 3 đội 9</t>
  </si>
  <si>
    <t>Đường BTXM vào nghĩa địa làng Kđin</t>
  </si>
  <si>
    <t xml:space="preserve">Nâng cấp mương thoát nước, cống ngang đường nội thôn Làng Rẽ </t>
  </si>
  <si>
    <t>Bê tông hóa Kênh mương nội đồng làng Tang</t>
  </si>
  <si>
    <t>Đường nội thôn Ia Tri (Đoạn từ kho mủ Đội 3 đi cầu treo)</t>
  </si>
  <si>
    <t>Đường nội thôn Ia Tri (Đoạn từ nhà Dũng Thùy đến trụ sở đội 9 Công ty TNHH MTV 78)</t>
  </si>
  <si>
    <t>Ban Quản lý thực hiện Chương trình MTQG xã Rờ Kơi</t>
  </si>
  <si>
    <t>Đường nội thôn Rờ Kơi (Các đoạn: Từ nhà A Biên đến nhà A Oái, từ nhà A Hiền đến nhà A Bluôn, từ nhà ông A Chinh đến nhà bà Y Rác)</t>
  </si>
  <si>
    <t>Đường nội thôn Đăk Đe (Đoạn từ nhà ông A Uyên đến nhà ông Gíp)</t>
  </si>
  <si>
    <t>Đường nội thôn Rờ Kơi đoạn từ nhà A Thung đến nhà A Ghinh, từ nhà A Kíp đến nhà A Chen</t>
  </si>
  <si>
    <t>Đường đi khu sản xuất thôn Kram (Đoạn từ đường bê tông (rẫy ông Lãm) đến suối Đăk Blôm 1)</t>
  </si>
  <si>
    <t xml:space="preserve">Đường đi khu sản xuất thôn Đăk Tang từ rẫy ông Ngô Minh Chung đến rẫy ông Hà Văn Định </t>
  </si>
  <si>
    <t xml:space="preserve">Đường nội thôn Gia Xiêng đoạn từ nhà A Điệt đến nhà A Điu </t>
  </si>
  <si>
    <t xml:space="preserve">Đường nội thôn Gia Xiêng đoạn từ nhà A Lấu đến nhà A Tha, từ nhà A Lấu đến nhà A Băn </t>
  </si>
  <si>
    <t xml:space="preserve">Đường nội thôn Khơk Klong đoạn từ nhà A Quốc đến nhà A Hùng </t>
  </si>
  <si>
    <t>Đường nội thôn Đăk Đe đoạn từ nhà A Hà đi khu sản xuất</t>
  </si>
  <si>
    <t>Đường nội thôn Gia Xiêng đoạn từ nhà Y Hliuh đến nghĩa địa; đoạn từ nhà A Bỉu đến nhà  A Chêl; đoạn từ nhà ông Chu đến đường nội thôn</t>
  </si>
  <si>
    <t xml:space="preserve">Đường nội thôn Khơk Klong đoạn từ nhà A Nui đến nhà A Nghĩa </t>
  </si>
  <si>
    <t>Đường nội thôn Kram đoạn từ nhà A Piên đến nhà A Bat</t>
  </si>
  <si>
    <t>Đường nội thôn Gia Xiêng đoạn từ nhà Y Khŏi đến đường bê tông đi khu sản xuất</t>
  </si>
  <si>
    <t xml:space="preserve">Đường đi khu sản xuất thôn Gia Xiêng đoạn từ rẫy ông A Pờ đến rẫy bà Y Dít </t>
  </si>
  <si>
    <t xml:space="preserve">Đường nội thôn Khok Klong đoạn từ nhà Trần Văn Giang đến nhà A Gin </t>
  </si>
  <si>
    <t>Ban Quản lý thực hiện Chương trình MTQG xã Sa Bình</t>
  </si>
  <si>
    <t>Đường đi khu SX dốc Đỏ - thôn Bình Loong</t>
  </si>
  <si>
    <t>Ban Quản lý thực hiện Chương trình MTQG xã Ya Ly</t>
  </si>
  <si>
    <t xml:space="preserve">Đường, cầu tàu bến thuyền làng Chờ </t>
  </si>
  <si>
    <t>Đường đi khu sản xuất đoạn nhà bà Cánh vào khu sản xuất</t>
  </si>
  <si>
    <t>Đường nội thôn (đoạn từ nhà ông A HGiú đến nhà ông A Vong)</t>
  </si>
  <si>
    <t>Đường nội làng Chứ (đoạn nhà ông Y Rảo đến nhà bà Y Kưm)</t>
  </si>
  <si>
    <t xml:space="preserve">Đường nội thôn làng Chứ (đoạn nhà Y Nghứp đến nhà A Toah) </t>
  </si>
  <si>
    <t>Đường nội làng Chờ (đoạn từ nhà ông A Câu vào khu sản xuất)</t>
  </si>
  <si>
    <t>Đường đi khu sản xuất làng Chờ (đoạn từ rẫy ông Tướng Văn Thể đến ông Nguyễn Văn Điền), giai đoạn 1</t>
  </si>
  <si>
    <t>Ban Quản lý thực hiện Chương trình MTQG xã Ya Xiêr</t>
  </si>
  <si>
    <t>Nâng cấp đường nội thôn 1 và cống đoạn từ ngã ba thôn Thanh Xuân đi xuống hết khu dân cư thôn 1</t>
  </si>
  <si>
    <t>Xây dựng nghĩa địa làng Rắc</t>
  </si>
  <si>
    <t>Đường đi khu nước giọt và khu sản xuất từ nhà bà Y Mâu đến khu sản xuất</t>
  </si>
  <si>
    <t>Bê tông hóa đường nội thôn từ nhà ông A Hdơi đến nhà A Nin</t>
  </si>
  <si>
    <t>Bê tông hóa đường nội thôn làng Lung đoạn từ nhà Y Nẻo đến nhà A Mét</t>
  </si>
  <si>
    <t>Bê tông hóa đoạn đường nội thôn từ nhà A Núc đến nhà A Về</t>
  </si>
  <si>
    <t>Bê tông hóa nội thôn đoạn từ nhà ông Nguyễn Văn Hai đến nối vào đường dự án giảm nghèo Tây nguyên</t>
  </si>
  <si>
    <t>Đường đi khu nghĩa địa làng Rắc</t>
  </si>
  <si>
    <t>Đường nội thôn làng Điệp Lôk (Đoạn từ nhà A HDĩ đi lòng hồ thủy điện)</t>
  </si>
  <si>
    <t>Đường nội thôn làng Trấp (Đoạn từ nhà A Lếu đi lòng hồ thủy điện)</t>
  </si>
  <si>
    <t>Ban Quản lý thực hiện Chương trình MTQG xã Ya Tăng</t>
  </si>
  <si>
    <t>Đường đoạn từ rẫy Y Phi đến rẫy Lò Văn Huấn (Ya Đơr)</t>
  </si>
  <si>
    <t>Ban Quản lý thực hiện Chương trình MTQG xã Hơ Moong</t>
  </si>
  <si>
    <t>Đường nội thôn (đoạn từ nhà ông Rơ Mah Ben đến nhà ông A Hvương), thôn K'Bay</t>
  </si>
  <si>
    <t>Đường nội thôn (đoạn từ nhà ông A Ly đến nhà ông A Hiếu), thôn K'Bay</t>
  </si>
  <si>
    <t>Đường nội thôn (đoạn từ nhà ông A Đứu đến nhà ông A Vi), thôn K'Bay</t>
  </si>
  <si>
    <t>Ban Quản lý thực hiện Chương trình MTQG thị trấn Sa Thầy</t>
  </si>
  <si>
    <t>Đường nội làng Kleng (Các đoạn: Từ nhà A Phứu đến tỉnh lộ 675; từ nhà A Yêl đến tỉnh lộ 675; từ đường A Gió đến đường Urê)</t>
  </si>
  <si>
    <t>Đường nội làng Kđừ (Các đoạn: Từ nhà A Thức đến kênh thủy lợi; từ nhà A Tonh đến kênh thủy lợi; từ nhà A Treng đến giọt nước)</t>
  </si>
  <si>
    <t>Đường nội làng Chốt (Các đoạn: Từ nhà A Kếch đến nhà A Se; từ nhà A Heoh đến nghĩa địa; từ nhà A Hát đến đường bê tông)</t>
  </si>
  <si>
    <t>Đường nội làng Chốt (Đoạn từ nhà A Bên đến nhà A Trưng)</t>
  </si>
  <si>
    <t>Kiên cố hóa kênh nội đồng cánh đồng làng Kđừ</t>
  </si>
  <si>
    <t>Đường nội làng Kleng (đoạn từ nhà A Gliuh đến đường A Gió; đoạn từ nhà A Jưp đến đất nhà A Thuyn)</t>
  </si>
  <si>
    <t>Đường nội làng Chốt (đoạn từ A Trưng đến nhà A Lớp)</t>
  </si>
  <si>
    <t>Đường đi khu sản suất làng Kleng (đoạn từ đường Urê đến đất ông A Lue)</t>
  </si>
  <si>
    <t xml:space="preserve">Phòng học Mầm non (bao gồm nhà vệ sinh và các hạng mục phụ trợ), điểm trường làng Kleng, thị trấn Sa Thầy </t>
  </si>
  <si>
    <t>Phòng học Tiểu học (bao gồm nhà vệ sinh và các hạng mục phụ trợ) điểm trường làng KLeng, thị trấn Sa Thầy</t>
  </si>
  <si>
    <t>Đường đi khu sản suất làng Kleng (đoạn từ đất ông A Lue đến rẫy ông A Iu)</t>
  </si>
  <si>
    <t>Đường nội làng Chốt (đoạn từ A Ram đến nhà A Blim)</t>
  </si>
  <si>
    <t>Sửa chữa, nâng cấp điểm trường làng Chốt</t>
  </si>
  <si>
    <t>Đường đi khu sản xuất làng Kleng (đoạn từ rẫy A Iu đến rẫy A Byom)</t>
  </si>
  <si>
    <t>Ban Quản lý thực hiện Chương trình MTQG xã Sa Nghĩa</t>
  </si>
  <si>
    <t>Đường nội thôn (từ nhà ông Đáp đến nhà ông Dài)</t>
  </si>
  <si>
    <t>Đường dân sinh (từ nhà ông Dài đến nhà ông Vũ)</t>
  </si>
  <si>
    <t xml:space="preserve"> Đường sản xuất (từ rẫy nhà ông Nguyễn Văn Châu đến nhà ông Phạm Thanh)</t>
  </si>
  <si>
    <t>Đường sản xuất (từ đường chính bê tông đi thôn Đăk Tân đến rẫy ông Phạm Tiến Đông)</t>
  </si>
  <si>
    <t>Đường sản xuất (từ nhà ông Sáu Chung đến nhà ông Ba Trung)</t>
  </si>
  <si>
    <t>Đường đi khu sản xuất (từ nhà ông Đào Hữu Đoàn đến nhà ông Đặng Văn Vũ)</t>
  </si>
  <si>
    <t>Đường đi khu sản xuất (từ đoạn bê tông nội thôn đến rẫy bà Đới Thị Bảy)</t>
  </si>
  <si>
    <t>Đường đi khu sản xuất (từ rẫy ông Nguyễn Thanh Hồng đến rẫy bà Võ Thị Hoa)</t>
  </si>
  <si>
    <t>Trường Tiểu học - Trung học cơ sở xã Ya Ly (Điểm trường trung tâm). Hạng mục: 02 phòng học chức năng và hạng mục phụ trợ</t>
  </si>
  <si>
    <t>Trường THCS xã Rờ Kơi (Điểm trường trung tâm). Hạng mục: 02 phòng học chức năng và hạng mục phụ trợ</t>
  </si>
  <si>
    <t>Sữa chữa thiết chế nhà Văn hóa thôn Đăk Wơt Yốp</t>
  </si>
  <si>
    <t>Sữa chữa thiết chế nhà Văn hóa thôn Đăk Yo</t>
  </si>
  <si>
    <t>UBND xã Ya Tăng</t>
  </si>
  <si>
    <t>Sữa chữa thiết chế nhà Văn hóa làng Điệp Lok</t>
  </si>
  <si>
    <t>Sữa chữa nhà thiết chế Văn hóa làng Xộp</t>
  </si>
  <si>
    <t>Sữa chữa thiết chế nhà Văn hóa làng Kênh</t>
  </si>
  <si>
    <t>Sữa chữa thiết chế nhà Văn hóa thôn Đăk Tân</t>
  </si>
  <si>
    <t>Sữa chữa thiết chế nhà Văn hóa thôn Gia Xiêng</t>
  </si>
  <si>
    <t>Sữa chữa thiết chế nhà Văn hóa làng Tum</t>
  </si>
  <si>
    <t>Sữa chữa thiết chế nhà Văn hóa làng Trang</t>
  </si>
  <si>
    <t>Sữa chữa thiết chế nhà Văn hóa làng Kleng</t>
  </si>
  <si>
    <t>UBND thị trấn Sa Bình</t>
  </si>
  <si>
    <t>Sữa chữa thiết chế nhà Văn hóa thôn Bình Loong</t>
  </si>
  <si>
    <t>Hỗ trợ thiết lập điểm hỗ trợ đồng bào dân tộc thiểu số ứng dụng công nghệ thông tin thực hiện Tiểu Dự án 2 - Dự án 10 thuộc Chương trình mục tiêu quốc gia phát triển kinh tế - xã hội vùng đồng bào dân tộc thiểu số và miền núi năm 2022, năm 2023 trên địa bàn huyện</t>
  </si>
  <si>
    <t>Hỗ trợ thiết lập điểm hỗ trợ đồng bào dân tộc thiểu số ứng dụng công nghệ thông tin thực hiện Tiểu Dự án 2 - Dự án 10 thuộc Chương trình mục tiêu quốc gia phát triển kinh tế - xã hội vùng đồng bào dân tộc thiểu số và miền núi năm 2025 trên địa bàn huyện Sa Thầy</t>
  </si>
  <si>
    <t>Huyện Tu Mơ Rông</t>
  </si>
  <si>
    <t>Hỗ trợ đất ở, nhà ở, đất sản xuất xã Đắk Hà</t>
  </si>
  <si>
    <t>UBND xã Tu Mơ Rông</t>
  </si>
  <si>
    <t>Hỗ trợ đất ở, nhà ở, đất sản xuất xã Đắk Na</t>
  </si>
  <si>
    <t>UBND xã Đăk Sao</t>
  </si>
  <si>
    <t>Hỗ trợ đất ở, nhà ở, đất sản xuất xã Tê Xăng</t>
  </si>
  <si>
    <t>UBND xã Măng Ri</t>
  </si>
  <si>
    <t>Hỗ trợ đất ở, nhà ở, đất sản xuất xã Măng Ri</t>
  </si>
  <si>
    <t>Hỗ trợ đất ở, nhà ở, đất sản xuất xã Ngọk Yêu</t>
  </si>
  <si>
    <t>Hỗ trợ đất ở, nhà ở, đất sản xuất xã Đăk Tờ Kan</t>
  </si>
  <si>
    <t>UBND xã Đăk Tờ Kan</t>
  </si>
  <si>
    <t>Hỗ trợ đất ở, nhà ở, đất sản xuất xã Đăk Rơ Ông</t>
  </si>
  <si>
    <t>Hỗ trợ đất ở, nhà ở, đất sản xuất xã Văn Xuôi</t>
  </si>
  <si>
    <t>Hỗ trợ đất ở, nhà ở, đất sản xuất xã Ngọk Lây</t>
  </si>
  <si>
    <t>Hỗ trợ đất ở, nhà ở, đất sản xuất xã Đăk Sao</t>
  </si>
  <si>
    <t>Hỗ trợ đất ở, nhà ở, đất sản xuất xã Tu Mơ Rông</t>
  </si>
  <si>
    <t>Nước sinh hoạt tập trung thôn Ngọc Đo - Long Láy 1 - Ba Tu 1</t>
  </si>
  <si>
    <t>Nâng cấp, sửa chữa nước sinh hoạt trung tâm xã Ngọc Yêu</t>
  </si>
  <si>
    <t>Nước sinh hoạt tập trung khu tái định cư Ba Khen - Long Tro xã Văn Xuôi</t>
  </si>
  <si>
    <t>Nước sinh hoạt tập trung thôn Long Hy 2 - xã Măng Ri</t>
  </si>
  <si>
    <t>Dự án dùng chung cho các dự án từ nguồn vốn đầu tư công CTMTQG không theo hình thức dự án đầu tư tại xã Ngọk Lây</t>
  </si>
  <si>
    <t>Dự án sắp xếp, bố trí, ổn định dân cư tại chỗ xã Đăk Rơ Ông và Đăk Tờ Kan huyện Tu Mơ Rông</t>
  </si>
  <si>
    <t>Sắp xếp, bố trí, ổn định dân cư tập trung và tại chỗ xã Đăk Hà huyện Tu Mơ Rông</t>
  </si>
  <si>
    <t>Sắp xếp, bố trí, ổn định dân cư tại chỗ xã Đăk Sao, huyện Tu Mơ Rông</t>
  </si>
  <si>
    <t>Hệ thống điện chiếu sáng nông thôn tại các thôn trên địa bàn xã Ngọk Lây</t>
  </si>
  <si>
    <t>Hệ thống điện chiếu sáng nông thôn tại các thôn tại các thôn trên địa bàn xã Măng Ri</t>
  </si>
  <si>
    <t>Hệ thống điện chiếu sáng nông thôn tại các thôn tại các thôn trên địa bàn xã Tê Xăng</t>
  </si>
  <si>
    <t>Hệ thống điện chiếu sáng nông thôn tại các thôn trên địa bàn xã Đắk Sao</t>
  </si>
  <si>
    <t>Hệ thống điện chiếu sáng nông thôn tại các thôn trên địa bàn xã Ngọk Yêu</t>
  </si>
  <si>
    <t>Hệ thống điện chiếu sáng nông thôn tại các thôn trên địa bàn xã Văn Xuôi</t>
  </si>
  <si>
    <t>Hệ thống điện chiếu sáng nông thôn tại các thôn trên địa bàn xã Đăk Rơ Ông</t>
  </si>
  <si>
    <t>Hệ thống điện chiếu sáng nông thôn tại các thôn trên địa bàn xã Tu Mơ Rông</t>
  </si>
  <si>
    <t>Hệ thống điện chiếu sáng nông thôn tại các thôn trên địa bàn xã Đăk Tờ Kan</t>
  </si>
  <si>
    <t>Hệ thống điện chiếu sáng nông thôn tại các thôn trên địa bàn xã Đăk Hà</t>
  </si>
  <si>
    <t>Hệ thống điện chiếu sáng nông thôn tại các thôn trên địa bàn xã Đăk Na</t>
  </si>
  <si>
    <t>Nâng cấp, sửa chữa đường liên xã Đăk Hà qua xã Đăk Rơ Ông</t>
  </si>
  <si>
    <t>Kiên cố hóa kênh mương thủy lợi Ngô Mông thôn Ty Tu</t>
  </si>
  <si>
    <t>Đường đi khu sản xuất Mooi thôn Long Tro</t>
  </si>
  <si>
    <t>Đường đi khu sản xuất Đăk Ter thôn Kon Pia</t>
  </si>
  <si>
    <t>Đường  trục chính nội đồng thôn Đăk Xia (nhánh 1 nối đường bê tông đi KSX), xã Ngọk Lây</t>
  </si>
  <si>
    <t>Đường đi khu sản xuất tập trung 03 thôn: Đăk  Neang, Tu Cấp, Đăk Ka (đoạn nối tiếp giai đoạn 2)</t>
  </si>
  <si>
    <t>Đường đi khu sản xuất Long Rô</t>
  </si>
  <si>
    <t>Đường đi khu sản xuất Đăk Hnăng 1</t>
  </si>
  <si>
    <t>Đường đi khu sản xuất Kon Hnông 2</t>
  </si>
  <si>
    <t>Cầu treo Đăk Na đi KSX thôn Đăk Rê 1- Kon Sang</t>
  </si>
  <si>
    <t>KCH kênh mương Thủy lợi Đăk Ting 1 (sau UBND xã), xã Đăk Rơ Ông</t>
  </si>
  <si>
    <t>KCH kênh mương Thủy lợi Ma Rông 2, xã Đăk Rơ Ông</t>
  </si>
  <si>
    <t>Đường từ cầu Đăk Sông đi Tu Thó</t>
  </si>
  <si>
    <t>Đường từ Tu Thó đi khu sản xuất Tân Ba</t>
  </si>
  <si>
    <t>Đường từ Đăk Viên đi Tu Thó</t>
  </si>
  <si>
    <t>Kiên cố hóa kênh mương nội đồng thủy lợi Tê Vông thôn Đăk Viên</t>
  </si>
  <si>
    <t>Nâng cấp sửa chữa đường liên thôn năng nhỏ 1 - năng nhỏ 2</t>
  </si>
  <si>
    <t>Đường đi KSX thôn Kon Hia 2 (đoạn nhà ông A Phiên), xã Đăk Rơ Ông</t>
  </si>
  <si>
    <t>Đường đi KSX thôn Kon Hia 1 (đoạn khu di dời), xã Đăk Rơ Ông</t>
  </si>
  <si>
    <t>Đường đi khu sản xuất Kung Tu thôn Kạch Nhỏ</t>
  </si>
  <si>
    <t>Đường đi khu sản xuất Ta Dao thôn Kạch Lớn 2</t>
  </si>
  <si>
    <t>Đường đi khu sản xuất thôn Kạch Lớn 1 (nối tiếp GTNT)</t>
  </si>
  <si>
    <t>Đường từ thôn Đăk Dơn lên UBND xã</t>
  </si>
  <si>
    <t>Đường từ thôn Đăk Dơn sang thôn Chung Tam</t>
  </si>
  <si>
    <t>Nâng cấp, sửa chữa đập Lộc Bông</t>
  </si>
  <si>
    <t>Nâng cấp, sửa chữa đập thủy lợi Đăk Kinh 1a,1b</t>
  </si>
  <si>
    <t>Cầu tràn thôn Đăk Văn Linh</t>
  </si>
  <si>
    <t>Nâng cấp, sửa chữa nền mặt đường, hệ thống thoát nước đường nội thôn Mô Bành 1 (từ TL 678 vào thôn Mô Bành 1)</t>
  </si>
  <si>
    <t>Cầu tràn Đăk Chi</t>
  </si>
  <si>
    <t>Cầu treo Đăk Blây</t>
  </si>
  <si>
    <t>Cầu treo đi khu sản xuất Ngọc Đo</t>
  </si>
  <si>
    <t>Cầu treo đi khu sản xuất Đăk Ter thôn Kon Pia</t>
  </si>
  <si>
    <t>Đường đi khu sản xuất Te Oa thôn Ngọc Leang</t>
  </si>
  <si>
    <t>Chợ Trung tâm huyện Tu Mơ Rông</t>
  </si>
  <si>
    <t>Đường đi khu sản xuất Đăk Hnăng 2</t>
  </si>
  <si>
    <t>Cầu tràn Đăk Tỏ</t>
  </si>
  <si>
    <t>Cầu treo Đăk Chá</t>
  </si>
  <si>
    <t>Đường đi khu sản xuất Dang Bông (đoạn tiếp theo)</t>
  </si>
  <si>
    <t>Cầu treo dân sinh Mô Cô thôn Đăk Văn Linh</t>
  </si>
  <si>
    <t>Đường nội thôn Ngọc Leang (các nhánh nội thôn)</t>
  </si>
  <si>
    <t>Đường nội thôn Đăk Hà (các nhánh nội thôn)</t>
  </si>
  <si>
    <t>Đường nội thôn Kon Pia ( và các nhánh nội thôn)</t>
  </si>
  <si>
    <t>Đường nội thôn Ty Tu (các nhánh nội thôn)</t>
  </si>
  <si>
    <t>Đường trục chính nội đồng thôn Tu Cấp</t>
  </si>
  <si>
    <t>Đường thôn Đăk Viên đi khu sản xuất</t>
  </si>
  <si>
    <t>Kiên cố hóa kênh mương nội đồng thủy lợi Tea Ít thôn Tân Ba</t>
  </si>
  <si>
    <t>Đường đi khu sản xuất Đăk Nông</t>
  </si>
  <si>
    <t>Đường đi khu sản xuất thôn Tê Xô TRong 4</t>
  </si>
  <si>
    <t>Nâng cấp đường nội thôn Đăk Sông</t>
  </si>
  <si>
    <t>Thủy lợi Đăk Kring</t>
  </si>
  <si>
    <t>Kiên cố hóa kênh mương  thủy lợi Đăk Né 1 đoạn cầu Năng Nhỏ 2</t>
  </si>
  <si>
    <t>Đường Nội thôn Năng Lớn 3</t>
  </si>
  <si>
    <t xml:space="preserve"> Cống hộp qua suối thôn Kon Pia</t>
  </si>
  <si>
    <t>Đường trục chính nội đồng thôn Đăk Xia (đoạn cuối đường liên thôn Đăk Prế đi khu sản xuất) giai đoạn 1, xã Ngọk Lây</t>
  </si>
  <si>
    <t>Đường trục chính nội đồng thôn Đăk Xia (đoạn cuối đường liên thôn Đăk Prế đi khu sản xuất) giai đoạn 2, xã Ngọk Lây</t>
  </si>
  <si>
    <t>Sửa chữa đập thủy lợi Nước Ngôm</t>
  </si>
  <si>
    <t>Nâng cấp, sửa chữa thủy lợi Te Néa thôn Văn Sang</t>
  </si>
  <si>
    <t>Trường PTDTBT THCS xã Đăk Sao</t>
  </si>
  <si>
    <t>Trường PTDTBT THCS xã Đăk Na</t>
  </si>
  <si>
    <t>Trường THCS BT DTTS Tu Mơ Rông</t>
  </si>
  <si>
    <t>Trường phổ thông dân tộc bán trú Tiểu học - Trung học cơ sở xã Tê Xăng</t>
  </si>
  <si>
    <t>Trường phổ thông dân tộc bán trú Tiểu học - Trung học cơ sở xã Tu Mơ Rông</t>
  </si>
  <si>
    <t>Trường phổ thông dân tộc bán trú Tiểu học - Trung học cơ sở xã Văn Xuôi</t>
  </si>
  <si>
    <t>Trường PTDTBT TH-THCS xã Ngọk Lây</t>
  </si>
  <si>
    <t>Trường PTDTBT TH-THCS xã Măng Ry</t>
  </si>
  <si>
    <t>Trường PTDTBT TH-THCS xã Ngọk Yêu</t>
  </si>
  <si>
    <t>Trường TH xã Đăk Hà</t>
  </si>
  <si>
    <t>Đầu tư xây dựng thiết chế văn hóa, thể thao thôn Đăk Kinh 1, xã Ngọk Lây</t>
  </si>
  <si>
    <t>Đầu tư xây dựng thiết chế văn hóa, thể thao thôn Tê Xô Trong, xã Đăk Tờ Kan</t>
  </si>
  <si>
    <t>Đầu tư xây dựng thiết chế văn hóa, thể thao thôn Lộc Bông, xã Ngọk Lây</t>
  </si>
  <si>
    <t>Đầu tư xây dựng thiết chế văn hóa, thể thao thôn Tu Mơ Rông, xã Tu Mơ Rông</t>
  </si>
  <si>
    <t>Đầu tư xây dựng thiết chế văn hóa, thể thao thôn Kạch Nhỏ, xã Đăk Sao</t>
  </si>
  <si>
    <t>Đầu tư xây dựng thiết chế văn hóa, thể thao thôn Đăk Viên, xã Tê Xăng</t>
  </si>
  <si>
    <t>Đầu tư xây dựng thiết chế văn hóa, thể thao thôn Long Láy, xã Măng Ri</t>
  </si>
  <si>
    <t>Đầu tư xây dựng thiết chế văn hóa, thể thao thôn Mô Bành, xã Đăk Rơ Ông</t>
  </si>
  <si>
    <t>Đầu tư xây dựng thiết chế văn hóa, thể thao thôn Pu Tá, xã Măng Ri</t>
  </si>
  <si>
    <t>Đầu tư xây dựng thiết chế văn hóa, thể thao thôn Ba Khen, xã Văn Xuôi</t>
  </si>
  <si>
    <t>Đầu tư xây dựng thiết chế văn hóa, thể thao thôn Mô Pả, xã Đăk Hà</t>
  </si>
  <si>
    <t>Đầu tư xây dựng thiết chế văn hóa, thể thao thôn Tu Mơ Rông, xã Đăk Hà</t>
  </si>
  <si>
    <t>Đầu tư xây dựng thiết chế văn hóa, thể thao thôn Đăk Riếp 2, xã Đăk Na</t>
  </si>
  <si>
    <t>Đầu tư xây dựng thiết chế văn hóa, thể thao thôn Long Láy 1, xã Ngọk Yêu</t>
  </si>
  <si>
    <t>Đầu tư xây dựng thiết chế văn hóa, thể thao thôn Măng Lỡ, xã Đăk Rơ Ông</t>
  </si>
  <si>
    <t>Bảo tồn giá trị văn hóa vật thể, phi vật thể và hỗ trợ phát triển du lịch làng Pu Tá, xã Măng Ri</t>
  </si>
  <si>
    <t>Ứng dụng công nghệ thông tin hỗ trợ phát  triển kinh tế - xã hội và đảm bảo an ninh trật tự</t>
  </si>
  <si>
    <t>Huyện Kon Rẫy</t>
  </si>
  <si>
    <t>UBND thị trấn Đăk Rve</t>
  </si>
  <si>
    <t>UBND xã Đăk Rve</t>
  </si>
  <si>
    <t>UBND xã Đăk Pne</t>
  </si>
  <si>
    <t>UBND xã Đăk Tờ Re</t>
  </si>
  <si>
    <t>UBND xã Kon Braih</t>
  </si>
  <si>
    <t>UBND xã Đăk Ruồng</t>
  </si>
  <si>
    <t>UBND xã Đăk Kôi</t>
  </si>
  <si>
    <t>UBND xã Tân Lập</t>
  </si>
  <si>
    <t>Phòng Nông nghiệp &amp; Môi trường</t>
  </si>
  <si>
    <t>Công trình NSH tập trung thôn 1 xã Đăk Pne</t>
  </si>
  <si>
    <t>Công trình NSH tập trung Đăk Nâm, thôn 2 xã Đăk Pne</t>
  </si>
  <si>
    <t>Đầu tư xây dựng mới hệ thống nước sinh hoạt thôn Đak Jri</t>
  </si>
  <si>
    <t>Công trình NSH tập trung thôn Kon Săm Lũ xã Đăk Tờ Re</t>
  </si>
  <si>
    <t>Sửa chữa nâng cấp hệ thống nước sinh hoạt thôn 5+6 xã Đăk Kôi</t>
  </si>
  <si>
    <t>Công trình NSH tập trung thôn 4 xã Đăk Tơ Lung</t>
  </si>
  <si>
    <t>Ban QLDA ĐTXD huyện</t>
  </si>
  <si>
    <t>Đường nội thôn 1, thị trấn Đăk Rve</t>
  </si>
  <si>
    <t>Đường đi khu sản xuất thôn 7, thị trấn Đăk Rve</t>
  </si>
  <si>
    <t>Đường đi khu sản xuất thôn 5, thị trấn Đăk Rve</t>
  </si>
  <si>
    <t>Đường nội thôn 5, thị trấn Đăk Rve</t>
  </si>
  <si>
    <t>Đường đi KSX thôn 4, thị trấn Đăk Rve</t>
  </si>
  <si>
    <t xml:space="preserve"> Đường giao thông NT đoạn từ đường DH 22 đi khu sản xuất Đăk Nâm (đoạn nối tiếp), xã Đăk Pne</t>
  </si>
  <si>
    <t>Đường đi khu sản xuất Đăk Răk thôn 4 (đoạn từ nhà ông A BLênh đến cống Đăk Bút)</t>
  </si>
  <si>
    <t>Đường đi khu sản xuất Đăk Răk thôn 4 (đoạn nói tiếp)</t>
  </si>
  <si>
    <t>Đường giao thông đi đầm cây quế thôn 4</t>
  </si>
  <si>
    <t>Nâng cấp tuyến liên xã từ thị trấn Đăk Rve đi xã Tân Lập, Đăk Ruồng (khu dân cư phía nam)</t>
  </si>
  <si>
    <t xml:space="preserve"> Đường đi KSX thôn Đak Jri xã Đăk Tơ Re</t>
  </si>
  <si>
    <t>Đường đi KSX thôn Trăng Nó - Kon Blo xã Đăk Kôi</t>
  </si>
  <si>
    <t>Dự án Đường nội thôn 9, thị trấn Đăk Rve</t>
  </si>
  <si>
    <t>Phòng Kinh tế - Hạ tầng</t>
  </si>
  <si>
    <t>Đường đi khu sản xuất Đăk Răk thôn 4 (tiếp theo)</t>
  </si>
  <si>
    <t>Đường đi KSX thôn Đak Puih xã Đăk Tờ Re</t>
  </si>
  <si>
    <t>Đường đi khu sản xuất thôn 2 đoạn từ cầu treo thôn 2 đến nước Lơng. Hạng mục: Nền mặt đường và công trình thoát nước</t>
  </si>
  <si>
    <t>Đường đi KSX Dân Quân xã Đăk Tơ Lung</t>
  </si>
  <si>
    <t>Đường đi KSX thôn Kon Jri Pen xã Đăk Tờ Re</t>
  </si>
  <si>
    <t>Sân bê tông nhà rông thôn Kon Xơm Luh xã Đăk Tờ Re</t>
  </si>
  <si>
    <t>Đường đi KSX làng Kon K'Lâng, thôn Đak Ơ Nglăng xã Đăk Tờ Re</t>
  </si>
  <si>
    <t>Sân bê tông nhà rông làng Kon Tờ Neh, thôn Đak Puih xã Đăk Tờ Re</t>
  </si>
  <si>
    <t>Đường đi KSX thôn Kon Xơm Luh xã Đăk Tờ Re</t>
  </si>
  <si>
    <t>Sân bê tông nhà văn hóa thôn Tam Sơn xã Đăk Tờ Re</t>
  </si>
  <si>
    <t xml:space="preserve"> Đường đi KSX thôn 5 xã Tân Lập (tuyến đập Đăk Rơ nối tiếp)</t>
  </si>
  <si>
    <t>Đường liên xã đến KSX thôn 6 xã Tân Lập (Đoạn từ nhà bà Mùi đến nhà bà Chi)</t>
  </si>
  <si>
    <t>Dự án: Đường nội thôn 5 xã Tân Lập</t>
  </si>
  <si>
    <t>Dự án: Đường đi KSX thôn 5 xã Tân Lập (Đoạn từ rẫy A Oanh đến rẫy A Hiền)</t>
  </si>
  <si>
    <t>Dự án: Đường nội thôn thôn 6 xã Tân Lập (Đoạn từ nhà ông Hảo đi khu sản xuất)</t>
  </si>
  <si>
    <t>Đường đi KSX thôn 6 xã Tân Lập (ông kiều)</t>
  </si>
  <si>
    <t>Đường đi KSX thôn 5 xã Tân Lập (Đoạn từ đập Đăk Rơ đi thao trường bắn)</t>
  </si>
  <si>
    <t>Đường đi KSX thôn 6 xã Tân Lập (Đoạn từ nhà ông A Nhảy đi vào)</t>
  </si>
  <si>
    <t>Đường đi KSX thôn 5 xã Tân Lập (Đoạn từ rẫy Y Ngan đi KSX)</t>
  </si>
  <si>
    <t>Đường đi KSX thôn 6 xã Tân Lập (Đường liên xã đi khu sản xuất)</t>
  </si>
  <si>
    <t>Đường đi khu SX thôn 11 xã Đăk Ruồng</t>
  </si>
  <si>
    <t>Đường đi KSX thôn 10 xã Đăk Ruồng (đoạn nối tiếp)</t>
  </si>
  <si>
    <t>Đường đi khu SX thôn 11 xã Đăk Ruồng (Đoạn nối tiếp)</t>
  </si>
  <si>
    <t>Đường đi KSX thôn 10 xã Đăk Ruồng (đoạn cuối làng đi khu sản xuất)</t>
  </si>
  <si>
    <t>Đường đi KSX thôn Tu Ngó - Kon Bông xã Đăk Kôi</t>
  </si>
  <si>
    <t>Đường đi KSX thôn Tu Rối, xã Đăk Kôi</t>
  </si>
  <si>
    <t>Dự án Sửa chữa, nâng cấp lớp học trường Mầm Non thôn Tu Ngó - Kon Bông xã Đăk Kôi</t>
  </si>
  <si>
    <t>Dự án Sửa chữa, nâng cấp trường Mầm Non thôn Ngọc Răng - Nhân Liếu xã Đăk Kôi</t>
  </si>
  <si>
    <t>Dự án Sửa chữa, nâng cấp trường Mầm Non thôn Tu Rối xã Đăk Kôi</t>
  </si>
  <si>
    <t>Xây dựng mới kênh mương thủy lợi thôn Tu Ngó - Kon Bông (nối tiếp vào kênh mương thôn Kon RGỗh) xã Đăk Kôi</t>
  </si>
  <si>
    <t>Dự án Sửa chữa, nâng cấp trường Mầm Non thôn Tu Rơ Băng xã Đăk Kôi</t>
  </si>
  <si>
    <t>UBND xã Đăk Tơ Lung</t>
  </si>
  <si>
    <t>Đường đi khu sản xuất nước Nhê thôn Kon Lỗ (nối dài), xã Đăk Tơ Lung</t>
  </si>
  <si>
    <t>Đường đi khu sản xuất tập trung thôn Kon Long, xã Đăk Tơ Lung</t>
  </si>
  <si>
    <t>Đường đi khu sản xuất nước muối thôn Kon Bỉ (nhánh 2), xã Đăk Tơ Lung</t>
  </si>
  <si>
    <t>Đường đi KSX Đăk Tơ Lung thôn Kon Mong Tu (nối tiếp), xã Đăk Tơ Lung</t>
  </si>
  <si>
    <t>Xây mới sân bê tông, tường rào trường MN Kon Lỗ, xã Đăk Tơ Lung</t>
  </si>
  <si>
    <t>Xây mới sân bê tông, tường rào trường MN Kon Long, xã Đăk Tơ Lung</t>
  </si>
  <si>
    <t>Xây mới sân bê tông, tường rào trường MN Kon Bỉ, xã Đăk Tơ Lung</t>
  </si>
  <si>
    <t>Đường đi KSX tập trung Kon Mong Tu, xã Đăk Tơ Lung</t>
  </si>
  <si>
    <t>Đường đi khu sản xuất Đăk Son nhánh 2 xã Đăk Tơ Lung</t>
  </si>
  <si>
    <t>Sửa chữa Đường nội thôn Kon Long xã Đăk Tơ Lung</t>
  </si>
  <si>
    <t>Đường ra khu sản xuất  thôn 2 xã Đăk Tơ Lung</t>
  </si>
  <si>
    <t>Đường nội Thôn Kon Mong Tu xã Đăk Tơ Lung</t>
  </si>
  <si>
    <t>Đường từ tỉnh lộ 677 đi khu sản xuất nước Son nối dài xã Đăk Tơ Lung</t>
  </si>
  <si>
    <t>Sửa chữa kênh mương thuỷ lợi thôn 2 Kon Long xã Đăk Tơ Lung</t>
  </si>
  <si>
    <t>Đường ra KSX nước muối  nhánh 2 xã Đăk Tơ Lung</t>
  </si>
  <si>
    <t>Đường đi khu sản xuất Ngọc Tơ ve xã Đăk Tơ Lung</t>
  </si>
  <si>
    <t>Đường đi KSX tập Nước Nhê Nhánh 2 xã Đăk Tơ Lung</t>
  </si>
  <si>
    <t>Đường đi KSX Nước Sa xã Đăk Tơ Lung</t>
  </si>
  <si>
    <t>Đường đi KSX Nước Muối xã Đăk Tơ Lung</t>
  </si>
  <si>
    <t>Phòng Dân tộc (Hỗ trợ đầu tư xây dựng 01 điểm du lịch tiêu biểu: Làng Kon BBrăp Du - Thôn 5, xã Tân Lập)</t>
  </si>
  <si>
    <t>Xây mới 01 nhà để xe</t>
  </si>
  <si>
    <t>Xây mới hệ thống nhà vệ sinh công cộng và trụ cờ</t>
  </si>
  <si>
    <t>Xây dựng 02 biển chỉ dẫn Làng du lịch.</t>
  </si>
  <si>
    <t>UBND xã TT Đăk Rve</t>
  </si>
  <si>
    <t>Sân bóng chuyền thôn  7 Kon Vang - Thị trấn Đăk Rve</t>
  </si>
  <si>
    <t>Sân bóng chuyền trung tâm Xã Đăk Pne</t>
  </si>
  <si>
    <t>Sân bóng đá Thôn Kon Sơm Luh - xã Đăk Tờ Re</t>
  </si>
  <si>
    <t>Sân bóng chuyên thôn 5-Xã Tân Lập</t>
  </si>
  <si>
    <t>Sân bóng chuyền Thôn 4 - xã Tân Lập</t>
  </si>
  <si>
    <t>Sân bóng chuyền Thôn 9 - Kon Srệt - Xã Đăk Ruồng</t>
  </si>
  <si>
    <t>UBND xã xã Đăk Kôi</t>
  </si>
  <si>
    <t>Nhà Rông Thôn 10 - xã Đăk Kôi</t>
  </si>
  <si>
    <t>Nhà Rông Thôn 6 - Kon Rá - xã Đăk Tơ Lung</t>
  </si>
  <si>
    <t xml:space="preserve"> Hỗ trợ thiết lập các điểm hỗ trợ ĐBDTTS ứng dụng công nghệ thông tin tại UBND xãĐăk Pne</t>
  </si>
  <si>
    <t xml:space="preserve"> Hỗ trợ thiết lập các điểm hỗ trợ ĐBDTTS ứng dụng công nghệ thông tin tại UBND thị trấn Đăk Rve</t>
  </si>
  <si>
    <t xml:space="preserve"> Hỗ trợ thiết lập các điểm hỗ trợ ĐBDTTS ứng dụng công nghệ thông tin tại UBND xã Đăk Tờ Re</t>
  </si>
  <si>
    <t>UBND xã Đăk Tân Lập</t>
  </si>
  <si>
    <t xml:space="preserve"> Hỗ trợ thiết lập các điểm hỗ trợ ĐBDTTS ứng dụng công nghệ thông tin tại UBND xã Tân Lập</t>
  </si>
  <si>
    <t xml:space="preserve"> Hỗ trợ thiết lập các điểm hỗ trợ ĐBDTTS ứng dụng công nghệ thông tin tại UBND xã Đăk Ruồng</t>
  </si>
  <si>
    <t xml:space="preserve"> Hỗ trợ thiết lập các điểm hỗ trợ ĐBDTTS ứng dụng công nghệ thông tin tại UBND xã Đăk Tơ Lung</t>
  </si>
  <si>
    <t xml:space="preserve"> Hỗ trợ thiết lập các điểm hỗ trợ ĐBDTTS ứng dụng công nghệ thông tin tại UBND xã Đăk Kôi</t>
  </si>
  <si>
    <t>Phòng ở cho HS bán trú tại trường  Phổ thông dân tộc bán trú Trung học cơ sở Đăk Pne</t>
  </si>
  <si>
    <t>Công trình sân chơi, bãi tập trường hổ thông dân tộc bán trú Tiểu học Đăk Pne</t>
  </si>
  <si>
    <t>Phòng học bộ môn trường Tiểu học số 1 Thị trấn Đăk Rve</t>
  </si>
  <si>
    <t>Nhà sinh hoạt giáo dục văn hóa dân tộc tại trường PTDTBT-THCS Đăk Pne</t>
  </si>
  <si>
    <t>Phòng ở cho HS bán trú tại trường PTDTBT-TH Đăk Pne</t>
  </si>
  <si>
    <t xml:space="preserve">Công trình vệ sinh nước sạch tại trường Tiểu học Kapakơlơng </t>
  </si>
  <si>
    <t>Phòng học bộ môn trường Tiểu học Kapakơlơng</t>
  </si>
  <si>
    <t>Phòng ở cho HS bán trú tại trường Phổ thông dân tộc bán trú Trung học cơ sở Đăk Kôi</t>
  </si>
  <si>
    <t xml:space="preserve">Công trình trường Tiểu học xã Đăk Tơ Lung. Hạng mục:  Phòng học bộ môn; Nhà vệ sinh và nước sạch  </t>
  </si>
  <si>
    <t>Nhà sinh hoạt giáo dục văn hóa dân tộc tại trường PTDTBT-THCS Đăk Kôi</t>
  </si>
  <si>
    <t>Phòng học bộ môn  trường PTDTBT-THCS Đăk Kôi</t>
  </si>
  <si>
    <t xml:space="preserve">Sửa chữa trường PTDTBT-THCS Đăk Kôi. Hạng mục: Hàng rào </t>
  </si>
  <si>
    <t>UBND xã Ngọc Tem</t>
  </si>
  <si>
    <t>UBND xã Măng Cành</t>
  </si>
  <si>
    <t>UBND xã Đăk Ring</t>
  </si>
  <si>
    <t>UBND xã Pờ Ê</t>
  </si>
  <si>
    <t>UBND xã Hiếu</t>
  </si>
  <si>
    <t>UBND xã Rờ</t>
  </si>
  <si>
    <t xml:space="preserve">Dự án 10: Truyền thông, tuyên truyền, vận động trong vùng đồng bào dân tộc thiểu số và miền núi. Kiểm tra, giám sát đánh giá việc tổ chức thực hiện Chương trình </t>
  </si>
  <si>
    <t xml:space="preserve">a </t>
  </si>
  <si>
    <t>Nguồn vốn: Ngân sách trung ương và ngân sách địa phương</t>
  </si>
  <si>
    <t>tmr2</t>
  </si>
  <si>
    <t>tmr3</t>
  </si>
  <si>
    <t>tmr4</t>
  </si>
  <si>
    <t>tmr5</t>
  </si>
  <si>
    <t>tmr6</t>
  </si>
  <si>
    <t>tmr10</t>
  </si>
  <si>
    <t>NSH bao gồm NSX</t>
  </si>
  <si>
    <t>NSH đã bao gồm NSX 200 tr</t>
  </si>
  <si>
    <t>UBND xã Đắk Na</t>
  </si>
  <si>
    <t>UBND xã Ngọk Yêu</t>
  </si>
  <si>
    <t>UBND xã Văn Xuôi</t>
  </si>
  <si>
    <t>UBND xã Ngọk Lây</t>
  </si>
  <si>
    <t>UBND xã  Tê Xăng</t>
  </si>
  <si>
    <t>UBND xã Đăk Rơ Ông</t>
  </si>
  <si>
    <t>kpl2</t>
  </si>
  <si>
    <t>IAH2</t>
  </si>
  <si>
    <t>ĐT2</t>
  </si>
  <si>
    <t>ST2</t>
  </si>
  <si>
    <t>syt4</t>
  </si>
  <si>
    <t>KPL4</t>
  </si>
  <si>
    <t>IAH4</t>
  </si>
  <si>
    <t>TP4</t>
  </si>
  <si>
    <t>ĐT4</t>
  </si>
  <si>
    <t>ST4</t>
  </si>
  <si>
    <t>KR4</t>
  </si>
  <si>
    <t>sgd5</t>
  </si>
  <si>
    <t>KPL5</t>
  </si>
  <si>
    <t>IAH5</t>
  </si>
  <si>
    <t>ĐT5</t>
  </si>
  <si>
    <t>ST5</t>
  </si>
  <si>
    <t>KR6</t>
  </si>
  <si>
    <t>KR5</t>
  </si>
  <si>
    <t>svh6</t>
  </si>
  <si>
    <t>KPL6</t>
  </si>
  <si>
    <t>IAH6</t>
  </si>
  <si>
    <t>TP6</t>
  </si>
  <si>
    <t>ĐT6</t>
  </si>
  <si>
    <t>ST6</t>
  </si>
  <si>
    <t>syt7</t>
  </si>
  <si>
    <t>sdt9</t>
  </si>
  <si>
    <t>skh10</t>
  </si>
  <si>
    <t>lh10</t>
  </si>
  <si>
    <t>ct10</t>
  </si>
  <si>
    <t>cx10</t>
  </si>
  <si>
    <t>KPL10</t>
  </si>
  <si>
    <t>IAH10</t>
  </si>
  <si>
    <t>TP10</t>
  </si>
  <si>
    <t>ĐT10</t>
  </si>
  <si>
    <t>ST10</t>
  </si>
  <si>
    <t>KR10</t>
  </si>
  <si>
    <t>Trung tâm Văn hóa - Thể thao - Du lịch và Truyền thông</t>
  </si>
  <si>
    <t>Ban quản lý thực hiện các CTMTQG Xã Đăk Hà</t>
  </si>
  <si>
    <t>Ban quản lý thực hiện các CTMTQG Xã Tu Mơ Rông</t>
  </si>
  <si>
    <t>UBND xã Đăk Hà</t>
  </si>
  <si>
    <t>Ban quản lý thực hiện các CTMTQG Xã Đăk Sao</t>
  </si>
  <si>
    <t>UBND xã Đăk Na</t>
  </si>
  <si>
    <t>Ban quản lý thực hiện các CTMTQG Xã Văn Xuôi</t>
  </si>
  <si>
    <t>Ban quản lý thực hiện các CTMTQG Xã Ngọk Lây</t>
  </si>
  <si>
    <t>Ban quản lý thực hiện các CTMTQG Xã Tê Xăng</t>
  </si>
  <si>
    <t>Ban quản lý thực hiện các CTMTQG Xã Măng Ri</t>
  </si>
  <si>
    <t>Ban quản lý thực hiện các CTMTQG Xã Đăk Tờ Kan</t>
  </si>
  <si>
    <t>Ban quản lý thực hiện các CTMTQG Xã Đăk Rơ Ông</t>
  </si>
  <si>
    <t>Xã Đăk Tờ Kan</t>
  </si>
  <si>
    <t xml:space="preserve">Xã Đăk Rơ Ông </t>
  </si>
  <si>
    <t xml:space="preserve">UBND xã Tê Xăng </t>
  </si>
  <si>
    <t xml:space="preserve"> Ban quản lý dự án đầu tư xây dựng huyện </t>
  </si>
  <si>
    <t>NST</t>
  </si>
  <si>
    <t>(8)</t>
  </si>
  <si>
    <t>Xã Đăk Pxi</t>
  </si>
  <si>
    <t>UBND xã Đăk Pxi</t>
  </si>
  <si>
    <t>Xã Đăk Long</t>
  </si>
  <si>
    <t>UBND xã Đăk Long</t>
  </si>
  <si>
    <t>Xã Ngọk Réo</t>
  </si>
  <si>
    <t>UBND xã Ngọk Réo</t>
  </si>
  <si>
    <t>Xã Ngọk Wang</t>
  </si>
  <si>
    <t>UBND xã Ngọk Wang</t>
  </si>
  <si>
    <t>Xã Đăk Hring</t>
  </si>
  <si>
    <t>UBND xã Đăk Hring</t>
  </si>
  <si>
    <t>UBND xã Đăk Mar</t>
  </si>
  <si>
    <t>Xã Đăk Ui</t>
  </si>
  <si>
    <t>UBND xã Đăk Ui</t>
  </si>
  <si>
    <t>Xã Đăk La</t>
  </si>
  <si>
    <t>UBND xã Đăk La</t>
  </si>
  <si>
    <t>Thị trấn Đăk Hà</t>
  </si>
  <si>
    <t>UBND thị trấn Đăk Hà</t>
  </si>
  <si>
    <t>Nước sinh hoạt tập trung tại các thôn Tua Team, thôn Pa Cheng, xã Đăk Long</t>
  </si>
  <si>
    <t>Nước sinh hoạt tập trung tại các thôn trên địa bàn xã Đăk Pxi</t>
  </si>
  <si>
    <t>BQL dự án ĐTXD huyện</t>
  </si>
  <si>
    <t>Nước sinh hoạt tập trung trên địa bàn xã Đăk Ui</t>
  </si>
  <si>
    <t>Nước sinh hoạt tập trung trên địa bàn xã Ngọk Wang</t>
  </si>
  <si>
    <t>Nguồn năm 2022 tập trung (Nước tập trung giao theo tổng mức đầu tư được duyệt)</t>
  </si>
  <si>
    <t>Dự án sắp xếp, ổn định dân cư tại chỗ và xen ghép xã Đăk Pxi, huyện Đăk Hà</t>
  </si>
  <si>
    <t xml:space="preserve">BQL DA ĐTXD huyện </t>
  </si>
  <si>
    <t>Đường vào khu sản xuất Đăk Xoa</t>
  </si>
  <si>
    <t>Đường đi khu sản xuất Đăk Kơ Đương (Đoạn nhà A Đliêu đi khu sản xuất)</t>
  </si>
  <si>
    <t>Đường đi khu sản xuất Đăk Rơ Wang (Đoạn rẫy
nhà ông Nguyễn Khắc Tuyển đến rẫy nhà ông Lê Ngọc Ước)</t>
  </si>
  <si>
    <t>Đường đi khu sản xuất Đăk Rơ Wang (Đoạn rẫy
nhà ông Vũ Ngọc Cường đến rẫy nhà ông Nguyễn Thế Chấn)</t>
  </si>
  <si>
    <t>Sân bê tông và các hạng mục khác tại Nhà rông thôn Kon Pao Kơ La</t>
  </si>
  <si>
    <t>Đường giao thông đi khu sản xuất Đăk Pe, xã Đăk Pxi</t>
  </si>
  <si>
    <t>Sân bê tông và các hạng mục khác tại Nhà rông thôn Đăk Wek</t>
  </si>
  <si>
    <t>Đường giao thông thôn Đăk Kơ Đương, xã Đăk Pxi (đường vào Trụ sở Công an xã, Trạm Y tế xã)</t>
  </si>
  <si>
    <t>Trường tiểu học xã Đăk Pxi (Điểm trường thôn Kon Pao Kơ La); Hạng mục: Xây mới phòng bộ môn và các hạng mục khác</t>
  </si>
  <si>
    <t>Trường Mầm non xã Đăk Pxi: Xây mới nhà vệ sinh và các hạng mục khác</t>
  </si>
  <si>
    <t>Trường tiểu học xã Đăk Pxi; Hạng mục: Xây mới phòng tin học, phòng Anh Văn và các hạng mục khác</t>
  </si>
  <si>
    <t>Công trình: Đường đi khu sản xuất Đăk Wek (Đoạn từ đầu dốc chòi canh lửa đi Đập Long Gôn)</t>
  </si>
  <si>
    <t>Đường giao thông khu thôn Đăk Kơ Đương (đoạn từ cầu treo đến tỉnh lộ 677)</t>
  </si>
  <si>
    <t>Đường giao thông đi khu sản xuất (đoạn từ nhà ông Bùi Đức Quốc đến rẫy nhà ông Nguyễn Thế Chiến)</t>
  </si>
  <si>
    <t>Đường giao thông đi khu sản xuất (đoạn từ nhàbà Nguyễn Thị Lanh đến nhà ông Lê Văn Hưng)</t>
  </si>
  <si>
    <t>Đường giao thông khu dân cư Đăk Kơ Đương (đoạn từ nhà bà Y Hôn đến nhà ông A Phốt)</t>
  </si>
  <si>
    <t>Đường giao thông đi khu sản xuất Đăk Kơ Đương (đoạn từ nhà ông A Mônh đến nhà ông A Gem)</t>
  </si>
  <si>
    <t xml:space="preserve">Đường giao thông thôn Kon Đao Yốp đoạn từ nhà ông A Tim đến nhà ông A Phế </t>
  </si>
  <si>
    <t xml:space="preserve">Đường giao thông đi khu sản xuất Đăk Ia (giai đoạn 2) </t>
  </si>
  <si>
    <t xml:space="preserve">Đường GTNT thôn Đăk Xế Kơ Ne đoạn từ Sân thể thao thôn đi khu sản xuất </t>
  </si>
  <si>
    <t>Đường giao thông đi khu sản xuất thôn Tua Team đoạn từ nhà ông Nhữ Sỹ Thành</t>
  </si>
  <si>
    <t>Đường giao thông đi khu sản xuất thôn Tua Team đoạn đi Nhà máy nước SH</t>
  </si>
  <si>
    <t>Trường MG xã Đăk Long; Hạng mục: Xây mới bếp ăn (điểm trường chính); 02 phòng học (điểm trường thôn Kon Teo-Đăk Lấp) và các hạng mục phụ trợ khác</t>
  </si>
  <si>
    <t>BQL DA ĐTXD</t>
  </si>
  <si>
    <t>Đường giao thông đi khu sản xuất thôn Kon Teo Đăk Lấp (Đoạn từ đường Tránh lũ đến rẫy ông Chế)</t>
  </si>
  <si>
    <t>Nâng cấp điểm trường thôn Kon Teo Đăk Lấp xã Đăk Long</t>
  </si>
  <si>
    <t>Nâng cấp điểm trường mẫu giáo Đăk Xế Kơ Ne xã Đăk Long</t>
  </si>
  <si>
    <t>Nâng cấp điểm trường Mẫu giáo thôn Kon Đao Yốp</t>
  </si>
  <si>
    <t>Nâng cấp điểm trường thôn Tua Team xã Đăk Long</t>
  </si>
  <si>
    <t>Đường GT đi khu sản xuất Đăk Pơe</t>
  </si>
  <si>
    <t>Đường giao thông đi khu sản xuất thôn Tua Team (Đoạn từ nhà ông Phạm Viết Khải)</t>
  </si>
  <si>
    <t>Đường giao thông đi khu sản xuất thôn Kon Teo Đăk Lấp (Đoạn từ đường Tránh lũ đến rẫy ông Tuấn)</t>
  </si>
  <si>
    <t>Đường giao thông đi khu sản xuất thôn Kon Teo Đăk Lấp (Đoạn từ đường Tránh lũ đến rẫy ông Đỗ Xuân Phong)</t>
  </si>
  <si>
    <t>Đường lô 2 (đoạn từ sân vận động thôn Tua Team đến rẫy ông Sơn)</t>
  </si>
  <si>
    <t>Đường vào khu vực sản xuất (đoạn nối từ đường bê tông vào nhà máy nước SH đi qua rẫy ông Lộc)</t>
  </si>
  <si>
    <t>Đường vào khu sản xuất đập Đăk Rem</t>
  </si>
  <si>
    <t>Làm mới nhà Rông thôn Kon Teo Đăk Lấp</t>
  </si>
  <si>
    <t>Đường xuống cầu treo (cầu treo ông Phương cũ)</t>
  </si>
  <si>
    <t>Đường giao thông thôn Kon Sơ Tiu xã Ngọk Réo (Đường tiếp nối từ nhà A Phâng đến nhà Y Linh ra tỉnh lộ 671)</t>
  </si>
  <si>
    <t>Đường giao thông nội thôn Kon Krớk xã Ngọk Réo (Đoạn từ nhà bà Y Nhak đến nhà ông A Pút ra đường khu sản xuất)</t>
  </si>
  <si>
    <t>Đường giao thông thôn Kon Rôn (Đoạn từ nhà ông U Breo đến nhà ông U Dát)</t>
  </si>
  <si>
    <t>Đường giao thông thôn Kon Hơ Drế (Đoạn từ cuối đường liên thôn ra đường đi khu sản xuất Đăk Joang)</t>
  </si>
  <si>
    <t>Đường giao thông thôn Kon Bơ Băn (Đoạn từ nhà A Seo đến nhà A Trung)</t>
  </si>
  <si>
    <t>Đường giao thông thôn Kon Sơ Tiu xã Ngọk Réo (Đoạn từ TL 671 đến cầu Đăk Pe)</t>
  </si>
  <si>
    <t>Đường giao thông Kon Rôn xã Ngọk Réo (Đường từ nhà ông U Điếu đến nhà U Dát)</t>
  </si>
  <si>
    <t>Đường giao thông thôn Đăk Têng (Đoạn từ nhà A Hnao đến nhà bà Y Dop)</t>
  </si>
  <si>
    <t>Đường giao thông thôn Đăk Têng (Đoạn từ nhà cầu tràn đến nhà A Quang)</t>
  </si>
  <si>
    <t>Đường giao thông thôn Kon Jong từ nhà ông A Nhật đến nhà A Lát</t>
  </si>
  <si>
    <t>Đường đi khu sản xuất Đăk Pe thôn Kon Sơ Tiu</t>
  </si>
  <si>
    <t>Đường đi khu sản xuất thôn Kon Krớk (Đoạn từ cầu đi khu nghĩa địa thôn Kon Krớk)</t>
  </si>
  <si>
    <t>Trường tiểu học Lê Hồng Phong thôn Kon Jong xã Ngọk Réo; hạng mục: Cổng tường rào</t>
  </si>
  <si>
    <t>Đầu tư xây dựng nhà vệ sinh cho giáo viên và học sinh tại điểm trường tiểu học thôn Kon Rôn</t>
  </si>
  <si>
    <t>Đường từ trục liên thôn đến nhà ông A Hlap</t>
  </si>
  <si>
    <t>Đầu tư xây dựng mới nhà rông thôn Kon Jong</t>
  </si>
  <si>
    <t>Đầu tư xây dựng mới nhà rông thôn Kon Hơ Drê</t>
  </si>
  <si>
    <t>Hỗ trợ kinh phí sửa chữa nhà Rông văn hoá thôn Kon Rôn</t>
  </si>
  <si>
    <t>Đầu tư sửa chữa nâng cấp nhà vệ sinh điểm trường học thôn Đăk Têng (làng Đắk Phía), xã Ngọk Réo</t>
  </si>
  <si>
    <t>Đường giao thông thôn Đăk Têng (Đoạn từ nhà Rông làng Kon Braih đến nhà ông A Ble)</t>
  </si>
  <si>
    <t>Đường giao thông nông thôn thôn Kon Sơ Tiu (Đường đoạn từ suối Đăk Cấm đi khu Đăk Pe)</t>
  </si>
  <si>
    <t>Đường giao thông nông thôn thôn Kon Jong (Đoạn từ cổng chào thôn đi suối Đăk Choang)</t>
  </si>
  <si>
    <t>Đường giao thông nông thôn thôn Kon Krớk (Đoạn từ cuối thôn Kon Krớk đi đập Đăk Tía 2)</t>
  </si>
  <si>
    <t>Đường đi khu sản xuất thôn Đăk Têng (Đoạn từ nhà bà Y Kun đi khu sản xuất ra nghĩa địa làng Đăk Phía)</t>
  </si>
  <si>
    <t>Đường giao thông nội thôn thôn Kon Bơ Băn</t>
  </si>
  <si>
    <t>Đường giao thông thôn Kon Rôn (Đoạn từ nhà ông U Rớp ra ngã bà nhà ông Lê Đình Thụ)</t>
  </si>
  <si>
    <t>Đường đi nghĩa địa thôn Kon Bơ Băn ra khu sản xuất</t>
  </si>
  <si>
    <t>Đường đi khu sản xuất thôn Kon Hơ Drế</t>
  </si>
  <si>
    <t>Đường đi khu sản xuất thôn Kon Stiu</t>
  </si>
  <si>
    <t>Đường đi khu sản xuất thôn Đăk Duông, xã Ngọk Wang (nối tiếp đoạn đường bê tông hướng đi khu thao trường bắn huyện)-(Giai đoan 1)</t>
  </si>
  <si>
    <t>Đường đi khu sản xuất thôn Kon Jơ Ri, xã Ngọk Wang (đoạn từ nhà ông Nguyễn Thọ Kỷ đến nhà ông A Mãi) - (giai đoạn 1)</t>
  </si>
  <si>
    <t>Đường đi khu sản xuất thôn Kon Stiu II, xã Ngọk Wang (đoạn từ tỉnh lộ 671 đi khu sản xuất) - (giai đoạn 1)</t>
  </si>
  <si>
    <t>Đường đi khu sản xuất thôn 7, xã Ngọk Wang (đoạn từ đường đi đập Đăk Trít đến rẫy hộ ông Trần Văn Trình) - (giai đoạn 1)</t>
  </si>
  <si>
    <t>Đường đi khu sản xuất thôn Kon Brông, xã Ngọk Wang (đoạn từ cầu bê tông đi khu sản xuất Eo 3); Hạng mục: Bê tông xi măng mặt đường (giai đoạn 1)</t>
  </si>
  <si>
    <t>Đường đi khu sản xuất thôn Kon Gu I, xã Ngọk Wang (đoạn giáp đường liên xã (gần hồ Đăk Loh) qua đoạn rẫy ông Hồ Tấn Đông - (giai đoạn 1)</t>
  </si>
  <si>
    <t>Đường đi khu sản xuất thôn 7, xã Ngọk Wang (đoạn từ tỉnh lộ 671 đến rẫy hộ ông Chế Liên) - (giai đoạn 1)</t>
  </si>
  <si>
    <t>Đường đi khu sản xuất thôn Đăk Duông, xã Ngọk Wang (nối tiếp đoạn đường bê tông hướng đi khu thao trường bắn huyện) - (Giai đoạn 2)</t>
  </si>
  <si>
    <t>Nhà rông thôn Đăk Duông</t>
  </si>
  <si>
    <t>Đường đi khu sản xuất thôn Kon Brông; (đoạn từ cầu bê tông đi khu sản xuất eo 3); Hạng mục: Bê tông xi măng mặt đường - (Giai đoạn 2)</t>
  </si>
  <si>
    <t>Đường đi khu sản xuất thôn 7, xã Ngọk Wang (đoạn từ đường đi đập Đăk Trít đến rẫy hộ ông Trần Văn Trình) - (giai đoạn 2)</t>
  </si>
  <si>
    <t>Đường đi khu sản xuất thôn 7, xã Ngọk Wang (đoạn từ tỉnh lộ 671 đến rẫy hộ ông Chế Liên) - (giai đoạn 2)</t>
  </si>
  <si>
    <t>Đường đi khu sản xuất thôn Kon Brông, xã Ngọk Wang; (đoạn từ nhà ông Nguyễn Văn Huấn đi khu sản xuất); Hạng mục: Bê tông xi măng mặt đường - (giai đoạn 2)</t>
  </si>
  <si>
    <t>Đường đi khu sản xuất thôn Kon Stiu II, xã Ngọk Wang (đoạn từ rẫy cà phê của hộ bà Phạm Thị Thanh Loan đến giáp nghĩa địa thôn Kon Stiu II) (Hạng mục: BTXM mặt đường và 01 Cống thoát nước)</t>
  </si>
  <si>
    <t>Đường đi khu sản xuất thôn Đăk Duông, xã Ngọk Wang (nối tiếp đoạn đường bê tông hướng đi khu thao trường bắn huyện)- giai đoạn 3); Hạng mục: Bê tông xi măng mặt đường</t>
  </si>
  <si>
    <t>BQL các CTMTQG xã Ngọk Wang</t>
  </si>
  <si>
    <t>Đường đi khu sản xuất thôn Kon Jơ Ri, xã Ngọk Wang (đoạn từ Rẫy ông Tiêm, giáp lô cao su nông trường, hướng đi khu sản xuất thôn Kon Stiu II) - (Giai đoạn 1); Hạng mục: Bê tông mặt đường</t>
  </si>
  <si>
    <t>Điểm trường Tiểu học thôn Kon Gu II, xã Ngọk Wang; Hạng mục: Xây dựng mới 02 phòng học và các hạng mục phụ trợ khác</t>
  </si>
  <si>
    <t>Đường đi khu sản xuất thôn Đăk Duông, xã Ngọk Wang (nối tiếp đoạn đường bê tông hướng đi khu thao trường bắn huyện); Hạng mục: Bê tông xi măng mặt đường - (Giai đoạn 4)</t>
  </si>
  <si>
    <t>Đường đi khu sản xuất thôn Kon Gu II, xã Ngọk Wang (nối tiếp đoạn đường BTXM hướng đi qua nghĩa địa thôn)- giai đoạn 2; Hạng mục: Bê tông xi măng mặt đường</t>
  </si>
  <si>
    <t>Đường GTNT thôn Kon Gu I, xã Ngọk Wang (đoạn từ tỉnh lộ 671 đến nhà bà Y Tor); Hạng mục: Bê tông xi măng mặt đường</t>
  </si>
  <si>
    <t>Đường đi khu sản xuất thôn Kon Gu I, xã Ngọk Wang (đoạn từ nhà rông đi khu sản xuất)-giai đoạn 1; Hạng mục: cống thoát nước và Bê tông xi măng mặt đường 02 bên đầu cống</t>
  </si>
  <si>
    <t>Hệ thống điện 3 pha phục vụ sản xuất từ thôn 2 xã Đăk La đến thôn 5 xã Ngọk Wang</t>
  </si>
  <si>
    <t>BQL DA ĐTXD huyện</t>
  </si>
  <si>
    <t>Đường nội bộ thôn Mnhuô Mriang (Tuyến số 1)</t>
  </si>
  <si>
    <t>Đường nội bộ thôn Mnhuô Mriang (Tuyến số 2)</t>
  </si>
  <si>
    <t>Đường đi khu sản xuất Đăk Po Kon Rngâng</t>
  </si>
  <si>
    <t>Đường đi khu sản xuất Kon Pông</t>
  </si>
  <si>
    <t>Đường nội bộ Wang Hra</t>
  </si>
  <si>
    <t>Đường đi khu sản xuất thôn Mnhuô Mriang, Đập tràn qua đường</t>
  </si>
  <si>
    <t>Đường đi khu sản xuất Đăk Mát (Tuyến số 1 - Đoạn từ rẫy ông U Thung đến rẫy ông A Nu)</t>
  </si>
  <si>
    <t>Đường đi khu sản xuất Đăk Mát (Tuyến số 2 - Đoạn từ rẫy bà Y Deo đến rẫy ông A Keng)</t>
  </si>
  <si>
    <t>Đường đi khu sản xuất Đăk Mô</t>
  </si>
  <si>
    <t>Đường đi khu sản xuất thôn Mnhuô Mriang (Tuyến số 1 - Đoạn từ rẫy ông A Thêm đến rẫy ông A Huy)</t>
  </si>
  <si>
    <t>Đường đi khu sản xuất thôn Mnhuô Mriang (Tuyến số 2 - Đoạn từ rẫy ông A Hlong đến rẫy ông A Phong)</t>
  </si>
  <si>
    <t>Đường GTNT từ nhà ông A Hương đến nhà ông A Xôi</t>
  </si>
  <si>
    <t>Đường GTNT từ nhà ông A Hmong đến nhà ông A Dương</t>
  </si>
  <si>
    <t>Đường đi khu sản xuất thôn Kon Rngâng</t>
  </si>
  <si>
    <t>Đường GTNT từ thôn Đăk Kđem đi khu sản xuất (suối vàng) giai đoạn 1</t>
  </si>
  <si>
    <t>UBND xã Đăk Ngọk</t>
  </si>
  <si>
    <t>Sửa chữa hội trường và sân thể thao thôn Đăk Kđem; Hạng mục: Nhà hội trường, tường rào, sân thể thao và nhà vệ sinh</t>
  </si>
  <si>
    <t>Nhà văn hoá thôn Đăk Kđem, xã Đăk Ngọk; Hạng mục: Giếng khoan và các công trình phụ trợ</t>
  </si>
  <si>
    <t>BQL các CTMTQG xã Đăk Ngọk</t>
  </si>
  <si>
    <t>Công trình: Điểm trường mầm non Thôn Đăk Kđem; Hạng mục: Hàng rào sân bê tông mái vòm và các hạng mục phụ trợ khác</t>
  </si>
  <si>
    <t>Công trình: Giếng Khoan và các hạng mục khác điểm trường Tiểu học và THCS thôn Đăk Kđem</t>
  </si>
  <si>
    <t>Xây mới Nhà Rông văn hóa Thôn Turia Pêng, xã Đăk Hring</t>
  </si>
  <si>
    <t>Xây mới Nhà Rông văn hóa Thôn ĐăkKang Yôp, xã Đăk Hring</t>
  </si>
  <si>
    <t>Cải tạo, nâng cấp chợ xã Đăk Hring, huyện Đăk Hà</t>
  </si>
  <si>
    <t>Đường GT thôn KonMong đi KonProhTuria, xã ĐăkHring</t>
  </si>
  <si>
    <t>Xây dựng tường rào bao quanh điểm trường tại thôn KonProh Turia và các hạng mục khác</t>
  </si>
  <si>
    <t>Đập thủy lợi thôn Turia Pêng Suối Đăk Hring</t>
  </si>
  <si>
    <t>Điểm lớp tiểu học Bế Văn Đàn tại thôn Đăk Kang Yôp, xã ĐăkHring; Hạng mục: Sửa chữa phòng học, xây mới nhà vệ sinh và các hạng mục khác</t>
  </si>
  <si>
    <t>BQL các CTMTQG xã Đăk Hring</t>
  </si>
  <si>
    <t xml:space="preserve">Điểm lớp Mẫu giáo thôn Kon Hnong Yôp, xã ĐăkHring; Hạng mục: Sửa chữa phòng học, xây mới nhà vệ sinh, tường rào và các hạng mục khác </t>
  </si>
  <si>
    <t>Đường GTNT thôn Đăk Klong, xã Đăk Hring; Hạng mục: Mặt đường BTXM từ nhà ông Sơn đi khu sản xuất (giai đoạn 1)</t>
  </si>
  <si>
    <t>Điểm lớp Mẫu giáo Thôn Kon Mong; Hạng mục: Nhà vệ sinh và các hạng mục phụ trợ khác.</t>
  </si>
  <si>
    <t>Đường giao thông ngõ xóm thôn ĐăkKlong, xã ĐăkHring; Hạng mục BTXM mặt đường</t>
  </si>
  <si>
    <t>Đường giao thông ngõ xóm Thôn TuRia Pêng, xã ĐăkHring; Hạng mục BTXM mặt đường</t>
  </si>
  <si>
    <t>Điểm lớp Mẫu giáo Thôn Đăk KLong; Hạng mục: Cổng, hàng rào và các hạng mục phụ trợ khác.</t>
  </si>
  <si>
    <t>Đường giao thông nông thôn thôn Long Loi đi nhóm 5 (giai đoạn 1)</t>
  </si>
  <si>
    <t>Đường giao thông nông thôn Thôn Long Loi (giai đoạn 2); Hạng mục Nền mặt đường và rãnh thoát nước dọc</t>
  </si>
  <si>
    <t xml:space="preserve">Đường giao thông nông thôn Thôn Long Loi (giai đoạn 3); </t>
  </si>
  <si>
    <t>Đường giao thông nông thôn Long Loi (giai đoạn 4)</t>
  </si>
  <si>
    <t>Đường đi khu sản xuất thôn 8</t>
  </si>
  <si>
    <t>Đường đi khu sản xuất thôn 10</t>
  </si>
  <si>
    <t>Đường giao thông nông thôn thôn 8</t>
  </si>
  <si>
    <t>Nâng cấp điểm trường thôn 10 đạt chuẩn</t>
  </si>
  <si>
    <t>Xây dựng cầu treo thôn 8, xã Đăk La</t>
  </si>
  <si>
    <t>Sữa chữa, nâng cấp, mở rộng nhà sinh hoạt cộng đồng thôn 10</t>
  </si>
  <si>
    <t>Đường đi khu sản xuất thôn 8 (giai đoạn 2)</t>
  </si>
  <si>
    <t>Đường GTNT thôn 10; Hạng mục: Bê tông hóa rãnh thoát nước dọc</t>
  </si>
  <si>
    <t>Xây dựng cổng, tường rào, bê tông sân trường điểm trường mầm non thôn Kon Tu, xã Đắk Ui</t>
  </si>
  <si>
    <t>Phòng Dân tộc</t>
  </si>
  <si>
    <t>Thủy lợi Đăk Phía thôn Kon Teo Đăk Lấp</t>
  </si>
  <si>
    <t>Nâng cấp tuyến Đường liên xã Ngọk Wang đi xã Đắk La</t>
  </si>
  <si>
    <t>Điểm trường TH thôn Turia Pêng, xã Đăk Hring; Hạng mục: Cổng, tường rào khuôn viên và các hạng mục khác</t>
  </si>
  <si>
    <t>Sửa chữa lớp học Mẫu giáo thôn Pa Cheng, xã Đăk Long và các hạng mục khác</t>
  </si>
  <si>
    <t>Đường đi khu sản xuất thôn Đăk Duông, xã Ngọk Wang (đoạn từ đường bê tông đến giáp ngĩa địa thôn nhóm Kon Chôn) (Hạng mục: Cống thoát nước và san gạt, BTXM đường hai bên đầu cống)</t>
  </si>
  <si>
    <t>Đường đi khu sản xuất suối Đăk Lôi; Hạng mục: Cống, đường bê tông xi măng hai bên cống và các hạng mục khác</t>
  </si>
  <si>
    <t>Nâng cấp tuyến đường liên xã Đăk Ngọk đi xã Ngọk Wang</t>
  </si>
  <si>
    <t>BQL DA ĐT XD huyện</t>
  </si>
  <si>
    <t>Nâng cấp tuyến đường đến trung tâm xã Ngọk Réo</t>
  </si>
  <si>
    <t>Nâng cấp tuyến đường liên xã Đăk Ngọk đi xã Đăk Ui</t>
  </si>
  <si>
    <t>Huyện Đăk Hà</t>
  </si>
  <si>
    <t>Nâng cấp, bổ sung phòng học, phòng bộ môn các Trường PTDTBT</t>
  </si>
  <si>
    <t>Nhà rông thôn Kon Rngâng, xã Đăk Ui; Hạng mục: Sân tập thể thao đơn giản và các hạng mục phụ trợ khác</t>
  </si>
  <si>
    <t>Nhà rông thôn Kon Gu I, xã Ngọk Wang; Hạng mục: Đổ bê tông xi măng sân nhà rông và các hạng mục phụ trợ khác (trụ cột, lưới thi đấu bóng chuyền)</t>
  </si>
  <si>
    <t>Hỗ trợ đầu tư xây dựng thiết chế văn hoá, thể thao tại các thôn vùng đồng bào dân tộc thiểu số trên địa bàn xã Ngọk Réo; Hạng mục: Cổng tường rào và các hạng mục phụ trợ nhà rông văn hoá Thôn Kon Hơ Drế</t>
  </si>
  <si>
    <t>Hỗ trợ đầu tư xây dựng thiết chế văn hoá, thể thao tại các thôn vùng đồng bào dân tộc thiểu số trên địa bàn xã Đăk Pxi; Hạng mục: Sân tập thể thao đơn giản, cổng tường rào và các hạng mục khác</t>
  </si>
  <si>
    <t>Hỗ trợ đầu tư xây dựng thiết chế văn hoá, thể thao tại thôn Kon Teo Đăk Lấp, xã Đăk Long</t>
  </si>
  <si>
    <t>Hỗ trợ đầu tư xây dựng thiết chế văn hoá, thể thao tại thôn Long Loi, thị trấn Đăk Hà</t>
  </si>
  <si>
    <t>Hỗ trợ đầu tư xây dựng thiết chế văn hoá, thể thao tại thôn Đăk Klong, xã Đăk Hring</t>
  </si>
  <si>
    <t>Hỗ trợ đầu tư xây dựng thiết chế văn hoá, thể thao tại thôn Đăk Rơ Chót, xã Đăk La</t>
  </si>
  <si>
    <t>Ứng dụng công nghệ thông tin hỗ trợ, phát triển kinh tế - xã hội</t>
  </si>
  <si>
    <t>Ứng dụng công nghệ thông tin phục vụ phát triển kinh tế - xã hội và đảm bảo an ninh trật tự trên địa bàn xã Đăk Ui</t>
  </si>
  <si>
    <t>(9)</t>
  </si>
  <si>
    <t xml:space="preserve">Hỗ trợ đất ở </t>
  </si>
  <si>
    <t>UBND xã Ngọc Linh</t>
  </si>
  <si>
    <t>UBND xã Mường Hoong</t>
  </si>
  <si>
    <t>UBND xã Xốp</t>
  </si>
  <si>
    <t>UBND xã Đăk Plô</t>
  </si>
  <si>
    <t>UBND xã Đăk Pék</t>
  </si>
  <si>
    <t>Thị trấn Đăk Glei</t>
  </si>
  <si>
    <t>UBND xã Đăk Choong</t>
  </si>
  <si>
    <t>UBND Xã Xốp</t>
  </si>
  <si>
    <t>UBND xã Đăk Man</t>
  </si>
  <si>
    <t>UBND xã Đăk Nhoong</t>
  </si>
  <si>
    <t>UBND xã Đăk Pek</t>
  </si>
  <si>
    <t>Sửa chữa nước sinh hoạt tập trung thôn Làng Mới</t>
  </si>
  <si>
    <t>NSH tập trung thôn Kung Rang xã Ngọc Linh</t>
  </si>
  <si>
    <t>NSH tập trung Đăk Lở thôn Bung Tôn xã Đăk Plô</t>
  </si>
  <si>
    <t>NSH Đăk Tam, thôn Vai trang xã Đăk Long</t>
  </si>
  <si>
    <t>Công trình NSH thôn Đông Nay</t>
  </si>
  <si>
    <t xml:space="preserve">NSH tập trung thôn Xốp Dùi xã Xốp </t>
  </si>
  <si>
    <t>Sửa chữa NSH thôn Đăk Xi Na, xã Xốp</t>
  </si>
  <si>
    <t xml:space="preserve">Phòng Dân tộc </t>
  </si>
  <si>
    <t>Huyện Đăk Glei</t>
  </si>
  <si>
    <t>Dự án sắp xếp, ổn định dân cư tại chỗ xã Mường Hoong, huyện Đăk Glei</t>
  </si>
  <si>
    <t>Dự án sắp xếp, ổn định dân cư tập trung và tại chỗ xã Xốp, huyện Đăk Glei</t>
  </si>
  <si>
    <t>Dự án sắp xếp, ổn định dân cư tại chỗ xã Ngọc Linh, huyện Đăk Glei</t>
  </si>
  <si>
    <t xml:space="preserve">Hỗ trợ làm nhà dự án định canh định cư tập trung thôn Ngọc Nang, xã Mường Hoong, huyện Đăk Glei </t>
  </si>
  <si>
    <t>Xã Mường Hoong</t>
  </si>
  <si>
    <t>Sửa chữa, nâng cấp tuyến đường từ huyện Đăk Glei đi xã Xốp (đoạn ĐH83 từ ngã ba xã Đăk Choong đi xã Xốp)</t>
  </si>
  <si>
    <t>Sửa chữa, cải tạo chợ Đăk Pék</t>
  </si>
  <si>
    <t>Thủy lợi Đăk Xay thôn Xa Úa</t>
  </si>
  <si>
    <t>Thủy lợi Long La thôn Làng Mới xã Mường Hoong</t>
  </si>
  <si>
    <t>Thủy Lợi Đăk Kônh thôn Kung Rang, xã Ngọc Linh</t>
  </si>
  <si>
    <t xml:space="preserve">Thủy Lợi Chiếc Tuônh thôn Kung Rang, xã Ngọc Linh </t>
  </si>
  <si>
    <t>Cầu tràn suối Đăk Nol thôn Đăk Xi Na xã Xốp</t>
  </si>
  <si>
    <t>Sửa chữa Công trình thủy lợi Đăk Cho thôn Măng Khên</t>
  </si>
  <si>
    <t>Sửa chữa đường GTNT từ nhà A Chả đến nhà A Vòng</t>
  </si>
  <si>
    <t>Thủy lợi Nước Rùi thôn Xốp Dùi xã Xốp</t>
  </si>
  <si>
    <t>Thủy lợi Đăk Doang thôn Làng Đung</t>
  </si>
  <si>
    <t>Xây mới thuỷ lợi Đăk Đe</t>
  </si>
  <si>
    <t>Thủy lợi Đăk Nhoai thôn Đăk Rế (Nhánh 1)</t>
  </si>
  <si>
    <t>Ke suối Đăk Long nhóm 1 thôn Đăk Tu xã Đăk Long</t>
  </si>
  <si>
    <t>Xây mới thuỷ lợi Đăk Cho</t>
  </si>
  <si>
    <t xml:space="preserve">Xây mới thủy lợi suối Đăk Lô </t>
  </si>
  <si>
    <t>Trường TH-THCS xã Đăk Nhoong</t>
  </si>
  <si>
    <t>Xây mới cầu treo qua suối Đăk Két</t>
  </si>
  <si>
    <t>Đường đi khu sản xuất thôn Pên Lang, xã Đăk Plô (Đoạn từ nhà A Sỹ đến ruộng A Nâu)</t>
  </si>
  <si>
    <t>Kiên cố hóa kênh mương thủy lợi Đăk Dót thôn Đăk Book, xã Đăk Plô</t>
  </si>
  <si>
    <t>Đường đi khu sản xuất Đăk Đơ 
(Nối dài)</t>
  </si>
  <si>
    <t>Đường đi khu sản xuất A Brỗ</t>
  </si>
  <si>
    <t>Đường đi sản xuất Đăk Mế tới
 Đak Nang</t>
  </si>
  <si>
    <t xml:space="preserve"> Đường GTNT đi vào  khu sản xuất Đăk Peng thôn Đăk Book</t>
  </si>
  <si>
    <t>Làm mới đường đi vào nghĩa trang nhân dân thôn Pêng Lang</t>
  </si>
  <si>
    <t>Đường đi khu sản xuất Đăk Đủ</t>
  </si>
  <si>
    <t>Làm mới đường đi vào nghĩa trang nhân dân thôn Đăk Book</t>
  </si>
  <si>
    <t>Đường đi KSX  Đăk Xa thôn bung Koong</t>
  </si>
  <si>
    <t>Đường đi khu sản xuất Đăk Mo thôn Bung Tôn</t>
  </si>
  <si>
    <t>Đường từ nhà A Thủy đi khu sản xuất thôn Đăk Rế</t>
  </si>
  <si>
    <t>Đường đi KSX từ thôn Đăk Rế đến Đài truyền hình cũ thôn Đăk Rế</t>
  </si>
  <si>
    <t xml:space="preserve">Đường đi KSX Măng Ri thôn Mô Po </t>
  </si>
  <si>
    <t>Đường đi KSX từ Đăk Niêng đến Văng Pót thôn Đăk Bể</t>
  </si>
  <si>
    <t xml:space="preserve">Đường đi KSX Đăk Ba thôn Tu Răng </t>
  </si>
  <si>
    <t>Đường đi KSX từ trường học đến Tân Rát (Giai đoạn 1) thôn Xa Úa</t>
  </si>
  <si>
    <t>Đường đi KSX từ nhà A Bổ tới Nong Mun thôn Làng Mới</t>
  </si>
  <si>
    <t>Đường GTNT thôn Kung Rang xã Ngọc Linh</t>
  </si>
  <si>
    <t>Sửa chữa đường từ TT xã đi thôn Ngọc Súc</t>
  </si>
  <si>
    <t>Đường GTNT Ngọc Hoàng - Măng Bút đi thôn Đăk Nai</t>
  </si>
  <si>
    <t>Đường GTNT Ngọc Hoàng - Măng Bút đi thôn Kon Tuông</t>
  </si>
  <si>
    <t>Sửa chữa đường từ cầu Đăk Đoan đi thôn Sa Múc</t>
  </si>
  <si>
    <t>Đường GTNT Tân Rát đi khu sản xuất Vay Háy</t>
  </si>
  <si>
    <t>Sửa chữa nâng cấp đường thôn Long Năng (nhóm Đăk Dã)</t>
  </si>
  <si>
    <t>Đường GTNT Tu Dốp 2</t>
  </si>
  <si>
    <t>Đường Nôội thôn Long Năng (nhóm Đăk Dít)</t>
  </si>
  <si>
    <t>Đường GTNT Ngọc Hoàng - Măng Bút đi thôn Đăk Nai (GĐ3)</t>
  </si>
  <si>
    <t>Đường đi KSX Đăk Rang thôn Xốp Dùi xã Xốp</t>
  </si>
  <si>
    <t>Đường đi KSX Đăk Cam đến Đăk Lô thôn Kon Liêm xã Xốp</t>
  </si>
  <si>
    <t>Đường đi nội đồng Đăk Heng thôn Xốp Nghét xã Xốp</t>
  </si>
  <si>
    <t>Đường đi KSX Đăk Ping thôn Xốp Nghét xã Xốp</t>
  </si>
  <si>
    <t>Kênh mương Đăk Soong thôn Xốp Dùi xã Xốp</t>
  </si>
  <si>
    <t>Đường đi KSX Đăk Xoong thôn Xốp Dùi xã Xốp</t>
  </si>
  <si>
    <t>Sân thể thao thôn Xốp Nghét xã Xốp</t>
  </si>
  <si>
    <t>Đường nôi thôn Xốp Dùi xã Xốp nhánh 2</t>
  </si>
  <si>
    <t>Đường đi KSX Nước Rùi thôn Xốp Dùi xã Xốp</t>
  </si>
  <si>
    <t>Đường đi KSX từ nhà bà Chiến đến ruộng Huyện đội</t>
  </si>
  <si>
    <t>Đường Chung Năng ngoài đi Chung Năng trong (bê tông hóa một số đoạn chưa được đầu tư)</t>
  </si>
  <si>
    <t>Đường đi KSX từ cầu treo Đăk Non đi rẫy A Thái</t>
  </si>
  <si>
    <t xml:space="preserve"> Đường đi sản xuất thôn Đông Sông</t>
  </si>
  <si>
    <t>Đường đi KSX từ cầu treo Đăk Non đến rẫy A Thải</t>
  </si>
  <si>
    <t>UBND thị trấn Đăk Glei</t>
  </si>
  <si>
    <t>Đường đi sản xuất
 Đăk Trum thôn Vai Trang</t>
  </si>
  <si>
    <t>Tu sửa thủy lợi Đăk Nha thôn Dục Lang</t>
  </si>
  <si>
    <t>Đường đi sản xuất Đăk Bang
 nối dài thôn Đăk Xây</t>
  </si>
  <si>
    <t>Đường đi sản xuất Đăk Ting nối 
dài thôn Đăk Tu xã Đăk Long</t>
  </si>
  <si>
    <t>Đường đi KSX Đăk Pook thôn Pêng Blong xã Đăk Long</t>
  </si>
  <si>
    <t>Đường đi sản xuất Đăk Blok nhóm 1 thôn Đăk Ak xã Đăk Long</t>
  </si>
  <si>
    <t>Đường SX Đăk MDét thôn Đăk Xây xã Đăk Long</t>
  </si>
  <si>
    <t>Đường đi sản xuất Đăk Đôl 
thôn Đăk Tu xã Đăk Long</t>
  </si>
  <si>
    <t>Đường sản xuất Đăk Xia thôn
 Đăk Ôn xã Đăk Long</t>
  </si>
  <si>
    <t>Làm mới đường đi khu sản xuất Đak Cho 2 thôn Đăk Nhoong</t>
  </si>
  <si>
    <t>Sửa chữa, nâng cấp đường giao thông nội thôn nhóm 3 thôn Đăk Ung, xã Đăk Nhoong</t>
  </si>
  <si>
    <t>Sửa chữa, nâng cấp đường dân sinh đoạn từ ngã ba cầu BTCT Đăk Roi đi thôn Đăk Ga</t>
  </si>
  <si>
    <t>Xây mới đường đi khu sản xuất Đăk Công Tắc</t>
  </si>
  <si>
    <t>Xây mới đường đi khu sản xuất cũ</t>
  </si>
  <si>
    <t>Xây mới đường đi khu sản xuất Đăk Đoát</t>
  </si>
  <si>
    <t>Xây mới đường đi khu sản xuất dọc suối Đăk Lô</t>
  </si>
  <si>
    <t>Đường GTNT từ cầu treo đi KSX Pêng Bai thôn Đăk Bo</t>
  </si>
  <si>
    <t>UBND xã Đăk Môn</t>
  </si>
  <si>
    <t>Đường GTNT đi KSX Đăk Pók thôn Đăk Gô nối dài</t>
  </si>
  <si>
    <t>Đường GTNT Đăk Wấk nối dài nhánh 4 đi KSX của thôn</t>
  </si>
  <si>
    <t>Đường GTNT đi KSX ( qua nghĩa địa) Thôn Đăk Túc giai đoạn 2</t>
  </si>
  <si>
    <t>Đường GTNT đi KSX từ vườn cà phê A Bê đên ruộng Đăk Lát trên</t>
  </si>
  <si>
    <t>Đường GTNT từ đường HCM đi KSX Đăk Năng thôn Đăk Bo</t>
  </si>
  <si>
    <t>Đường GTNT Đăk Gô từ nghĩa địa đi KSX của thôn</t>
  </si>
  <si>
    <t>Đường GTNT từ khu tái định cư đi KSX thôn Đăk Túc</t>
  </si>
  <si>
    <t xml:space="preserve">Đường GTNT từ vườn cà phê ông A Thâm đi KSX  thôn Đăk Sút </t>
  </si>
  <si>
    <t>UBND xã Đăk Kroong</t>
  </si>
  <si>
    <t>Đường đi khu SX Đăk Lúc, thôn Đông Lốc</t>
  </si>
  <si>
    <t>Đường đi khu sản xuất Đăk Hú, thôn Đông Nây - xã Đăk Man</t>
  </si>
  <si>
    <t>Đường đi Khu SX Đăk Nhăng, thôn Măng Khên, xã Đăk Man</t>
  </si>
  <si>
    <t>Đường đi khu Sx Thông Tin,
thôn Măng khên, xã Đăk Man</t>
  </si>
  <si>
    <t>Đường đi khu SX Đăk Đum thôn Đông Lốc, xã Đăk Man</t>
  </si>
  <si>
    <t>Đường đi KSX Măng Khên nhỏ (từ nhà A Vòng-KSX Đăk Reo) (GĐ2)</t>
  </si>
  <si>
    <t>Sân thể thao thôn Đông Lốc xã Đăk Man</t>
  </si>
  <si>
    <t>Đường GTNT thôn Đông Nay (Đoạn từ cổng chào đền khu Tái định cư và đi khu sản xuất Đăk En)</t>
  </si>
  <si>
    <t>Sửa chữa điểm trường thôn Đăk Nớ</t>
  </si>
  <si>
    <t>UBND Xã Đăk Pék</t>
  </si>
  <si>
    <t>Đường GTNT nội thôn thôn Đăk Nớ</t>
  </si>
  <si>
    <t>Đường GTNT đi KSX thôn Đăk Nớ</t>
  </si>
  <si>
    <t>Đường nội thôn thôn Mô Mam</t>
  </si>
  <si>
    <t>Kiên cố hóa hệ thống kênh mương thủy lợi Đăk Cối - Đăk Ca Năng thôn Kon Brỏi - La Lua</t>
  </si>
  <si>
    <t>Đường đi khu sản xuất  thôn Đăk Mi</t>
  </si>
  <si>
    <t>Đường đi nghĩa địa các thôn Đăk Glây - Mô Mam - Kon Brỏi</t>
  </si>
  <si>
    <t>Đường sản xuất Mô Mam - Kon Brỏi (GĐ2)</t>
  </si>
  <si>
    <t>Đường đi sản xuất Đăk Bla</t>
  </si>
  <si>
    <t>Đường vào nghĩa địa thôn Đăk Mi</t>
  </si>
  <si>
    <t>Đường nội thôn Đăk Bla</t>
  </si>
  <si>
    <t>KCH kênh mương thủy lợi Đăk Sĩ thôn Mô Mam</t>
  </si>
  <si>
    <t>Đường đi sản xuất Đăk Si Ni thôn La Lua</t>
  </si>
  <si>
    <t>Kiên cố hóa kênh mương thủy lợi Đăk Nghét</t>
  </si>
  <si>
    <t>Đường đi khu sản xuất thôn Đăk Lây</t>
  </si>
  <si>
    <t>Đường đi nghĩa địa thôn Đăk Bla (Liêm Răng cũ)</t>
  </si>
  <si>
    <t>KCH kênh mương thuỷ lợi Kon Riêng</t>
  </si>
  <si>
    <t>Trường PTDTBT THCS xã Mường Hoong</t>
  </si>
  <si>
    <t>Trường PTDTBT THCS xã Ngọc Linh</t>
  </si>
  <si>
    <t>Trường PTDTBT THCS xã Đăk Long</t>
  </si>
  <si>
    <t>Trường Tiểu học xã Đăk Long</t>
  </si>
  <si>
    <t>Trường TH-THCS xã Đăk Man</t>
  </si>
  <si>
    <t>Tu bổ, tôn tạo di tích Ngục Đăk Glei</t>
  </si>
  <si>
    <t>Xây dựng nhà rông thôn làng mới xã Mường Hoong</t>
  </si>
  <si>
    <t>Xây dựng nhà rông thôn Xã Úa xã Mường Hoong</t>
  </si>
  <si>
    <t>Xây dựng nhà rông thôn Xốp nghét xã Xốp</t>
  </si>
  <si>
    <t>Xây dựng nhà rông thôn Đăk Book xã Đăk PLô</t>
  </si>
  <si>
    <t>Xây dựng nhà rông thôn Bung Tôn xã Đăk Plô</t>
  </si>
  <si>
    <t>Xây dựng nhà rông thôn Kon Broi xã Đăk Choong</t>
  </si>
  <si>
    <t>Xây dựng nhà rông thôn Dục Lang  xã Đăk Long</t>
  </si>
  <si>
    <t>Xây dựng nhà rông thôn Đăk Xây xã Đăk Long</t>
  </si>
  <si>
    <t>Xây dựng nhà rông thôn  Đăk Ga xã Đăk Nhoong</t>
  </si>
  <si>
    <t>Xây dựng nhà rông thôn Rooc Mẹt xã Đăk Nhoong</t>
  </si>
  <si>
    <t>Xây dựng nhà rông thôn  Đăk Ra thị trấn</t>
  </si>
  <si>
    <t>Xây dựng nhà rông thôn Đăk Poi thị trấn</t>
  </si>
  <si>
    <t>Xây dựng nhà rông thôn Long Năng xã Ngọc Linh</t>
  </si>
  <si>
    <t>Xây dựng nhà rông thôn Đăk Sun xã Ngọc Linh</t>
  </si>
  <si>
    <t>Xây dựng nhà rông thôn  Măng Khên xã Đăk Man</t>
  </si>
  <si>
    <t>Xây dựng nhà rông thôn Đăk Nớ</t>
  </si>
  <si>
    <t>UBND Đăk Pék</t>
  </si>
  <si>
    <t>Ứng dụng công nghệ thông tin, hỗ trợ phát triển kinh tế - xã hội và đảm bảo an ninh trật tự</t>
  </si>
  <si>
    <t>UBND xã Ngọc Linh (684trđ);UBND xã Ngọc Linh (553,5 trđ);UBND xã Đăk Plô (1.107 trđ);  UBND xã Đăk Môn (553,5trđ)</t>
  </si>
  <si>
    <t>Phòng Văn hóa - Thông tin</t>
  </si>
  <si>
    <t>Huyện Ngọc Hồi</t>
  </si>
  <si>
    <t>Hỗ trợ đất ở, nhà ở, đất sản xuất trên địa bàn thôn Bun Ngai và thôn Giang Lố II</t>
  </si>
  <si>
    <t>Xã Sa Loong</t>
  </si>
  <si>
    <t>UBND xã Sa Loong</t>
  </si>
  <si>
    <t>Hỗ trợ nhà ở trên địa bàn xã Sa Loong</t>
  </si>
  <si>
    <t>Hỗ trợ nhà ở, đất ở, đất sản xuất trên địa bàn xã Đăk Ang</t>
  </si>
  <si>
    <t>Xã Đăk Ang</t>
  </si>
  <si>
    <t>UBND xã Dục Nông</t>
  </si>
  <si>
    <t>Hỗ trợ nhà ở, đất sản xuất trên địa bàn xã Đăk Ang</t>
  </si>
  <si>
    <t>Dự án: Nước sinh hoạt tập trung xã Đăk Ang</t>
  </si>
  <si>
    <t>(10)</t>
  </si>
  <si>
    <t>Dự án sắp xếp, ổn định dân cư tại chỗ xã Sa Loong, huyện Ngọc Hồi</t>
  </si>
  <si>
    <t>Dự án: Nâng cấp, sửa chữa đường ĐH 80 (điểm đầu Trung tâm xã Đăk Ang, điểm cuối thôn Ja Tun)</t>
  </si>
  <si>
    <t>Dự án: Sửa chữa, nâng cấp tuyến đường từ huyện Ngọc Hồi đến xã Đăk Ang (đoạn từ thôn Đăk Blái đến trung tâm xã Đăk Ang), huyện Ngọc Hồi</t>
  </si>
  <si>
    <t>Đường vào khu Trung tâm xã Đăk Ang</t>
  </si>
  <si>
    <t>Dự án: Đường đi khu sản xuất thôn Đăk Sút, xã Đăk Ang</t>
  </si>
  <si>
    <t>Dự án: Cầu treo thôn Đăk Blái, xã Đăk Ang</t>
  </si>
  <si>
    <t>Dự án: Nâng cấp, mở rộng Trường phổ thông dân tộc bán trú Trung học cơ sở Ngô Quyền</t>
  </si>
  <si>
    <t>Dự án: Nâng cấp, mở rộng Trường tiểu học Kim Đồng</t>
  </si>
  <si>
    <t>Dự án: Nâng cấp, mở rộng trường phổ thông dân tộc bán trú Trung học cơ sở Ngô Quyền</t>
  </si>
  <si>
    <t>Dự án: Hỗ trợ đầu tư xây dựng thiết chế văn hoá, thể thao thị trấn Plei Kần</t>
  </si>
  <si>
    <t>UBND thị trấn Plei Kần</t>
  </si>
  <si>
    <t>UBND xã Bờ Y</t>
  </si>
  <si>
    <t>Xây dựng mới nhà rông thôn Đăk Loong Giao</t>
  </si>
  <si>
    <t>UBND xã Đăk Xú</t>
  </si>
  <si>
    <t>Dự án: Hỗ trợ đầu tư xây dựng thiết chế văn hoá, thể thao xã Pờ Y</t>
  </si>
  <si>
    <t>UBND xã Pờ Y</t>
  </si>
  <si>
    <t>UBND xã Đăk Ang</t>
  </si>
  <si>
    <t>Dự án: Hỗ trợ đầu tư xây dựng thiết chế văn hoá, thể thao xã Đăk Nông</t>
  </si>
  <si>
    <t>UBND xã Đăk Nông</t>
  </si>
  <si>
    <t>Dự án: Hỗ trợ đầu tư xây dựng thiết chế văn hoá, thể thao xã Đăk Dục</t>
  </si>
  <si>
    <t>UBND xã Đăk Dục</t>
  </si>
  <si>
    <t>Đầu tư xây dựng điểm đến du lịch thôn Đăk Răng, xã Đăk Dục (HM: cải tạo rãnh thoát nước đường nội bộ thôn Đăk
Răng)</t>
  </si>
  <si>
    <t>Dự án: Hỗ trợ đầu tư xây dựng thiết chế văn hoá, thể thao xã Đăk Kan</t>
  </si>
  <si>
    <t>UBND xã Đăk Kan</t>
  </si>
  <si>
    <t>Dự án: Hỗ trợ đầu tư xây dựng thiết chế văn hoá, thể thao xã Sa Loong</t>
  </si>
  <si>
    <t>Dự án: Đầu tư, tôn tạo, nâng cấp Di tích lịch sử Chiến thắng Plei Kần, huyện Ngọc Hồi</t>
  </si>
  <si>
    <t>Dự án: Ứng dụng công nghệ thông tin hỗ trợ phát triển kinh tế - xã hội và đẩm bảo an ninh trật tư vùng dồng bào dân tộc thiểu số và miền núi trên địa bàn xã Đăk Ang</t>
  </si>
  <si>
    <t>Xã Dục Nông</t>
  </si>
  <si>
    <t>Dự án: Ứng dụng công nghệ thông tin hỗ trợ phát triển kinh tế - xã hội và đẩm bảo an ninh trật tư vùng dồng bào dân tộc thiểu số và miền núi trên địa bàn xã Sa Loong</t>
  </si>
  <si>
    <t>Xã Đăk Mar</t>
  </si>
  <si>
    <t>đh4</t>
  </si>
  <si>
    <t>Nguồn các năm 2022, 2023 tập trung</t>
  </si>
  <si>
    <t>BQL các CTMTQG xã Đăk Pxi</t>
  </si>
  <si>
    <t>Ban quán lý dự án đầu tư xây dựng huyện</t>
  </si>
  <si>
    <t>BQL các CTMTQG xã Đăk Long</t>
  </si>
  <si>
    <t>BQL các CTMTQG xã Ngọk Réo</t>
  </si>
  <si>
    <t>BQL các CTMTQG xã Đăk Ui</t>
  </si>
  <si>
    <t>UBND Thị trấn Đăk Hà</t>
  </si>
  <si>
    <t>BQL các CTMTQG Thị trấn Đăk Hà</t>
  </si>
  <si>
    <t>BQL các CTMTQG xã Đăk La</t>
  </si>
  <si>
    <t>Ứng dụng công nghệ thông tin phục vụ phát triển kinh tế - xã hội và đảm bảo an ninh trật tự trên địa bàn xã Đăk Pxi</t>
  </si>
  <si>
    <t>Ứng dụng công nghệ thông tin phục vụ phát triển kinh tế - xã hội và đảm bảo an ninh trật tự trên địa bàn xã Đăk Mar</t>
  </si>
  <si>
    <t>Ứng dụng công nghệ thông tin phục vụ phát triển kinh tế - xã hội và đảm bảo an ninh trật tự trên địa bàn xã Ngọk Réo</t>
  </si>
  <si>
    <t>Ứng dụng công nghệ thông tin phục vụ phát triển kinh tế - xã hội và đảm bảo an ninh trật tự trên địa bàn xã Đăk Hà</t>
  </si>
  <si>
    <t>Hỗ trợ đầu tư xây dựng thiết chế văn hoá, thể thao tại các thôn vùng đồng bào dân tộc thiểu số trên địa bàn xã Ngọk Réo</t>
  </si>
  <si>
    <t>Hỗ trợ đầu tư xây dựng thiết chế văn hoá, thể thao tại các thôn vùng đồng bào dân tộc thiểu số trên địa bàn xã Đăk Pxi</t>
  </si>
  <si>
    <t>Dự án: Hỗ trợ đầu tư xây dựng thiết chế văn hoá, thể thao xã Đăk Ang</t>
  </si>
  <si>
    <t>da10</t>
  </si>
  <si>
    <t>da5</t>
  </si>
  <si>
    <t>da3</t>
  </si>
  <si>
    <t>da2</t>
  </si>
  <si>
    <t>da1</t>
  </si>
  <si>
    <t>da7</t>
  </si>
  <si>
    <t>da9</t>
  </si>
  <si>
    <t>Nguồn vốn</t>
  </si>
  <si>
    <t xml:space="preserve">Kế hoạch đầu tư công trung hạn giai đoạn 2021-2025 </t>
  </si>
  <si>
    <t>Tỉnh Quảng Ngãi (Mới)</t>
  </si>
  <si>
    <t>Tỉnh Kon Tum (cũ)</t>
  </si>
  <si>
    <t>Tỉnh Quảng Ngãi (cũ)</t>
  </si>
  <si>
    <t>Ngân sách trung ương</t>
  </si>
  <si>
    <t>Ngân sách tỉnh</t>
  </si>
  <si>
    <t>Ngân sách địa phương</t>
  </si>
  <si>
    <t>Kế hoạch vốn giao đầu năm</t>
  </si>
  <si>
    <r>
      <t xml:space="preserve">Kế hoạch vốn năm 2025 ngân sách trung ương </t>
    </r>
    <r>
      <rPr>
        <b/>
        <i/>
        <sz val="11"/>
        <color indexed="8"/>
        <rFont val="Times New Roman"/>
        <family val="1"/>
      </rPr>
      <t>(được giao bổ sung tại Quyết định số 1148/QĐ-TTg ngày 13/6/2025 của Thủ tướng Chính phủ)</t>
    </r>
  </si>
  <si>
    <t>Kế hoạch vốn đầu tư công  năm 2025</t>
  </si>
  <si>
    <t>Kế hoạch vốn đầu tư công năm 2024 về trước được phép kéo dài sang năm 2025</t>
  </si>
  <si>
    <t>KH trung hạn</t>
  </si>
  <si>
    <t>Lũy kế đến 2024</t>
  </si>
  <si>
    <t>KH 2025</t>
  </si>
  <si>
    <t>KD sang 2025</t>
  </si>
  <si>
    <t>BQL dự án và Dịch vụ công ích xã Đăk Hà</t>
  </si>
  <si>
    <t>Dự án/Tiểu dự án/nội dung thành phần</t>
  </si>
  <si>
    <t>ĐVT: Triệu đồng</t>
  </si>
  <si>
    <t>PHỤ LỤC 4</t>
  </si>
  <si>
    <t xml:space="preserve">TỔNG HỢP DANH MỤC DỰ ÁN ĐẦU TƯ CÔNG TRUNG HẠN GIAI ĐOẠN 2021 - 2025 VÀ KẾ HOẠCH VỐN ĐẦU TƯ CÔNG NĂM 2025 THỰC HIỆN CHƯƠNG TRÌNH MỤC TIÊU QUỐC GIA PHÁT TRIỂN KINH TẾ XÃ HỘI VÙNG ĐỒNG BÀO DÂN TỘC THIỂU SỐ VÀ MIỀN NÚI TRÊN ĐỊA BÀN TỈNH KON TUM (CŨ)
</t>
  </si>
  <si>
    <t>Chủ đầu tư/ Đầu mối giao kế hoạch</t>
  </si>
  <si>
    <t>Kế hoạch vốn năm 2025  (bao gồm vốn kéo dài từ năm 2024 về trước kéo dài sang năm 2025)</t>
  </si>
  <si>
    <t xml:space="preserve">Chủ đầu tư/ Đầu mối giao kế hoạch </t>
  </si>
  <si>
    <t>Kế hoạch vốn  năm 2024 về trước được phép kéo dài sang năm 2025</t>
  </si>
  <si>
    <t>(Kèm theo Công văn số        /STC-QLN ngày     /     /2025 của Sở Tài chính tỉnh Quảng Ngãi)</t>
  </si>
  <si>
    <t>tỉnh</t>
  </si>
  <si>
    <t>xã</t>
  </si>
  <si>
    <t>tổng</t>
  </si>
  <si>
    <t>minh long</t>
  </si>
  <si>
    <t>ba tơ</t>
  </si>
  <si>
    <t>đối chiếu vốn năm</t>
  </si>
  <si>
    <t>TTB</t>
  </si>
  <si>
    <t>TB</t>
  </si>
  <si>
    <t xml:space="preserve">Phụ lục </t>
  </si>
  <si>
    <t>ĐIỀU CHỈNH KẾ HOẠCH ĐẦU TƯ CÔNG TRUNG HẠN GIAI ĐOẠN 2021 - 2025 VÀ KẾ HOẠCH VỐN ĐẦU TƯ CÔNG NĂM 2025  (BAO GỒM KẾ HOẠCH  VỐN NĂM 2024 VỀ TRƯỚC ĐƯỢC PHÉP KÉO DÀI SANG NĂM 2025)
 THỰC HIỆN CHƯƠNG TRÌNH MỤC TIÊU QUỐC GIA PHÁT TRIỂN KINH TẾ XÃ HỘI VÙNG ĐỒNG BÀO DÂN TỘC THIỂU SỐ VÀ MIỀN NÚI TRÊN ĐỊA BÀN XXAXKON BRAIH</t>
  </si>
  <si>
    <t>(Kèm theo Nghị quyết số       /NQ-HĐND  ngày         tháng       năm 2025 của HĐND xã Kon Braih)</t>
  </si>
  <si>
    <t>Tăng</t>
  </si>
  <si>
    <t>Giảm</t>
  </si>
  <si>
    <t>ĐIỀU CHỈNH KẾ HOẠCH ĐẦU TƯ CÔNG TRUNG HẠN GIAI ĐOẠN 2021 - 2025 VÀ KẾ HOẠCH VỐN ĐẦU TƯ CÔNG NĂM 2025  (BAO GỒM KẾ HOẠCH  VỐN NĂM 2024 VỀ TRƯỚC ĐƯỢC PHÉP KÉO DÀI SANG NĂM 2025)
 THỰC HIỆN CHƯƠNG TRÌNH MỤC TIÊU QUỐC GIA PHÁT TRIỂN KINH TẾ XÃ HỘI VÙNG ĐỒNG BÀO DÂN TỘC THIỂU SỐ VÀ MIỀN NÚI TRÊN ĐỊA BÀN XÃ KON BRAIH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</si>
</sst>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0\ _₫_-;\-* #,##0.00\ _₫_-;_-* &quot;-&quot;??\ _₫_-;_-@_-"/>
    <numFmt numFmtId="166" formatCode="_(* #,##0_);_(* \(#,##0\);_(* &quot;-&quot;??_);_(@_)"/>
    <numFmt numFmtId="167" formatCode="_(* #,##0.000_);_(* \(#,##0.000\);_(* &quot;-&quot;??_);_(@_)"/>
    <numFmt numFmtId="168" formatCode="_(* #,##0.0_);_(* \(#,##0.0\);_(* &quot;-&quot;??_);_(@_)"/>
    <numFmt numFmtId="169" formatCode="#,##0.0"/>
    <numFmt numFmtId="170" formatCode="_-* #,##0_-;\-* #,##0_-;_-* &quot;-&quot;??_-;_-@_-"/>
    <numFmt numFmtId="171" formatCode="_(* #,##0.0000_);_(* \(#,##0.0000\);_(* &quot;-&quot;??_);_(@_)"/>
    <numFmt numFmtId="172" formatCode="_-* #,##0\ _₫_-;\-* #,##0\ _₫_-;_-* &quot;-&quot;??\ _₫_-;_-@_-"/>
    <numFmt numFmtId="173" formatCode="_(* #,##0.000000_);_(* \(#,##0.000000\);_(* &quot;-&quot;??_);_(@_)"/>
    <numFmt numFmtId="174" formatCode="#,##0.000"/>
  </numFmts>
  <fonts count="36">
    <font>
      <sz val="11"/>
      <color theme="1"/>
      <name val="Arial"/>
      <family val="2"/>
      <charset val="163"/>
      <scheme val="minor"/>
    </font>
    <font>
      <sz val="11"/>
      <color theme="1"/>
      <name val="Arial"/>
      <family val="2"/>
      <scheme val="minor"/>
    </font>
    <font>
      <sz val="11"/>
      <color indexed="8"/>
      <name val="Calibri"/>
      <family val="2"/>
      <charset val="163"/>
    </font>
    <font>
      <sz val="10"/>
      <name val="Arial"/>
      <family val="2"/>
    </font>
    <font>
      <u/>
      <sz val="9.9"/>
      <color indexed="12"/>
      <name val="Calibri"/>
      <family val="2"/>
    </font>
    <font>
      <sz val="12"/>
      <name val="VNtimes new roman"/>
      <family val="2"/>
    </font>
    <font>
      <sz val="11"/>
      <name val="Times New Roman"/>
      <family val="1"/>
    </font>
    <font>
      <b/>
      <sz val="11"/>
      <name val="Times New Roman"/>
      <family val="1"/>
    </font>
    <font>
      <sz val="9"/>
      <color indexed="81"/>
      <name val="Tahoma"/>
      <family val="2"/>
    </font>
    <font>
      <b/>
      <sz val="9"/>
      <color indexed="81"/>
      <name val="Tahoma"/>
      <family val="2"/>
    </font>
    <font>
      <sz val="11"/>
      <color indexed="8"/>
      <name val="Calibri"/>
      <family val="2"/>
    </font>
    <font>
      <sz val="14"/>
      <name val=".VnTime"/>
      <family val="2"/>
    </font>
    <font>
      <sz val="10"/>
      <name val="Arial"/>
      <family val="2"/>
      <charset val="163"/>
    </font>
    <font>
      <sz val="12"/>
      <color indexed="8"/>
      <name val="Times New Roman"/>
      <family val="1"/>
    </font>
    <font>
      <sz val="8"/>
      <name val="Calibri"/>
      <family val="2"/>
      <charset val="163"/>
    </font>
    <font>
      <b/>
      <i/>
      <sz val="11"/>
      <color indexed="8"/>
      <name val="Times New Roman"/>
      <family val="1"/>
    </font>
    <font>
      <sz val="11"/>
      <color theme="1"/>
      <name val="Arial"/>
      <family val="2"/>
      <charset val="163"/>
      <scheme val="minor"/>
    </font>
    <font>
      <sz val="11"/>
      <color theme="1"/>
      <name val="Arial"/>
      <family val="2"/>
      <scheme val="minor"/>
    </font>
    <font>
      <sz val="11"/>
      <color rgb="FF006100"/>
      <name val="Arial"/>
      <family val="2"/>
      <scheme val="minor"/>
    </font>
    <font>
      <sz val="11"/>
      <color indexed="64"/>
      <name val="Arial"/>
      <family val="2"/>
      <scheme val="minor"/>
    </font>
    <font>
      <sz val="11"/>
      <color theme="1"/>
      <name val="Times New Roman"/>
      <family val="1"/>
    </font>
    <font>
      <i/>
      <sz val="11"/>
      <color theme="1"/>
      <name val="Times New Roman"/>
      <family val="1"/>
    </font>
    <font>
      <b/>
      <sz val="11"/>
      <color theme="1"/>
      <name val="Times New Roman"/>
      <family val="1"/>
    </font>
    <font>
      <b/>
      <i/>
      <sz val="11"/>
      <color theme="1"/>
      <name val="Times New Roman"/>
      <family val="1"/>
    </font>
    <font>
      <sz val="11"/>
      <color rgb="FFFF0000"/>
      <name val="Times New Roman"/>
      <family val="1"/>
    </font>
    <font>
      <b/>
      <sz val="11"/>
      <color rgb="FFFF0000"/>
      <name val="Times New Roman"/>
      <family val="1"/>
    </font>
    <font>
      <sz val="12"/>
      <color theme="1"/>
      <name val="Times New Roman"/>
      <family val="1"/>
    </font>
    <font>
      <b/>
      <sz val="12"/>
      <color theme="1"/>
      <name val="Times New Roman"/>
      <family val="1"/>
    </font>
    <font>
      <i/>
      <sz val="12"/>
      <color theme="1"/>
      <name val="Times New Roman"/>
      <family val="1"/>
    </font>
    <font>
      <sz val="14"/>
      <color theme="1"/>
      <name val="Times New Roman"/>
      <family val="1"/>
    </font>
    <font>
      <sz val="11"/>
      <color rgb="FF000000"/>
      <name val="Times New Roman"/>
      <family val="1"/>
    </font>
    <font>
      <b/>
      <sz val="11"/>
      <color rgb="FF000000"/>
      <name val="Times New Roman"/>
      <family val="1"/>
    </font>
    <font>
      <i/>
      <sz val="11"/>
      <name val="Times New Roman"/>
      <family val="1"/>
    </font>
    <font>
      <b/>
      <i/>
      <sz val="11"/>
      <name val="Times New Roman"/>
      <family val="1"/>
    </font>
    <font>
      <i/>
      <sz val="11"/>
      <color rgb="FFFF0000"/>
      <name val="Times New Roman"/>
      <family val="1"/>
    </font>
    <font>
      <b/>
      <i/>
      <sz val="11"/>
      <color rgb="FFFF0000"/>
      <name val="Times New Roman"/>
      <family val="1"/>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top/>
      <bottom/>
      <diagonal/>
    </border>
  </borders>
  <cellStyleXfs count="36">
    <xf numFmtId="0" fontId="0" fillId="0" borderId="0"/>
    <xf numFmtId="0" fontId="17" fillId="0" borderId="0"/>
    <xf numFmtId="0" fontId="3" fillId="0" borderId="0"/>
    <xf numFmtId="43"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8" fillId="2" borderId="0" applyNumberFormat="0" applyBorder="0" applyAlignment="0" applyProtection="0"/>
    <xf numFmtId="0" fontId="11" fillId="0" borderId="0"/>
    <xf numFmtId="0" fontId="16" fillId="0" borderId="0"/>
    <xf numFmtId="0" fontId="3" fillId="0" borderId="0"/>
    <xf numFmtId="0" fontId="17" fillId="0" borderId="0"/>
    <xf numFmtId="0" fontId="5" fillId="0" borderId="0"/>
    <xf numFmtId="0" fontId="17" fillId="0" borderId="0"/>
    <xf numFmtId="0" fontId="3" fillId="0" borderId="0"/>
    <xf numFmtId="0" fontId="13" fillId="0" borderId="0"/>
    <xf numFmtId="0" fontId="19" fillId="0" borderId="0"/>
    <xf numFmtId="0" fontId="17" fillId="0" borderId="0"/>
    <xf numFmtId="0" fontId="17" fillId="0" borderId="0"/>
    <xf numFmtId="0" fontId="16" fillId="0" borderId="0"/>
    <xf numFmtId="0" fontId="16" fillId="0" borderId="0"/>
    <xf numFmtId="0" fontId="3" fillId="0" borderId="0"/>
    <xf numFmtId="0" fontId="4"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cellStyleXfs>
  <cellXfs count="459">
    <xf numFmtId="0" fontId="0" fillId="0" borderId="0" xfId="0"/>
    <xf numFmtId="3" fontId="0" fillId="0" borderId="0" xfId="0" applyNumberFormat="1"/>
    <xf numFmtId="1" fontId="6" fillId="3" borderId="2" xfId="25" applyNumberFormat="1" applyFont="1" applyFill="1" applyBorder="1" applyAlignment="1">
      <alignment horizontal="left" vertical="top" wrapText="1"/>
    </xf>
    <xf numFmtId="0" fontId="22" fillId="3" borderId="0" xfId="1" applyFont="1" applyFill="1"/>
    <xf numFmtId="3" fontId="22" fillId="3" borderId="2" xfId="0" applyNumberFormat="1" applyFont="1" applyFill="1" applyBorder="1" applyAlignment="1">
      <alignment horizontal="right" vertical="top" wrapText="1"/>
    </xf>
    <xf numFmtId="3" fontId="22" fillId="3" borderId="2" xfId="1" applyNumberFormat="1" applyFont="1" applyFill="1" applyBorder="1" applyAlignment="1">
      <alignment horizontal="right" vertical="top" wrapText="1"/>
    </xf>
    <xf numFmtId="1" fontId="6" fillId="3" borderId="2" xfId="25" applyNumberFormat="1" applyFont="1" applyFill="1" applyBorder="1" applyAlignment="1">
      <alignment horizontal="left" vertical="center" wrapText="1"/>
    </xf>
    <xf numFmtId="0" fontId="22" fillId="3" borderId="2" xfId="1" applyFont="1" applyFill="1" applyBorder="1" applyAlignment="1">
      <alignment horizontal="center" vertical="center"/>
    </xf>
    <xf numFmtId="0" fontId="22" fillId="3" borderId="2" xfId="0" applyFont="1" applyFill="1" applyBorder="1" applyAlignment="1">
      <alignment horizontal="left" vertical="top" wrapText="1"/>
    </xf>
    <xf numFmtId="3" fontId="23" fillId="3" borderId="2" xfId="0" applyNumberFormat="1" applyFont="1" applyFill="1" applyBorder="1" applyAlignment="1">
      <alignment horizontal="right" vertical="top" wrapText="1"/>
    </xf>
    <xf numFmtId="0" fontId="26" fillId="0" borderId="0" xfId="0" applyFont="1"/>
    <xf numFmtId="4" fontId="22" fillId="3" borderId="2" xfId="0" applyNumberFormat="1" applyFont="1" applyFill="1" applyBorder="1" applyAlignment="1">
      <alignment horizontal="right" vertical="top" wrapText="1"/>
    </xf>
    <xf numFmtId="0" fontId="6" fillId="3" borderId="2" xfId="17" applyFont="1" applyFill="1" applyBorder="1" applyAlignment="1">
      <alignment vertical="top" wrapText="1"/>
    </xf>
    <xf numFmtId="0" fontId="23" fillId="3" borderId="2" xfId="0" applyFont="1" applyFill="1" applyBorder="1" applyAlignment="1">
      <alignment horizontal="left" vertical="top" wrapText="1"/>
    </xf>
    <xf numFmtId="0" fontId="23" fillId="3" borderId="2" xfId="1" applyFont="1" applyFill="1" applyBorder="1" applyAlignment="1">
      <alignment horizontal="center" vertical="center"/>
    </xf>
    <xf numFmtId="0" fontId="23" fillId="3" borderId="0" xfId="1" applyFont="1" applyFill="1"/>
    <xf numFmtId="0" fontId="22" fillId="0" borderId="9" xfId="0" applyFont="1" applyBorder="1" applyAlignment="1">
      <alignment horizontal="center" vertical="center" wrapText="1"/>
    </xf>
    <xf numFmtId="0" fontId="29" fillId="0" borderId="10" xfId="0" applyFont="1" applyBorder="1" applyAlignment="1">
      <alignment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0" xfId="0" applyFont="1" applyBorder="1" applyAlignment="1">
      <alignment vertical="center" wrapText="1"/>
    </xf>
    <xf numFmtId="0" fontId="20" fillId="0" borderId="11" xfId="0" applyFont="1" applyBorder="1" applyAlignment="1">
      <alignment horizontal="center" vertical="center" wrapText="1"/>
    </xf>
    <xf numFmtId="0" fontId="20" fillId="0" borderId="10" xfId="0" applyFont="1" applyBorder="1" applyAlignment="1">
      <alignment vertical="center" wrapText="1"/>
    </xf>
    <xf numFmtId="0" fontId="21" fillId="0" borderId="10" xfId="0" applyFont="1" applyBorder="1" applyAlignment="1">
      <alignment vertical="center" wrapText="1"/>
    </xf>
    <xf numFmtId="0" fontId="20" fillId="0" borderId="10" xfId="0" applyFont="1" applyBorder="1" applyAlignment="1">
      <alignment horizontal="center" vertical="center" wrapText="1"/>
    </xf>
    <xf numFmtId="3" fontId="30" fillId="4" borderId="10" xfId="0" applyNumberFormat="1" applyFont="1" applyFill="1" applyBorder="1" applyAlignment="1">
      <alignment horizontal="right" vertical="center" wrapText="1"/>
    </xf>
    <xf numFmtId="43" fontId="30" fillId="4" borderId="10" xfId="3" applyFont="1" applyFill="1" applyBorder="1" applyAlignment="1">
      <alignment horizontal="right" vertical="center" wrapText="1"/>
    </xf>
    <xf numFmtId="166" fontId="30" fillId="4" borderId="10" xfId="3" applyNumberFormat="1" applyFont="1" applyFill="1" applyBorder="1" applyAlignment="1">
      <alignment horizontal="right" vertical="center" wrapText="1"/>
    </xf>
    <xf numFmtId="166" fontId="22" fillId="0" borderId="10" xfId="0" applyNumberFormat="1" applyFont="1" applyBorder="1" applyAlignment="1">
      <alignment horizontal="right" vertical="center" wrapText="1"/>
    </xf>
    <xf numFmtId="0" fontId="22" fillId="0" borderId="1" xfId="0" applyFont="1" applyBorder="1" applyAlignment="1">
      <alignment horizontal="center" vertical="center" wrapText="1"/>
    </xf>
    <xf numFmtId="0" fontId="29" fillId="0" borderId="1" xfId="0" applyFont="1" applyBorder="1" applyAlignment="1">
      <alignment vertical="center" wrapText="1"/>
    </xf>
    <xf numFmtId="0" fontId="22" fillId="0" borderId="1"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0" fillId="0" borderId="1" xfId="0" applyFont="1" applyBorder="1"/>
    <xf numFmtId="166" fontId="30" fillId="4" borderId="1" xfId="3" applyNumberFormat="1" applyFont="1" applyFill="1" applyBorder="1" applyAlignment="1">
      <alignment horizontal="center" vertical="top" wrapText="1"/>
    </xf>
    <xf numFmtId="0" fontId="22" fillId="0" borderId="1" xfId="0" applyFont="1" applyBorder="1" applyAlignment="1">
      <alignment horizontal="center" vertical="center"/>
    </xf>
    <xf numFmtId="166" fontId="22" fillId="0" borderId="1" xfId="3" applyNumberFormat="1" applyFont="1" applyBorder="1" applyAlignment="1">
      <alignment horizontal="right" vertical="top" wrapText="1"/>
    </xf>
    <xf numFmtId="166" fontId="30" fillId="4" borderId="1" xfId="3" applyNumberFormat="1" applyFont="1" applyFill="1" applyBorder="1" applyAlignment="1">
      <alignment horizontal="right" vertical="top" wrapText="1"/>
    </xf>
    <xf numFmtId="166" fontId="31" fillId="4" borderId="1" xfId="3" applyNumberFormat="1" applyFont="1" applyFill="1" applyBorder="1" applyAlignment="1">
      <alignment horizontal="center" vertical="top" wrapText="1"/>
    </xf>
    <xf numFmtId="166" fontId="22" fillId="0" borderId="1" xfId="3" applyNumberFormat="1" applyFont="1" applyBorder="1" applyAlignment="1">
      <alignment vertical="top"/>
    </xf>
    <xf numFmtId="166" fontId="31" fillId="4" borderId="1" xfId="3" applyNumberFormat="1" applyFont="1" applyFill="1" applyBorder="1" applyAlignment="1">
      <alignment horizontal="right" vertical="top" wrapText="1"/>
    </xf>
    <xf numFmtId="166" fontId="22" fillId="0" borderId="1" xfId="0" applyNumberFormat="1" applyFont="1" applyBorder="1" applyAlignment="1">
      <alignment horizontal="right" vertical="center" wrapText="1"/>
    </xf>
    <xf numFmtId="166" fontId="22" fillId="0" borderId="1" xfId="0" applyNumberFormat="1" applyFont="1" applyBorder="1" applyAlignment="1">
      <alignment horizontal="center" vertical="center" wrapText="1"/>
    </xf>
    <xf numFmtId="166" fontId="30" fillId="4" borderId="1" xfId="3" applyNumberFormat="1" applyFont="1" applyFill="1" applyBorder="1" applyAlignment="1">
      <alignment horizontal="center" vertical="center" wrapText="1"/>
    </xf>
    <xf numFmtId="166" fontId="30" fillId="4" borderId="1" xfId="3" applyNumberFormat="1" applyFont="1" applyFill="1" applyBorder="1" applyAlignment="1">
      <alignment horizontal="right" vertical="center" wrapText="1"/>
    </xf>
    <xf numFmtId="170" fontId="6" fillId="3" borderId="2" xfId="4" applyNumberFormat="1" applyFont="1" applyFill="1" applyBorder="1" applyAlignment="1">
      <alignment horizontal="right" vertical="center" wrapText="1"/>
    </xf>
    <xf numFmtId="166" fontId="0" fillId="0" borderId="0" xfId="0" applyNumberFormat="1"/>
    <xf numFmtId="0" fontId="20" fillId="3" borderId="0" xfId="0" applyFont="1" applyFill="1"/>
    <xf numFmtId="171" fontId="6" fillId="3" borderId="0" xfId="3" applyNumberFormat="1" applyFont="1" applyFill="1" applyAlignment="1">
      <alignment vertical="top"/>
    </xf>
    <xf numFmtId="173" fontId="6" fillId="3" borderId="0" xfId="3" applyNumberFormat="1" applyFont="1" applyFill="1" applyAlignment="1">
      <alignment vertical="top"/>
    </xf>
    <xf numFmtId="0" fontId="6" fillId="3" borderId="0" xfId="17" applyFont="1" applyFill="1" applyAlignment="1">
      <alignment vertical="top"/>
    </xf>
    <xf numFmtId="0" fontId="7" fillId="3" borderId="1" xfId="17" applyFont="1" applyFill="1" applyBorder="1" applyAlignment="1">
      <alignment horizontal="center" vertical="center" wrapText="1"/>
    </xf>
    <xf numFmtId="171" fontId="6" fillId="3" borderId="0" xfId="3" applyNumberFormat="1" applyFont="1" applyFill="1" applyAlignment="1">
      <alignment vertical="center"/>
    </xf>
    <xf numFmtId="173" fontId="6" fillId="3" borderId="0" xfId="3" applyNumberFormat="1" applyFont="1" applyFill="1" applyAlignment="1">
      <alignment vertical="center" wrapText="1"/>
    </xf>
    <xf numFmtId="173" fontId="6" fillId="3" borderId="0" xfId="3" applyNumberFormat="1" applyFont="1" applyFill="1" applyAlignment="1">
      <alignment vertical="center"/>
    </xf>
    <xf numFmtId="0" fontId="7" fillId="3" borderId="5" xfId="17" applyFont="1" applyFill="1" applyBorder="1" applyAlignment="1">
      <alignment horizontal="center" vertical="center" wrapText="1"/>
    </xf>
    <xf numFmtId="166" fontId="7" fillId="3" borderId="5" xfId="3" applyNumberFormat="1" applyFont="1" applyFill="1" applyBorder="1" applyAlignment="1">
      <alignment horizontal="right" vertical="center" wrapText="1"/>
    </xf>
    <xf numFmtId="3" fontId="7" fillId="3" borderId="5" xfId="3" applyNumberFormat="1" applyFont="1" applyFill="1" applyBorder="1" applyAlignment="1">
      <alignment horizontal="right" vertical="center" wrapText="1"/>
    </xf>
    <xf numFmtId="43" fontId="7" fillId="3" borderId="5" xfId="3" applyFont="1" applyFill="1" applyBorder="1" applyAlignment="1">
      <alignment horizontal="right" vertical="center" wrapText="1"/>
    </xf>
    <xf numFmtId="3" fontId="7" fillId="3" borderId="5" xfId="17" applyNumberFormat="1" applyFont="1" applyFill="1" applyBorder="1" applyAlignment="1">
      <alignment horizontal="center" wrapText="1"/>
    </xf>
    <xf numFmtId="3" fontId="7" fillId="3" borderId="5" xfId="17" applyNumberFormat="1" applyFont="1" applyFill="1" applyBorder="1" applyAlignment="1">
      <alignment horizontal="center" vertical="center" wrapText="1"/>
    </xf>
    <xf numFmtId="3" fontId="6" fillId="3" borderId="0" xfId="17" applyNumberFormat="1" applyFont="1" applyFill="1" applyAlignment="1">
      <alignment vertical="top"/>
    </xf>
    <xf numFmtId="170" fontId="6" fillId="3" borderId="0" xfId="17" applyNumberFormat="1" applyFont="1" applyFill="1" applyAlignment="1">
      <alignment vertical="top"/>
    </xf>
    <xf numFmtId="0" fontId="7" fillId="3" borderId="2" xfId="17" quotePrefix="1" applyFont="1" applyFill="1" applyBorder="1" applyAlignment="1">
      <alignment horizontal="center" vertical="center" wrapText="1"/>
    </xf>
    <xf numFmtId="1" fontId="7" fillId="3" borderId="2" xfId="25" applyNumberFormat="1" applyFont="1" applyFill="1" applyBorder="1" applyAlignment="1">
      <alignment horizontal="left" vertical="center" wrapText="1"/>
    </xf>
    <xf numFmtId="1" fontId="7" fillId="3" borderId="2" xfId="25" applyNumberFormat="1" applyFont="1" applyFill="1" applyBorder="1" applyAlignment="1">
      <alignment horizontal="center" vertical="center" wrapText="1"/>
    </xf>
    <xf numFmtId="166" fontId="7" fillId="3" borderId="2" xfId="3" applyNumberFormat="1" applyFont="1" applyFill="1" applyBorder="1" applyAlignment="1">
      <alignment horizontal="right" vertical="center" wrapText="1"/>
    </xf>
    <xf numFmtId="3" fontId="7" fillId="3" borderId="2" xfId="3" applyNumberFormat="1" applyFont="1" applyFill="1" applyBorder="1" applyAlignment="1">
      <alignment horizontal="right" vertical="center" wrapText="1"/>
    </xf>
    <xf numFmtId="43" fontId="7" fillId="3" borderId="2" xfId="3" applyFont="1" applyFill="1" applyBorder="1" applyAlignment="1">
      <alignment horizontal="right" vertical="center" wrapText="1"/>
    </xf>
    <xf numFmtId="43" fontId="7" fillId="3" borderId="2" xfId="3" applyFont="1" applyFill="1" applyBorder="1" applyAlignment="1">
      <alignment horizontal="center" wrapText="1"/>
    </xf>
    <xf numFmtId="170" fontId="7" fillId="3" borderId="2" xfId="4" applyNumberFormat="1" applyFont="1" applyFill="1" applyBorder="1" applyAlignment="1">
      <alignment horizontal="center" vertical="center"/>
    </xf>
    <xf numFmtId="0" fontId="7" fillId="3" borderId="0" xfId="17" applyFont="1" applyFill="1" applyAlignment="1">
      <alignment vertical="top"/>
    </xf>
    <xf numFmtId="170" fontId="7" fillId="3" borderId="0" xfId="17" applyNumberFormat="1" applyFont="1" applyFill="1" applyAlignment="1">
      <alignment vertical="top"/>
    </xf>
    <xf numFmtId="0" fontId="7" fillId="3" borderId="2" xfId="17" applyFont="1" applyFill="1" applyBorder="1" applyAlignment="1">
      <alignment horizontal="left" vertical="center" wrapText="1"/>
    </xf>
    <xf numFmtId="0" fontId="7" fillId="3" borderId="2" xfId="17" applyFont="1" applyFill="1" applyBorder="1" applyAlignment="1">
      <alignment horizontal="center" vertical="center" wrapText="1"/>
    </xf>
    <xf numFmtId="0" fontId="6" fillId="3" borderId="2" xfId="17" quotePrefix="1" applyFont="1" applyFill="1" applyBorder="1" applyAlignment="1">
      <alignment horizontal="center" vertical="center" wrapText="1"/>
    </xf>
    <xf numFmtId="1" fontId="6" fillId="3" borderId="2" xfId="25" applyNumberFormat="1" applyFont="1" applyFill="1" applyBorder="1" applyAlignment="1">
      <alignment horizontal="center" vertical="top" wrapText="1"/>
    </xf>
    <xf numFmtId="166" fontId="6" fillId="3" borderId="2" xfId="3" applyNumberFormat="1" applyFont="1" applyFill="1" applyBorder="1" applyAlignment="1">
      <alignment horizontal="right" vertical="center" wrapText="1"/>
    </xf>
    <xf numFmtId="3" fontId="6" fillId="3" borderId="2" xfId="3" applyNumberFormat="1" applyFont="1" applyFill="1" applyBorder="1" applyAlignment="1">
      <alignment horizontal="right" vertical="center" wrapText="1"/>
    </xf>
    <xf numFmtId="43" fontId="6" fillId="3" borderId="2" xfId="3" applyFont="1" applyFill="1" applyBorder="1" applyAlignment="1">
      <alignment horizontal="right" vertical="center" wrapText="1"/>
    </xf>
    <xf numFmtId="0" fontId="6" fillId="3" borderId="2" xfId="17" applyFont="1" applyFill="1" applyBorder="1" applyAlignment="1">
      <alignment horizontal="center" vertical="center" wrapText="1"/>
    </xf>
    <xf numFmtId="170" fontId="6" fillId="3" borderId="2" xfId="4" applyNumberFormat="1" applyFont="1" applyFill="1" applyBorder="1" applyAlignment="1">
      <alignment horizontal="center" vertical="center" wrapText="1"/>
    </xf>
    <xf numFmtId="0" fontId="6" fillId="3" borderId="0" xfId="17" applyFont="1" applyFill="1" applyAlignment="1">
      <alignment vertical="center"/>
    </xf>
    <xf numFmtId="170" fontId="6" fillId="3" borderId="0" xfId="17" applyNumberFormat="1" applyFont="1" applyFill="1" applyAlignment="1">
      <alignment vertical="center"/>
    </xf>
    <xf numFmtId="0" fontId="6" fillId="3" borderId="2" xfId="17" applyFont="1" applyFill="1" applyBorder="1" applyAlignment="1">
      <alignment horizontal="center" wrapText="1"/>
    </xf>
    <xf numFmtId="166" fontId="6" fillId="3" borderId="2" xfId="3" applyNumberFormat="1" applyFont="1" applyFill="1" applyBorder="1" applyAlignment="1">
      <alignment horizontal="right" vertical="center"/>
    </xf>
    <xf numFmtId="3" fontId="6" fillId="3" borderId="2" xfId="3" applyNumberFormat="1" applyFont="1" applyFill="1" applyBorder="1" applyAlignment="1">
      <alignment horizontal="right" vertical="center"/>
    </xf>
    <xf numFmtId="43" fontId="6" fillId="3" borderId="2" xfId="3" applyFont="1" applyFill="1" applyBorder="1" applyAlignment="1">
      <alignment horizontal="right" vertical="center"/>
    </xf>
    <xf numFmtId="0" fontId="6" fillId="3" borderId="2" xfId="17" applyFont="1" applyFill="1" applyBorder="1" applyAlignment="1">
      <alignment horizontal="center" vertical="center"/>
    </xf>
    <xf numFmtId="1" fontId="6" fillId="3" borderId="2" xfId="25" applyNumberFormat="1" applyFont="1" applyFill="1" applyBorder="1" applyAlignment="1">
      <alignment horizontal="center" vertical="center" wrapText="1"/>
    </xf>
    <xf numFmtId="43" fontId="7" fillId="3" borderId="2" xfId="3" applyFont="1" applyFill="1" applyBorder="1" applyAlignment="1">
      <alignment horizontal="center" vertical="center" wrapText="1"/>
    </xf>
    <xf numFmtId="0" fontId="7" fillId="3" borderId="0" xfId="17" applyFont="1" applyFill="1" applyAlignment="1">
      <alignment horizontal="left" vertical="top"/>
    </xf>
    <xf numFmtId="170" fontId="7" fillId="3" borderId="0" xfId="17" applyNumberFormat="1" applyFont="1" applyFill="1" applyAlignment="1">
      <alignment horizontal="left" vertical="top"/>
    </xf>
    <xf numFmtId="170" fontId="6" fillId="3" borderId="2" xfId="4" applyNumberFormat="1" applyFont="1" applyFill="1" applyBorder="1" applyAlignment="1">
      <alignment horizontal="center" vertical="center"/>
    </xf>
    <xf numFmtId="0" fontId="6" fillId="3" borderId="0" xfId="17" applyFont="1" applyFill="1" applyAlignment="1">
      <alignment horizontal="left" vertical="top"/>
    </xf>
    <xf numFmtId="170" fontId="6" fillId="3" borderId="0" xfId="17" applyNumberFormat="1" applyFont="1" applyFill="1" applyAlignment="1">
      <alignment horizontal="left" vertical="top"/>
    </xf>
    <xf numFmtId="1" fontId="7" fillId="3" borderId="2" xfId="25" applyNumberFormat="1" applyFont="1" applyFill="1" applyBorder="1" applyAlignment="1">
      <alignment horizontal="center" vertical="top" wrapText="1"/>
    </xf>
    <xf numFmtId="0" fontId="6" fillId="3" borderId="2" xfId="17" applyFont="1" applyFill="1" applyBorder="1" applyAlignment="1">
      <alignment horizontal="center" vertical="top"/>
    </xf>
    <xf numFmtId="166" fontId="6" fillId="3" borderId="2" xfId="3" applyNumberFormat="1" applyFont="1" applyFill="1" applyBorder="1" applyAlignment="1">
      <alignment horizontal="center" vertical="top"/>
    </xf>
    <xf numFmtId="3" fontId="6" fillId="3" borderId="2" xfId="3" applyNumberFormat="1" applyFont="1" applyFill="1" applyBorder="1" applyAlignment="1">
      <alignment horizontal="right" vertical="top"/>
    </xf>
    <xf numFmtId="43" fontId="6" fillId="3" borderId="2" xfId="3" applyFont="1" applyFill="1" applyBorder="1" applyAlignment="1">
      <alignment horizontal="center" vertical="top"/>
    </xf>
    <xf numFmtId="0" fontId="6" fillId="3" borderId="2" xfId="17" applyFont="1" applyFill="1" applyBorder="1" applyAlignment="1">
      <alignment vertical="top"/>
    </xf>
    <xf numFmtId="0" fontId="6" fillId="3" borderId="2" xfId="17" applyFont="1" applyFill="1" applyBorder="1" applyAlignment="1">
      <alignment horizontal="left" vertical="top"/>
    </xf>
    <xf numFmtId="0" fontId="6" fillId="3" borderId="2" xfId="17" applyFont="1" applyFill="1" applyBorder="1" applyAlignment="1">
      <alignment horizontal="left" vertical="top" wrapText="1"/>
    </xf>
    <xf numFmtId="0" fontId="6" fillId="3" borderId="2" xfId="0" applyFont="1" applyFill="1" applyBorder="1" applyAlignment="1">
      <alignment horizontal="center" vertical="center" wrapText="1"/>
    </xf>
    <xf numFmtId="0" fontId="20" fillId="3" borderId="0" xfId="0" applyFont="1" applyFill="1" applyAlignment="1">
      <alignment vertical="center"/>
    </xf>
    <xf numFmtId="0" fontId="6" fillId="3" borderId="2" xfId="17" applyFont="1" applyFill="1" applyBorder="1" applyAlignment="1">
      <alignment vertical="center"/>
    </xf>
    <xf numFmtId="166" fontId="6" fillId="3" borderId="2" xfId="3" applyNumberFormat="1" applyFont="1" applyFill="1" applyBorder="1" applyAlignment="1">
      <alignment vertical="center"/>
    </xf>
    <xf numFmtId="43" fontId="6" fillId="3" borderId="2" xfId="3" applyFont="1" applyFill="1" applyBorder="1" applyAlignment="1">
      <alignment vertical="center"/>
    </xf>
    <xf numFmtId="0" fontId="6" fillId="3" borderId="2" xfId="0" applyFont="1" applyFill="1" applyBorder="1" applyAlignment="1">
      <alignment vertical="center" wrapText="1"/>
    </xf>
    <xf numFmtId="0" fontId="6" fillId="3" borderId="2" xfId="17" applyFont="1" applyFill="1" applyBorder="1" applyAlignment="1">
      <alignment horizontal="left" vertical="center"/>
    </xf>
    <xf numFmtId="166" fontId="6" fillId="3" borderId="2" xfId="3" applyNumberFormat="1" applyFont="1" applyFill="1" applyBorder="1" applyAlignment="1">
      <alignment horizontal="center" vertical="center"/>
    </xf>
    <xf numFmtId="43" fontId="6" fillId="3" borderId="2" xfId="3" applyFont="1" applyFill="1" applyBorder="1" applyAlignment="1">
      <alignment horizontal="center" vertical="center"/>
    </xf>
    <xf numFmtId="0" fontId="6" fillId="3" borderId="2" xfId="17" applyFont="1" applyFill="1" applyBorder="1" applyAlignment="1">
      <alignment vertical="center" wrapText="1"/>
    </xf>
    <xf numFmtId="0" fontId="7" fillId="3" borderId="2" xfId="17" quotePrefix="1" applyFont="1" applyFill="1" applyBorder="1" applyAlignment="1">
      <alignment horizontal="center" vertical="center"/>
    </xf>
    <xf numFmtId="0" fontId="7" fillId="3" borderId="2" xfId="17" applyFont="1" applyFill="1" applyBorder="1" applyAlignment="1">
      <alignment vertical="center"/>
    </xf>
    <xf numFmtId="0" fontId="7" fillId="3" borderId="2" xfId="17" applyFont="1" applyFill="1" applyBorder="1" applyAlignment="1">
      <alignment horizontal="center" vertical="top"/>
    </xf>
    <xf numFmtId="166" fontId="7" fillId="3" borderId="2" xfId="3" applyNumberFormat="1" applyFont="1" applyFill="1" applyBorder="1" applyAlignment="1">
      <alignment vertical="center"/>
    </xf>
    <xf numFmtId="3" fontId="7" fillId="3" borderId="2" xfId="3" applyNumberFormat="1" applyFont="1" applyFill="1" applyBorder="1" applyAlignment="1">
      <alignment horizontal="right" vertical="center"/>
    </xf>
    <xf numFmtId="43" fontId="7" fillId="3" borderId="2" xfId="3" applyFont="1" applyFill="1" applyBorder="1" applyAlignment="1">
      <alignment vertical="center"/>
    </xf>
    <xf numFmtId="0" fontId="7" fillId="3" borderId="2" xfId="17" applyFont="1" applyFill="1" applyBorder="1" applyAlignment="1">
      <alignment horizontal="center" vertical="center"/>
    </xf>
    <xf numFmtId="0" fontId="7" fillId="3" borderId="0" xfId="17" applyFont="1" applyFill="1" applyAlignment="1">
      <alignment vertical="center"/>
    </xf>
    <xf numFmtId="0" fontId="6" fillId="3" borderId="2" xfId="17" applyFont="1" applyFill="1" applyBorder="1" applyAlignment="1">
      <alignment horizontal="center" vertical="top" wrapText="1"/>
    </xf>
    <xf numFmtId="166" fontId="7" fillId="3" borderId="2" xfId="3" applyNumberFormat="1" applyFont="1" applyFill="1" applyBorder="1" applyAlignment="1">
      <alignment horizontal="center" vertical="center"/>
    </xf>
    <xf numFmtId="43" fontId="7" fillId="3" borderId="2" xfId="3" applyFont="1" applyFill="1" applyBorder="1" applyAlignment="1">
      <alignment horizontal="center" vertical="center"/>
    </xf>
    <xf numFmtId="0" fontId="22" fillId="3" borderId="0" xfId="0" applyFont="1" applyFill="1"/>
    <xf numFmtId="167" fontId="7" fillId="3" borderId="2" xfId="3" applyNumberFormat="1" applyFont="1" applyFill="1" applyBorder="1" applyAlignment="1">
      <alignment vertical="center"/>
    </xf>
    <xf numFmtId="0" fontId="20" fillId="3" borderId="0" xfId="0" applyFont="1" applyFill="1" applyAlignment="1">
      <alignment vertical="top"/>
    </xf>
    <xf numFmtId="166" fontId="7" fillId="3" borderId="2" xfId="3" applyNumberFormat="1" applyFont="1" applyFill="1" applyBorder="1" applyAlignment="1">
      <alignment horizontal="right" vertical="center"/>
    </xf>
    <xf numFmtId="171" fontId="7" fillId="3" borderId="2" xfId="3" applyNumberFormat="1" applyFont="1" applyFill="1" applyBorder="1" applyAlignment="1">
      <alignment horizontal="center" vertical="center"/>
    </xf>
    <xf numFmtId="1" fontId="6" fillId="3" borderId="2" xfId="25" applyNumberFormat="1" applyFont="1" applyFill="1" applyBorder="1" applyAlignment="1">
      <alignment horizontal="left" vertical="center"/>
    </xf>
    <xf numFmtId="0" fontId="6" fillId="3" borderId="2" xfId="16" applyFont="1" applyFill="1" applyBorder="1" applyAlignment="1">
      <alignment horizontal="center" vertical="center" wrapText="1"/>
    </xf>
    <xf numFmtId="0" fontId="6" fillId="3" borderId="2" xfId="17" applyFont="1" applyFill="1" applyBorder="1" applyAlignment="1">
      <alignment horizontal="left" vertical="center" wrapText="1"/>
    </xf>
    <xf numFmtId="0" fontId="6" fillId="3" borderId="2" xfId="16" applyFont="1" applyFill="1" applyBorder="1" applyAlignment="1">
      <alignment horizontal="justify" vertical="center" wrapText="1"/>
    </xf>
    <xf numFmtId="166" fontId="6" fillId="3" borderId="2" xfId="3" applyNumberFormat="1" applyFont="1" applyFill="1" applyBorder="1" applyAlignment="1">
      <alignment vertical="center" wrapText="1"/>
    </xf>
    <xf numFmtId="43" fontId="6" fillId="3" borderId="2" xfId="3" applyFont="1" applyFill="1" applyBorder="1" applyAlignment="1">
      <alignment vertical="center" wrapText="1"/>
    </xf>
    <xf numFmtId="43" fontId="6" fillId="3" borderId="2" xfId="3" applyFont="1" applyFill="1" applyBorder="1" applyAlignment="1">
      <alignment horizontal="center" vertical="center" wrapText="1"/>
    </xf>
    <xf numFmtId="0" fontId="6" fillId="3" borderId="0" xfId="0" applyFont="1" applyFill="1"/>
    <xf numFmtId="0" fontId="7" fillId="3" borderId="2" xfId="17" applyFont="1" applyFill="1" applyBorder="1" applyAlignment="1">
      <alignment horizontal="left" vertical="top" wrapText="1"/>
    </xf>
    <xf numFmtId="0" fontId="7" fillId="3" borderId="2" xfId="17" applyFont="1" applyFill="1" applyBorder="1" applyAlignment="1">
      <alignment vertical="center" wrapText="1"/>
    </xf>
    <xf numFmtId="0" fontId="7" fillId="3" borderId="2" xfId="17" applyFont="1" applyFill="1" applyBorder="1" applyAlignment="1">
      <alignment horizontal="center" vertical="top" wrapText="1"/>
    </xf>
    <xf numFmtId="43" fontId="7" fillId="3" borderId="2" xfId="3" applyFont="1" applyFill="1" applyBorder="1" applyAlignment="1">
      <alignment horizontal="right" vertical="center"/>
    </xf>
    <xf numFmtId="0" fontId="22" fillId="3" borderId="2" xfId="0" applyFont="1" applyFill="1" applyBorder="1" applyAlignment="1">
      <alignment horizontal="center" vertical="top" wrapText="1"/>
    </xf>
    <xf numFmtId="166" fontId="22" fillId="3" borderId="2" xfId="0" applyNumberFormat="1" applyFont="1" applyFill="1" applyBorder="1" applyAlignment="1">
      <alignment horizontal="right" vertical="top" wrapText="1"/>
    </xf>
    <xf numFmtId="43" fontId="22" fillId="3" borderId="2" xfId="0" applyNumberFormat="1" applyFont="1" applyFill="1" applyBorder="1" applyAlignment="1">
      <alignment horizontal="right" vertical="top" wrapText="1"/>
    </xf>
    <xf numFmtId="0" fontId="22" fillId="3" borderId="2" xfId="1" applyFont="1" applyFill="1" applyBorder="1"/>
    <xf numFmtId="0" fontId="23" fillId="3" borderId="2" xfId="0" applyFont="1" applyFill="1" applyBorder="1" applyAlignment="1">
      <alignment horizontal="center" vertical="top" wrapText="1"/>
    </xf>
    <xf numFmtId="166" fontId="23" fillId="3" borderId="2" xfId="0" applyNumberFormat="1" applyFont="1" applyFill="1" applyBorder="1" applyAlignment="1">
      <alignment horizontal="right" vertical="top" wrapText="1"/>
    </xf>
    <xf numFmtId="43" fontId="23" fillId="3" borderId="2" xfId="0" applyNumberFormat="1" applyFont="1" applyFill="1" applyBorder="1" applyAlignment="1">
      <alignment horizontal="right" vertical="top" wrapText="1"/>
    </xf>
    <xf numFmtId="0" fontId="23" fillId="3" borderId="2" xfId="1" applyFont="1" applyFill="1" applyBorder="1"/>
    <xf numFmtId="0" fontId="33" fillId="3" borderId="2" xfId="17" applyFont="1" applyFill="1" applyBorder="1" applyAlignment="1">
      <alignment horizontal="center" vertical="center" wrapText="1"/>
    </xf>
    <xf numFmtId="49" fontId="33" fillId="3" borderId="2" xfId="7" applyNumberFormat="1" applyFont="1" applyFill="1" applyBorder="1" applyAlignment="1">
      <alignment horizontal="left" vertical="center" wrapText="1"/>
    </xf>
    <xf numFmtId="49" fontId="33" fillId="3" borderId="2" xfId="7" applyNumberFormat="1" applyFont="1" applyFill="1" applyBorder="1" applyAlignment="1">
      <alignment horizontal="center" vertical="center" wrapText="1"/>
    </xf>
    <xf numFmtId="166" fontId="33" fillId="3" borderId="2" xfId="17" applyNumberFormat="1" applyFont="1" applyFill="1" applyBorder="1" applyAlignment="1">
      <alignment horizontal="right" vertical="center" wrapText="1"/>
    </xf>
    <xf numFmtId="166" fontId="33" fillId="3" borderId="2" xfId="3" applyNumberFormat="1" applyFont="1" applyFill="1" applyBorder="1" applyAlignment="1">
      <alignment horizontal="right" vertical="center" wrapText="1"/>
    </xf>
    <xf numFmtId="3" fontId="33" fillId="3" borderId="2" xfId="17" applyNumberFormat="1" applyFont="1" applyFill="1" applyBorder="1" applyAlignment="1">
      <alignment horizontal="right" vertical="center" wrapText="1"/>
    </xf>
    <xf numFmtId="43" fontId="33" fillId="3" borderId="2" xfId="17" applyNumberFormat="1" applyFont="1" applyFill="1" applyBorder="1" applyAlignment="1">
      <alignment horizontal="right" vertical="center" wrapText="1"/>
    </xf>
    <xf numFmtId="0" fontId="33" fillId="3" borderId="2" xfId="17" applyFont="1" applyFill="1" applyBorder="1" applyAlignment="1">
      <alignment vertical="center"/>
    </xf>
    <xf numFmtId="0" fontId="33" fillId="3" borderId="0" xfId="17" applyFont="1" applyFill="1" applyAlignment="1">
      <alignment vertical="center"/>
    </xf>
    <xf numFmtId="170" fontId="33" fillId="3" borderId="0" xfId="17" applyNumberFormat="1" applyFont="1" applyFill="1" applyAlignment="1">
      <alignment vertical="center"/>
    </xf>
    <xf numFmtId="49" fontId="7" fillId="3" borderId="2" xfId="7" applyNumberFormat="1" applyFont="1" applyFill="1" applyBorder="1" applyAlignment="1">
      <alignment horizontal="left" vertical="center" wrapText="1"/>
    </xf>
    <xf numFmtId="49" fontId="7" fillId="3" borderId="2" xfId="7" applyNumberFormat="1" applyFont="1" applyFill="1" applyBorder="1" applyAlignment="1">
      <alignment horizontal="center" vertical="center" wrapText="1"/>
    </xf>
    <xf numFmtId="166" fontId="7" fillId="3" borderId="2" xfId="17" applyNumberFormat="1" applyFont="1" applyFill="1" applyBorder="1" applyAlignment="1">
      <alignment horizontal="right" vertical="center" wrapText="1"/>
    </xf>
    <xf numFmtId="3" fontId="7" fillId="3" borderId="2" xfId="17" applyNumberFormat="1" applyFont="1" applyFill="1" applyBorder="1" applyAlignment="1">
      <alignment horizontal="right" vertical="center" wrapText="1"/>
    </xf>
    <xf numFmtId="43" fontId="7" fillId="3" borderId="2" xfId="17" applyNumberFormat="1" applyFont="1" applyFill="1" applyBorder="1" applyAlignment="1">
      <alignment horizontal="right" vertical="center" wrapText="1"/>
    </xf>
    <xf numFmtId="170" fontId="7" fillId="3" borderId="0" xfId="17" applyNumberFormat="1" applyFont="1" applyFill="1" applyAlignment="1">
      <alignment vertical="center"/>
    </xf>
    <xf numFmtId="0" fontId="20" fillId="3" borderId="0" xfId="0" applyFont="1" applyFill="1" applyAlignment="1">
      <alignment horizontal="right" vertical="top"/>
    </xf>
    <xf numFmtId="49" fontId="6" fillId="3" borderId="2" xfId="7" applyNumberFormat="1" applyFont="1" applyFill="1" applyBorder="1" applyAlignment="1">
      <alignment horizontal="left" vertical="top" wrapText="1"/>
    </xf>
    <xf numFmtId="49" fontId="6" fillId="3" borderId="2" xfId="7" applyNumberFormat="1" applyFont="1" applyFill="1" applyBorder="1" applyAlignment="1">
      <alignment horizontal="center" vertical="top" wrapText="1"/>
    </xf>
    <xf numFmtId="166" fontId="6" fillId="3" borderId="2" xfId="17" applyNumberFormat="1" applyFont="1" applyFill="1" applyBorder="1" applyAlignment="1">
      <alignment horizontal="right" vertical="top" wrapText="1"/>
    </xf>
    <xf numFmtId="166" fontId="33" fillId="3" borderId="2" xfId="17" applyNumberFormat="1" applyFont="1" applyFill="1" applyBorder="1" applyAlignment="1">
      <alignment horizontal="right" vertical="top" wrapText="1"/>
    </xf>
    <xf numFmtId="3" fontId="6" fillId="3" borderId="2" xfId="17" applyNumberFormat="1" applyFont="1" applyFill="1" applyBorder="1" applyAlignment="1">
      <alignment horizontal="right" vertical="top" wrapText="1"/>
    </xf>
    <xf numFmtId="3" fontId="33" fillId="3" borderId="2" xfId="17" applyNumberFormat="1" applyFont="1" applyFill="1" applyBorder="1" applyAlignment="1">
      <alignment horizontal="right" vertical="top" wrapText="1"/>
    </xf>
    <xf numFmtId="43" fontId="6" fillId="3" borderId="2" xfId="17" applyNumberFormat="1" applyFont="1" applyFill="1" applyBorder="1" applyAlignment="1">
      <alignment horizontal="right" vertical="top" wrapText="1"/>
    </xf>
    <xf numFmtId="0" fontId="33" fillId="3" borderId="2" xfId="17" applyFont="1" applyFill="1" applyBorder="1" applyAlignment="1">
      <alignment horizontal="right" vertical="top"/>
    </xf>
    <xf numFmtId="0" fontId="33" fillId="3" borderId="0" xfId="17" applyFont="1" applyFill="1" applyAlignment="1">
      <alignment horizontal="right" vertical="top"/>
    </xf>
    <xf numFmtId="170" fontId="33" fillId="3" borderId="0" xfId="17" applyNumberFormat="1" applyFont="1" applyFill="1" applyAlignment="1">
      <alignment horizontal="right" vertical="top"/>
    </xf>
    <xf numFmtId="0" fontId="6" fillId="3" borderId="0" xfId="0" applyFont="1" applyFill="1" applyAlignment="1">
      <alignment horizontal="right" vertical="top"/>
    </xf>
    <xf numFmtId="49" fontId="6" fillId="3" borderId="2" xfId="7" applyNumberFormat="1" applyFont="1" applyFill="1" applyBorder="1" applyAlignment="1">
      <alignment horizontal="left" vertical="center" wrapText="1"/>
    </xf>
    <xf numFmtId="49" fontId="6" fillId="3" borderId="2" xfId="7" applyNumberFormat="1" applyFont="1" applyFill="1" applyBorder="1" applyAlignment="1">
      <alignment horizontal="center" vertical="center" wrapText="1"/>
    </xf>
    <xf numFmtId="166" fontId="6" fillId="3" borderId="2" xfId="17" applyNumberFormat="1" applyFont="1" applyFill="1" applyBorder="1" applyAlignment="1">
      <alignment vertical="center" wrapText="1"/>
    </xf>
    <xf numFmtId="166" fontId="6" fillId="3" borderId="2" xfId="17" applyNumberFormat="1" applyFont="1" applyFill="1" applyBorder="1" applyAlignment="1">
      <alignment horizontal="right" vertical="center" wrapText="1"/>
    </xf>
    <xf numFmtId="3" fontId="6" fillId="3" borderId="2" xfId="17" applyNumberFormat="1" applyFont="1" applyFill="1" applyBorder="1" applyAlignment="1">
      <alignment horizontal="right" vertical="center" wrapText="1"/>
    </xf>
    <xf numFmtId="43" fontId="6" fillId="3" borderId="2" xfId="17" applyNumberFormat="1" applyFont="1" applyFill="1" applyBorder="1" applyAlignment="1">
      <alignment horizontal="right" vertical="center" wrapText="1"/>
    </xf>
    <xf numFmtId="0" fontId="25" fillId="3" borderId="2" xfId="17" applyFont="1" applyFill="1" applyBorder="1" applyAlignment="1">
      <alignment horizontal="center" vertical="center" wrapText="1"/>
    </xf>
    <xf numFmtId="167" fontId="7" fillId="3" borderId="2" xfId="3" applyNumberFormat="1" applyFont="1" applyFill="1" applyBorder="1" applyAlignment="1">
      <alignment horizontal="right" vertical="center" wrapText="1"/>
    </xf>
    <xf numFmtId="166" fontId="6" fillId="3" borderId="2" xfId="3" applyNumberFormat="1" applyFont="1" applyFill="1" applyBorder="1" applyAlignment="1">
      <alignment horizontal="center" vertical="center" wrapText="1"/>
    </xf>
    <xf numFmtId="0" fontId="6" fillId="3" borderId="0" xfId="17" applyFont="1" applyFill="1" applyAlignment="1">
      <alignment horizontal="center" vertical="center"/>
    </xf>
    <xf numFmtId="170" fontId="6" fillId="3" borderId="0" xfId="17" applyNumberFormat="1" applyFont="1" applyFill="1" applyAlignment="1">
      <alignment horizontal="center" vertical="center"/>
    </xf>
    <xf numFmtId="3" fontId="6" fillId="3" borderId="2" xfId="17" applyNumberFormat="1" applyFont="1" applyFill="1" applyBorder="1" applyAlignment="1">
      <alignment horizontal="center" wrapText="1"/>
    </xf>
    <xf numFmtId="3" fontId="6" fillId="3" borderId="2" xfId="17" applyNumberFormat="1" applyFont="1" applyFill="1" applyBorder="1" applyAlignment="1">
      <alignment horizontal="center" vertical="center" wrapText="1"/>
    </xf>
    <xf numFmtId="166" fontId="6" fillId="3" borderId="2" xfId="17" applyNumberFormat="1" applyFont="1" applyFill="1" applyBorder="1" applyAlignment="1">
      <alignment horizontal="left" vertical="center" wrapText="1"/>
    </xf>
    <xf numFmtId="3" fontId="6" fillId="3" borderId="2" xfId="17" applyNumberFormat="1" applyFont="1" applyFill="1" applyBorder="1" applyAlignment="1">
      <alignment horizontal="left" vertical="center" wrapText="1"/>
    </xf>
    <xf numFmtId="166" fontId="6" fillId="3" borderId="2" xfId="17" applyNumberFormat="1" applyFont="1" applyFill="1" applyBorder="1" applyAlignment="1">
      <alignment horizontal="center" vertical="center"/>
    </xf>
    <xf numFmtId="43" fontId="6" fillId="3" borderId="2" xfId="17" applyNumberFormat="1" applyFont="1" applyFill="1" applyBorder="1" applyAlignment="1">
      <alignment horizontal="center" vertical="center"/>
    </xf>
    <xf numFmtId="166" fontId="6" fillId="3" borderId="2" xfId="17" applyNumberFormat="1" applyFont="1" applyFill="1" applyBorder="1" applyAlignment="1">
      <alignment horizontal="right" vertical="top"/>
    </xf>
    <xf numFmtId="166" fontId="6" fillId="3" borderId="2" xfId="17" applyNumberFormat="1" applyFont="1" applyFill="1" applyBorder="1" applyAlignment="1">
      <alignment horizontal="center" vertical="top"/>
    </xf>
    <xf numFmtId="43" fontId="6" fillId="3" borderId="2" xfId="17" applyNumberFormat="1" applyFont="1" applyFill="1" applyBorder="1" applyAlignment="1">
      <alignment horizontal="center" vertical="top"/>
    </xf>
    <xf numFmtId="3" fontId="6" fillId="3" borderId="2" xfId="17" applyNumberFormat="1" applyFont="1" applyFill="1" applyBorder="1" applyAlignment="1">
      <alignment horizontal="right" vertical="top"/>
    </xf>
    <xf numFmtId="3" fontId="6" fillId="3" borderId="2" xfId="17" applyNumberFormat="1" applyFont="1" applyFill="1" applyBorder="1" applyAlignment="1">
      <alignment horizontal="right" vertical="center"/>
    </xf>
    <xf numFmtId="0" fontId="24" fillId="3" borderId="2" xfId="17" applyFont="1" applyFill="1" applyBorder="1" applyAlignment="1">
      <alignment horizontal="center" vertical="top" wrapText="1"/>
    </xf>
    <xf numFmtId="166" fontId="24" fillId="3" borderId="2" xfId="3" applyNumberFormat="1" applyFont="1" applyFill="1" applyBorder="1" applyAlignment="1">
      <alignment horizontal="center" vertical="center"/>
    </xf>
    <xf numFmtId="0" fontId="33" fillId="3" borderId="2" xfId="17" quotePrefix="1" applyFont="1" applyFill="1" applyBorder="1" applyAlignment="1">
      <alignment horizontal="center" vertical="center" wrapText="1"/>
    </xf>
    <xf numFmtId="1" fontId="33" fillId="3" borderId="2" xfId="25" applyNumberFormat="1" applyFont="1" applyFill="1" applyBorder="1" applyAlignment="1">
      <alignment horizontal="left" vertical="center" wrapText="1"/>
    </xf>
    <xf numFmtId="1" fontId="32" fillId="3" borderId="2" xfId="25" applyNumberFormat="1" applyFont="1" applyFill="1" applyBorder="1" applyAlignment="1">
      <alignment horizontal="center" vertical="top" wrapText="1"/>
    </xf>
    <xf numFmtId="43" fontId="33" fillId="3" borderId="2" xfId="3" applyFont="1" applyFill="1" applyBorder="1" applyAlignment="1">
      <alignment horizontal="right" vertical="center" wrapText="1"/>
    </xf>
    <xf numFmtId="168" fontId="33" fillId="3" borderId="2" xfId="3" applyNumberFormat="1" applyFont="1" applyFill="1" applyBorder="1" applyAlignment="1">
      <alignment horizontal="right" vertical="center" wrapText="1"/>
    </xf>
    <xf numFmtId="0" fontId="33" fillId="3" borderId="2" xfId="17" applyFont="1" applyFill="1" applyBorder="1" applyAlignment="1">
      <alignment horizontal="center" wrapText="1"/>
    </xf>
    <xf numFmtId="170" fontId="33" fillId="3" borderId="2" xfId="4" applyNumberFormat="1" applyFont="1" applyFill="1" applyBorder="1" applyAlignment="1">
      <alignment horizontal="center" vertical="center" wrapText="1"/>
    </xf>
    <xf numFmtId="0" fontId="33" fillId="3" borderId="0" xfId="17" applyFont="1" applyFill="1" applyAlignment="1">
      <alignment horizontal="left" vertical="top"/>
    </xf>
    <xf numFmtId="170" fontId="33" fillId="3" borderId="0" xfId="17" applyNumberFormat="1" applyFont="1" applyFill="1" applyAlignment="1">
      <alignment horizontal="left" vertical="top"/>
    </xf>
    <xf numFmtId="0" fontId="7" fillId="3" borderId="2" xfId="17" applyFont="1" applyFill="1" applyBorder="1" applyAlignment="1">
      <alignment horizontal="center" wrapText="1"/>
    </xf>
    <xf numFmtId="170" fontId="7" fillId="3" borderId="2" xfId="4" applyNumberFormat="1" applyFont="1" applyFill="1" applyBorder="1" applyAlignment="1">
      <alignment horizontal="center" vertical="center" wrapText="1"/>
    </xf>
    <xf numFmtId="166" fontId="7" fillId="3" borderId="2" xfId="3" applyNumberFormat="1" applyFont="1" applyFill="1" applyBorder="1" applyAlignment="1">
      <alignment horizontal="center" vertical="top"/>
    </xf>
    <xf numFmtId="3" fontId="7" fillId="3" borderId="2" xfId="3" applyNumberFormat="1" applyFont="1" applyFill="1" applyBorder="1" applyAlignment="1">
      <alignment horizontal="right" vertical="top"/>
    </xf>
    <xf numFmtId="43" fontId="7" fillId="3" borderId="2" xfId="3" applyFont="1" applyFill="1" applyBorder="1" applyAlignment="1">
      <alignment horizontal="center" vertical="top"/>
    </xf>
    <xf numFmtId="0" fontId="7" fillId="3" borderId="2" xfId="17" applyFont="1" applyFill="1" applyBorder="1" applyAlignment="1">
      <alignment vertical="top" wrapText="1"/>
    </xf>
    <xf numFmtId="166" fontId="7" fillId="3" borderId="2" xfId="17" applyNumberFormat="1" applyFont="1" applyFill="1" applyBorder="1" applyAlignment="1">
      <alignment horizontal="right" vertical="top"/>
    </xf>
    <xf numFmtId="3" fontId="7" fillId="3" borderId="2" xfId="17" applyNumberFormat="1" applyFont="1" applyFill="1" applyBorder="1" applyAlignment="1">
      <alignment horizontal="right" vertical="top"/>
    </xf>
    <xf numFmtId="43" fontId="7" fillId="3" borderId="2" xfId="17" applyNumberFormat="1" applyFont="1" applyFill="1" applyBorder="1" applyAlignment="1">
      <alignment horizontal="right" vertical="top"/>
    </xf>
    <xf numFmtId="166" fontId="24" fillId="3" borderId="2" xfId="3" applyNumberFormat="1" applyFont="1" applyFill="1" applyBorder="1" applyAlignment="1">
      <alignment horizontal="right" vertical="center"/>
    </xf>
    <xf numFmtId="3" fontId="6" fillId="3" borderId="2" xfId="17" applyNumberFormat="1" applyFont="1" applyFill="1" applyBorder="1" applyAlignment="1">
      <alignment vertical="center" wrapText="1"/>
    </xf>
    <xf numFmtId="43" fontId="6" fillId="3" borderId="2" xfId="17" applyNumberFormat="1" applyFont="1" applyFill="1" applyBorder="1" applyAlignment="1">
      <alignment vertical="center" wrapText="1"/>
    </xf>
    <xf numFmtId="0" fontId="6" fillId="3" borderId="2" xfId="25" applyFont="1" applyFill="1" applyBorder="1" applyAlignment="1">
      <alignment horizontal="left" vertical="center" wrapText="1"/>
    </xf>
    <xf numFmtId="0" fontId="6" fillId="3" borderId="0" xfId="17" applyFont="1" applyFill="1" applyAlignment="1">
      <alignment horizontal="left" vertical="center"/>
    </xf>
    <xf numFmtId="170" fontId="6" fillId="3" borderId="0" xfId="17" applyNumberFormat="1" applyFont="1" applyFill="1" applyAlignment="1">
      <alignment horizontal="left" vertical="center"/>
    </xf>
    <xf numFmtId="166" fontId="7" fillId="3" borderId="2" xfId="17" applyNumberFormat="1" applyFont="1" applyFill="1" applyBorder="1" applyAlignment="1">
      <alignment vertical="center"/>
    </xf>
    <xf numFmtId="3" fontId="7" fillId="3" borderId="2" xfId="17" applyNumberFormat="1" applyFont="1" applyFill="1" applyBorder="1" applyAlignment="1">
      <alignment horizontal="right" vertical="center"/>
    </xf>
    <xf numFmtId="43" fontId="7" fillId="3" borderId="2" xfId="17" applyNumberFormat="1" applyFont="1" applyFill="1" applyBorder="1" applyAlignment="1">
      <alignment vertical="center"/>
    </xf>
    <xf numFmtId="0" fontId="7" fillId="3" borderId="2" xfId="17" applyFont="1" applyFill="1" applyBorder="1" applyAlignment="1">
      <alignment horizontal="left" vertical="center"/>
    </xf>
    <xf numFmtId="0" fontId="7" fillId="3" borderId="0" xfId="17" applyFont="1" applyFill="1" applyAlignment="1">
      <alignment horizontal="left" vertical="center"/>
    </xf>
    <xf numFmtId="170" fontId="7" fillId="3" borderId="0" xfId="17" applyNumberFormat="1" applyFont="1" applyFill="1" applyAlignment="1">
      <alignment horizontal="left" vertical="center"/>
    </xf>
    <xf numFmtId="170" fontId="7" fillId="3" borderId="2" xfId="4" applyNumberFormat="1" applyFont="1" applyFill="1" applyBorder="1" applyAlignment="1">
      <alignment horizontal="left" vertical="center" wrapText="1"/>
    </xf>
    <xf numFmtId="43" fontId="7" fillId="3" borderId="2" xfId="17" applyNumberFormat="1" applyFont="1" applyFill="1" applyBorder="1" applyAlignment="1">
      <alignment horizontal="left" vertical="center"/>
    </xf>
    <xf numFmtId="49" fontId="32" fillId="3" borderId="2" xfId="7" applyNumberFormat="1" applyFont="1" applyFill="1" applyBorder="1" applyAlignment="1">
      <alignment horizontal="center" vertical="top" wrapText="1"/>
    </xf>
    <xf numFmtId="170" fontId="33" fillId="3" borderId="2" xfId="4" applyNumberFormat="1" applyFont="1" applyFill="1" applyBorder="1" applyAlignment="1">
      <alignment horizontal="left" vertical="center" wrapText="1"/>
    </xf>
    <xf numFmtId="43" fontId="33" fillId="3" borderId="2" xfId="17" applyNumberFormat="1" applyFont="1" applyFill="1" applyBorder="1" applyAlignment="1">
      <alignment horizontal="left" vertical="center"/>
    </xf>
    <xf numFmtId="0" fontId="33" fillId="3" borderId="2" xfId="17" applyFont="1" applyFill="1" applyBorder="1" applyAlignment="1">
      <alignment horizontal="left" vertical="center"/>
    </xf>
    <xf numFmtId="0" fontId="33" fillId="3" borderId="0" xfId="17" applyFont="1" applyFill="1" applyAlignment="1">
      <alignment horizontal="left" vertical="center"/>
    </xf>
    <xf numFmtId="170" fontId="33" fillId="3" borderId="0" xfId="17" applyNumberFormat="1" applyFont="1" applyFill="1" applyAlignment="1">
      <alignment horizontal="left" vertical="center"/>
    </xf>
    <xf numFmtId="0" fontId="21" fillId="3" borderId="0" xfId="0" applyFont="1" applyFill="1"/>
    <xf numFmtId="3" fontId="33" fillId="3" borderId="2" xfId="3" applyNumberFormat="1" applyFont="1" applyFill="1" applyBorder="1" applyAlignment="1">
      <alignment horizontal="right" vertical="center" wrapText="1"/>
    </xf>
    <xf numFmtId="0" fontId="33" fillId="3" borderId="0" xfId="17" applyFont="1" applyFill="1" applyAlignment="1">
      <alignment vertical="top"/>
    </xf>
    <xf numFmtId="170" fontId="33" fillId="3" borderId="0" xfId="17" applyNumberFormat="1" applyFont="1" applyFill="1" applyAlignment="1">
      <alignment vertical="top"/>
    </xf>
    <xf numFmtId="3" fontId="7" fillId="3" borderId="2" xfId="17" applyNumberFormat="1" applyFont="1" applyFill="1" applyBorder="1" applyAlignment="1">
      <alignment horizontal="center" wrapText="1"/>
    </xf>
    <xf numFmtId="3" fontId="7" fillId="3" borderId="2" xfId="17" applyNumberFormat="1" applyFont="1" applyFill="1" applyBorder="1" applyAlignment="1">
      <alignment horizontal="center" vertical="center" wrapText="1"/>
    </xf>
    <xf numFmtId="0" fontId="7" fillId="3" borderId="2" xfId="17" applyFont="1" applyFill="1" applyBorder="1" applyAlignment="1">
      <alignment vertical="top"/>
    </xf>
    <xf numFmtId="43" fontId="6" fillId="3" borderId="2" xfId="17" applyNumberFormat="1" applyFont="1" applyFill="1" applyBorder="1" applyAlignment="1">
      <alignment horizontal="right" vertical="top"/>
    </xf>
    <xf numFmtId="166" fontId="6" fillId="3" borderId="2" xfId="8" applyNumberFormat="1" applyFont="1" applyFill="1" applyBorder="1" applyAlignment="1" applyProtection="1">
      <alignment horizontal="left" vertical="center" wrapText="1"/>
      <protection locked="0"/>
    </xf>
    <xf numFmtId="171" fontId="7" fillId="3" borderId="0" xfId="3" applyNumberFormat="1" applyFont="1" applyFill="1" applyAlignment="1">
      <alignment vertical="top"/>
    </xf>
    <xf numFmtId="0" fontId="7" fillId="3" borderId="3" xfId="17" applyFont="1" applyFill="1" applyBorder="1" applyAlignment="1">
      <alignment horizontal="center" vertical="center"/>
    </xf>
    <xf numFmtId="0" fontId="6" fillId="3" borderId="3" xfId="17" applyFont="1" applyFill="1" applyBorder="1" applyAlignment="1">
      <alignment vertical="top"/>
    </xf>
    <xf numFmtId="0" fontId="6" fillId="3" borderId="3" xfId="17" applyFont="1" applyFill="1" applyBorder="1" applyAlignment="1">
      <alignment horizontal="center" vertical="top"/>
    </xf>
    <xf numFmtId="3" fontId="6" fillId="3" borderId="3" xfId="17" applyNumberFormat="1" applyFont="1" applyFill="1" applyBorder="1" applyAlignment="1">
      <alignment horizontal="right" vertical="top"/>
    </xf>
    <xf numFmtId="43" fontId="6" fillId="3" borderId="3" xfId="17" applyNumberFormat="1" applyFont="1" applyFill="1" applyBorder="1" applyAlignment="1">
      <alignment horizontal="center" vertical="top"/>
    </xf>
    <xf numFmtId="0" fontId="6" fillId="3" borderId="3" xfId="17" applyFont="1" applyFill="1" applyBorder="1" applyAlignment="1">
      <alignment horizontal="center" wrapText="1"/>
    </xf>
    <xf numFmtId="0" fontId="6" fillId="3" borderId="3" xfId="17" applyFont="1" applyFill="1" applyBorder="1" applyAlignment="1">
      <alignment horizontal="center" vertical="center"/>
    </xf>
    <xf numFmtId="0" fontId="7" fillId="3" borderId="0" xfId="17" applyFont="1" applyFill="1" applyAlignment="1">
      <alignment horizontal="center" vertical="center"/>
    </xf>
    <xf numFmtId="0" fontId="6" fillId="3" borderId="0" xfId="17" applyFont="1" applyFill="1" applyAlignment="1">
      <alignment horizontal="center" vertical="top"/>
    </xf>
    <xf numFmtId="3" fontId="6" fillId="3" borderId="0" xfId="17" applyNumberFormat="1" applyFont="1" applyFill="1" applyAlignment="1">
      <alignment horizontal="right" vertical="top"/>
    </xf>
    <xf numFmtId="43" fontId="6" fillId="3" borderId="0" xfId="17" applyNumberFormat="1" applyFont="1" applyFill="1" applyAlignment="1">
      <alignment horizontal="center" vertical="top"/>
    </xf>
    <xf numFmtId="0" fontId="6" fillId="3" borderId="0" xfId="17" applyFont="1" applyFill="1" applyAlignment="1">
      <alignment horizontal="center" wrapText="1"/>
    </xf>
    <xf numFmtId="0" fontId="32" fillId="3" borderId="0" xfId="17" applyFont="1" applyFill="1" applyAlignment="1">
      <alignment horizontal="center" vertical="top"/>
    </xf>
    <xf numFmtId="166" fontId="24" fillId="3" borderId="2" xfId="3" applyNumberFormat="1" applyFont="1" applyFill="1" applyBorder="1" applyAlignment="1">
      <alignment horizontal="center" vertical="top"/>
    </xf>
    <xf numFmtId="166" fontId="7" fillId="3" borderId="2" xfId="0" applyNumberFormat="1" applyFont="1" applyFill="1" applyBorder="1" applyAlignment="1">
      <alignment horizontal="right" vertical="top" wrapText="1"/>
    </xf>
    <xf numFmtId="166" fontId="33" fillId="3" borderId="2" xfId="0" applyNumberFormat="1" applyFont="1" applyFill="1" applyBorder="1" applyAlignment="1">
      <alignment horizontal="right" vertical="top" wrapText="1"/>
    </xf>
    <xf numFmtId="166" fontId="6" fillId="3" borderId="3" xfId="17" applyNumberFormat="1" applyFont="1" applyFill="1" applyBorder="1" applyAlignment="1">
      <alignment horizontal="center" vertical="top"/>
    </xf>
    <xf numFmtId="166" fontId="6" fillId="3" borderId="0" xfId="17" applyNumberFormat="1" applyFont="1" applyFill="1" applyAlignment="1">
      <alignment horizontal="center" vertical="top"/>
    </xf>
    <xf numFmtId="3" fontId="34" fillId="3" borderId="0" xfId="17" applyNumberFormat="1" applyFont="1" applyFill="1" applyAlignment="1">
      <alignment horizontal="center" vertical="top"/>
    </xf>
    <xf numFmtId="0" fontId="34" fillId="3" borderId="0" xfId="17" applyFont="1" applyFill="1" applyAlignment="1">
      <alignment horizontal="center" vertical="top"/>
    </xf>
    <xf numFmtId="166" fontId="25" fillId="3" borderId="5" xfId="3" applyNumberFormat="1" applyFont="1" applyFill="1" applyBorder="1" applyAlignment="1">
      <alignment horizontal="right" vertical="center" wrapText="1"/>
    </xf>
    <xf numFmtId="166" fontId="25" fillId="3" borderId="2" xfId="3" applyNumberFormat="1" applyFont="1" applyFill="1" applyBorder="1" applyAlignment="1">
      <alignment horizontal="right" vertical="center" wrapText="1"/>
    </xf>
    <xf numFmtId="166" fontId="24" fillId="3" borderId="2" xfId="3" applyNumberFormat="1" applyFont="1" applyFill="1" applyBorder="1" applyAlignment="1">
      <alignment horizontal="right" vertical="center" wrapText="1"/>
    </xf>
    <xf numFmtId="166" fontId="24" fillId="3" borderId="2" xfId="3" applyNumberFormat="1" applyFont="1" applyFill="1" applyBorder="1" applyAlignment="1">
      <alignment horizontal="right" vertical="top"/>
    </xf>
    <xf numFmtId="166" fontId="24" fillId="3" borderId="2" xfId="3" applyNumberFormat="1" applyFont="1" applyFill="1" applyBorder="1" applyAlignment="1">
      <alignment vertical="center"/>
    </xf>
    <xf numFmtId="166" fontId="25" fillId="3" borderId="2" xfId="3" applyNumberFormat="1" applyFont="1" applyFill="1" applyBorder="1" applyAlignment="1">
      <alignment vertical="center"/>
    </xf>
    <xf numFmtId="166" fontId="25" fillId="3" borderId="2" xfId="3" applyNumberFormat="1" applyFont="1" applyFill="1" applyBorder="1" applyAlignment="1">
      <alignment horizontal="center" vertical="center"/>
    </xf>
    <xf numFmtId="166" fontId="24" fillId="3" borderId="2" xfId="3" applyNumberFormat="1" applyFont="1" applyFill="1" applyBorder="1" applyAlignment="1">
      <alignment vertical="top"/>
    </xf>
    <xf numFmtId="166" fontId="25" fillId="3" borderId="2" xfId="3" applyNumberFormat="1" applyFont="1" applyFill="1" applyBorder="1" applyAlignment="1">
      <alignment horizontal="right" vertical="center"/>
    </xf>
    <xf numFmtId="166" fontId="24" fillId="3" borderId="2" xfId="3" applyNumberFormat="1" applyFont="1" applyFill="1" applyBorder="1" applyAlignment="1">
      <alignment vertical="center" wrapText="1"/>
    </xf>
    <xf numFmtId="166" fontId="25" fillId="3" borderId="2" xfId="0" applyNumberFormat="1" applyFont="1" applyFill="1" applyBorder="1" applyAlignment="1">
      <alignment horizontal="right" vertical="top" wrapText="1"/>
    </xf>
    <xf numFmtId="166" fontId="25" fillId="3" borderId="2" xfId="3" applyNumberFormat="1" applyFont="1" applyFill="1" applyBorder="1" applyAlignment="1">
      <alignment horizontal="right" vertical="top" wrapText="1"/>
    </xf>
    <xf numFmtId="166" fontId="35" fillId="3" borderId="2" xfId="0" applyNumberFormat="1" applyFont="1" applyFill="1" applyBorder="1" applyAlignment="1">
      <alignment horizontal="right" vertical="top" wrapText="1"/>
    </xf>
    <xf numFmtId="166" fontId="35" fillId="3" borderId="2" xfId="3" applyNumberFormat="1" applyFont="1" applyFill="1" applyBorder="1" applyAlignment="1">
      <alignment horizontal="right" vertical="top" wrapText="1"/>
    </xf>
    <xf numFmtId="166" fontId="35" fillId="3" borderId="2" xfId="17" applyNumberFormat="1" applyFont="1" applyFill="1" applyBorder="1" applyAlignment="1">
      <alignment horizontal="right" vertical="center" wrapText="1"/>
    </xf>
    <xf numFmtId="166" fontId="35" fillId="3" borderId="2" xfId="3" applyNumberFormat="1" applyFont="1" applyFill="1" applyBorder="1" applyAlignment="1">
      <alignment horizontal="right" vertical="center" wrapText="1"/>
    </xf>
    <xf numFmtId="166" fontId="25" fillId="3" borderId="2" xfId="17" applyNumberFormat="1" applyFont="1" applyFill="1" applyBorder="1" applyAlignment="1">
      <alignment horizontal="right" vertical="center" wrapText="1"/>
    </xf>
    <xf numFmtId="166" fontId="24" fillId="3" borderId="2" xfId="17" applyNumberFormat="1" applyFont="1" applyFill="1" applyBorder="1" applyAlignment="1">
      <alignment horizontal="right" vertical="top" wrapText="1"/>
    </xf>
    <xf numFmtId="166" fontId="24" fillId="3" borderId="2" xfId="3" applyNumberFormat="1" applyFont="1" applyFill="1" applyBorder="1" applyAlignment="1">
      <alignment horizontal="right" vertical="top" wrapText="1"/>
    </xf>
    <xf numFmtId="166" fontId="24" fillId="3" borderId="2" xfId="17" applyNumberFormat="1" applyFont="1" applyFill="1" applyBorder="1" applyAlignment="1">
      <alignment vertical="center" wrapText="1"/>
    </xf>
    <xf numFmtId="166" fontId="24" fillId="3" borderId="2" xfId="3" applyNumberFormat="1" applyFont="1" applyFill="1" applyBorder="1" applyAlignment="1">
      <alignment horizontal="center" vertical="center" wrapText="1"/>
    </xf>
    <xf numFmtId="166" fontId="24" fillId="3" borderId="2" xfId="17" applyNumberFormat="1" applyFont="1" applyFill="1" applyBorder="1" applyAlignment="1">
      <alignment horizontal="right" vertical="center" wrapText="1"/>
    </xf>
    <xf numFmtId="166" fontId="24" fillId="3" borderId="2" xfId="17" applyNumberFormat="1" applyFont="1" applyFill="1" applyBorder="1" applyAlignment="1">
      <alignment horizontal="right" vertical="center"/>
    </xf>
    <xf numFmtId="166" fontId="24" fillId="3" borderId="2" xfId="17" applyNumberFormat="1" applyFont="1" applyFill="1" applyBorder="1" applyAlignment="1">
      <alignment horizontal="right" vertical="top"/>
    </xf>
    <xf numFmtId="166" fontId="25" fillId="3" borderId="2" xfId="3" applyNumberFormat="1" applyFont="1" applyFill="1" applyBorder="1" applyAlignment="1">
      <alignment horizontal="center" vertical="top"/>
    </xf>
    <xf numFmtId="166" fontId="25" fillId="3" borderId="2" xfId="17" applyNumberFormat="1" applyFont="1" applyFill="1" applyBorder="1" applyAlignment="1">
      <alignment horizontal="right" vertical="top"/>
    </xf>
    <xf numFmtId="166" fontId="25" fillId="3" borderId="2" xfId="3" applyNumberFormat="1" applyFont="1" applyFill="1" applyBorder="1" applyAlignment="1">
      <alignment horizontal="right" vertical="top"/>
    </xf>
    <xf numFmtId="166" fontId="25" fillId="3" borderId="2" xfId="17" applyNumberFormat="1" applyFont="1" applyFill="1" applyBorder="1" applyAlignment="1">
      <alignment vertical="center"/>
    </xf>
    <xf numFmtId="166" fontId="24" fillId="3" borderId="3" xfId="17" applyNumberFormat="1" applyFont="1" applyFill="1" applyBorder="1" applyAlignment="1">
      <alignment horizontal="right" vertical="top"/>
    </xf>
    <xf numFmtId="166" fontId="24" fillId="3" borderId="3" xfId="3" applyNumberFormat="1" applyFont="1" applyFill="1" applyBorder="1" applyAlignment="1">
      <alignment horizontal="center" vertical="top"/>
    </xf>
    <xf numFmtId="166" fontId="24" fillId="3" borderId="0" xfId="17" applyNumberFormat="1" applyFont="1" applyFill="1" applyAlignment="1">
      <alignment horizontal="right" vertical="top"/>
    </xf>
    <xf numFmtId="166" fontId="24" fillId="3" borderId="0" xfId="3" applyNumberFormat="1" applyFont="1" applyFill="1" applyAlignment="1">
      <alignment horizontal="center" vertical="top"/>
    </xf>
    <xf numFmtId="166" fontId="7" fillId="3" borderId="0" xfId="17" applyNumberFormat="1" applyFont="1" applyFill="1" applyAlignment="1">
      <alignment vertical="center"/>
    </xf>
    <xf numFmtId="166" fontId="6" fillId="3" borderId="0" xfId="17" applyNumberFormat="1" applyFont="1" applyFill="1" applyAlignment="1">
      <alignment vertical="top"/>
    </xf>
    <xf numFmtId="0" fontId="0" fillId="0" borderId="1" xfId="0" applyBorder="1"/>
    <xf numFmtId="3" fontId="0" fillId="0" borderId="1" xfId="0" applyNumberFormat="1" applyBorder="1"/>
    <xf numFmtId="166" fontId="0" fillId="0" borderId="1" xfId="3" applyNumberFormat="1" applyFont="1" applyBorder="1"/>
    <xf numFmtId="166" fontId="0" fillId="5" borderId="1" xfId="3" applyNumberFormat="1" applyFont="1" applyFill="1" applyBorder="1"/>
    <xf numFmtId="167" fontId="0" fillId="0" borderId="0" xfId="0" applyNumberFormat="1"/>
    <xf numFmtId="171" fontId="0" fillId="0" borderId="0" xfId="0" applyNumberFormat="1"/>
    <xf numFmtId="4" fontId="0" fillId="0" borderId="1" xfId="0" applyNumberFormat="1" applyBorder="1"/>
    <xf numFmtId="174" fontId="0" fillId="0" borderId="1" xfId="0" applyNumberFormat="1" applyBorder="1"/>
    <xf numFmtId="43" fontId="0" fillId="0" borderId="0" xfId="3" applyFont="1"/>
    <xf numFmtId="164" fontId="0" fillId="0" borderId="0" xfId="0" applyNumberFormat="1"/>
    <xf numFmtId="43" fontId="0" fillId="0" borderId="0" xfId="0" applyNumberFormat="1"/>
    <xf numFmtId="0" fontId="20" fillId="0" borderId="0" xfId="0" applyFont="1"/>
    <xf numFmtId="0" fontId="21" fillId="0" borderId="0" xfId="17" applyFont="1" applyAlignment="1">
      <alignment horizontal="center" vertical="center"/>
    </xf>
    <xf numFmtId="0" fontId="21" fillId="0" borderId="0" xfId="17" applyFont="1" applyAlignment="1">
      <alignment horizontal="center" vertical="top" wrapText="1"/>
    </xf>
    <xf numFmtId="3" fontId="21" fillId="0" borderId="0" xfId="17" applyNumberFormat="1" applyFont="1" applyAlignment="1">
      <alignment horizontal="center" vertical="top"/>
    </xf>
    <xf numFmtId="0" fontId="21" fillId="0" borderId="0" xfId="17" applyFont="1" applyAlignment="1">
      <alignment horizontal="center" vertical="top"/>
    </xf>
    <xf numFmtId="0" fontId="20" fillId="0" borderId="0" xfId="17" applyFont="1" applyAlignment="1">
      <alignment vertical="top"/>
    </xf>
    <xf numFmtId="0" fontId="20" fillId="0" borderId="0" xfId="0" applyFont="1" applyAlignment="1">
      <alignment vertical="center"/>
    </xf>
    <xf numFmtId="0" fontId="22" fillId="0" borderId="1" xfId="17" applyFont="1" applyBorder="1" applyAlignment="1">
      <alignment horizontal="center" vertical="center" wrapText="1"/>
    </xf>
    <xf numFmtId="0" fontId="22" fillId="0" borderId="1" xfId="17" applyFont="1" applyBorder="1" applyAlignment="1">
      <alignment horizontal="center" vertical="center"/>
    </xf>
    <xf numFmtId="0" fontId="22" fillId="0" borderId="1" xfId="17" applyFont="1" applyBorder="1" applyAlignment="1">
      <alignment horizontal="center" vertical="top" wrapText="1"/>
    </xf>
    <xf numFmtId="0" fontId="22" fillId="0" borderId="1" xfId="17" quotePrefix="1" applyFont="1" applyBorder="1" applyAlignment="1">
      <alignment horizontal="center" vertical="center" wrapText="1"/>
    </xf>
    <xf numFmtId="1" fontId="22" fillId="0" borderId="1" xfId="25" applyNumberFormat="1" applyFont="1" applyBorder="1" applyAlignment="1">
      <alignment horizontal="left" vertical="top" wrapText="1"/>
    </xf>
    <xf numFmtId="1" fontId="22" fillId="0" borderId="1" xfId="25" applyNumberFormat="1" applyFont="1" applyBorder="1" applyAlignment="1">
      <alignment horizontal="center" vertical="top" wrapText="1"/>
    </xf>
    <xf numFmtId="0" fontId="22" fillId="0" borderId="1" xfId="17" applyFont="1" applyBorder="1" applyAlignment="1">
      <alignment vertical="top" wrapText="1"/>
    </xf>
    <xf numFmtId="0" fontId="22" fillId="0" borderId="1" xfId="17" applyFont="1" applyBorder="1" applyAlignment="1">
      <alignment horizontal="left" vertical="top" wrapText="1"/>
    </xf>
    <xf numFmtId="0" fontId="21" fillId="0" borderId="0" xfId="0" applyFont="1"/>
    <xf numFmtId="0" fontId="21" fillId="0" borderId="1" xfId="1" applyFont="1" applyBorder="1" applyAlignment="1">
      <alignment horizontal="center" vertical="center" wrapText="1"/>
    </xf>
    <xf numFmtId="0" fontId="21" fillId="0" borderId="1" xfId="1" applyFont="1" applyBorder="1" applyAlignment="1">
      <alignment horizontal="left" vertical="top" wrapText="1"/>
    </xf>
    <xf numFmtId="1" fontId="21" fillId="0" borderId="1" xfId="25" applyNumberFormat="1" applyFont="1" applyBorder="1" applyAlignment="1">
      <alignment horizontal="left" vertical="top" wrapText="1"/>
    </xf>
    <xf numFmtId="0" fontId="20" fillId="0" borderId="1" xfId="17" applyFont="1" applyBorder="1" applyAlignment="1">
      <alignment horizontal="center" vertical="center"/>
    </xf>
    <xf numFmtId="0" fontId="20" fillId="0" borderId="1" xfId="17" applyFont="1" applyBorder="1" applyAlignment="1">
      <alignment vertical="top" wrapText="1"/>
    </xf>
    <xf numFmtId="0" fontId="20" fillId="0" borderId="1" xfId="17" applyFont="1" applyBorder="1" applyAlignment="1">
      <alignment horizontal="left" vertical="top" wrapText="1"/>
    </xf>
    <xf numFmtId="0" fontId="21" fillId="0" borderId="0" xfId="0" applyFont="1" applyAlignment="1">
      <alignment vertical="top"/>
    </xf>
    <xf numFmtId="0" fontId="22" fillId="0" borderId="0" xfId="1" applyFont="1"/>
    <xf numFmtId="0" fontId="22" fillId="0" borderId="1" xfId="1" applyFont="1" applyBorder="1" applyAlignment="1">
      <alignment horizontal="center" vertical="center"/>
    </xf>
    <xf numFmtId="0" fontId="22" fillId="0" borderId="1" xfId="0" applyFont="1" applyBorder="1" applyAlignment="1">
      <alignment horizontal="left" vertical="top" wrapText="1"/>
    </xf>
    <xf numFmtId="0" fontId="23" fillId="0" borderId="0" xfId="1" applyFont="1"/>
    <xf numFmtId="0" fontId="23" fillId="0" borderId="1" xfId="1" applyFont="1" applyBorder="1" applyAlignment="1">
      <alignment horizontal="center" vertical="center"/>
    </xf>
    <xf numFmtId="0" fontId="23" fillId="0" borderId="1" xfId="0" applyFont="1" applyBorder="1" applyAlignment="1">
      <alignment horizontal="left" vertical="top" wrapText="1"/>
    </xf>
    <xf numFmtId="0" fontId="22" fillId="0" borderId="1" xfId="17" quotePrefix="1" applyFont="1" applyBorder="1" applyAlignment="1">
      <alignment horizontal="center" vertical="center"/>
    </xf>
    <xf numFmtId="1" fontId="20" fillId="0" borderId="1" xfId="25" applyNumberFormat="1" applyFont="1" applyBorder="1" applyAlignment="1">
      <alignment horizontal="left" vertical="top" wrapText="1"/>
    </xf>
    <xf numFmtId="0" fontId="23" fillId="0" borderId="1" xfId="17" quotePrefix="1" applyFont="1" applyBorder="1" applyAlignment="1">
      <alignment horizontal="center" vertical="center" wrapText="1"/>
    </xf>
    <xf numFmtId="1" fontId="23" fillId="0" borderId="1" xfId="25" applyNumberFormat="1" applyFont="1" applyBorder="1" applyAlignment="1">
      <alignment horizontal="left" vertical="top" wrapText="1"/>
    </xf>
    <xf numFmtId="0" fontId="20" fillId="0" borderId="1" xfId="17" applyFont="1" applyBorder="1" applyAlignment="1">
      <alignment horizontal="center" vertical="top" wrapText="1"/>
    </xf>
    <xf numFmtId="0" fontId="22" fillId="0" borderId="7" xfId="17" applyFont="1" applyBorder="1" applyAlignment="1">
      <alignment horizontal="center" vertical="center"/>
    </xf>
    <xf numFmtId="0" fontId="20" fillId="0" borderId="7" xfId="17" applyFont="1" applyBorder="1" applyAlignment="1">
      <alignment vertical="top" wrapText="1"/>
    </xf>
    <xf numFmtId="0" fontId="20" fillId="0" borderId="7" xfId="17" applyFont="1" applyBorder="1" applyAlignment="1">
      <alignment horizontal="center" vertical="center" wrapText="1"/>
    </xf>
    <xf numFmtId="0" fontId="22" fillId="0" borderId="0" xfId="17" applyFont="1" applyAlignment="1">
      <alignment horizontal="center" vertical="center"/>
    </xf>
    <xf numFmtId="0" fontId="20" fillId="0" borderId="0" xfId="17" applyFont="1" applyAlignment="1">
      <alignment vertical="top" wrapText="1"/>
    </xf>
    <xf numFmtId="0" fontId="20" fillId="0" borderId="0" xfId="17" applyFont="1" applyAlignment="1">
      <alignment horizontal="center" vertical="center" wrapText="1"/>
    </xf>
    <xf numFmtId="166" fontId="20" fillId="0" borderId="0" xfId="17" applyNumberFormat="1" applyFont="1" applyAlignment="1">
      <alignment horizontal="right" vertical="top"/>
    </xf>
    <xf numFmtId="166" fontId="20" fillId="0" borderId="0" xfId="3" applyNumberFormat="1" applyFont="1" applyFill="1" applyAlignment="1">
      <alignment horizontal="center" vertical="top"/>
    </xf>
    <xf numFmtId="0" fontId="20" fillId="0" borderId="0" xfId="17" applyFont="1" applyAlignment="1">
      <alignment horizontal="center" vertical="top"/>
    </xf>
    <xf numFmtId="0" fontId="20" fillId="0" borderId="0" xfId="17" applyFont="1" applyAlignment="1">
      <alignment horizontal="center" vertical="center"/>
    </xf>
    <xf numFmtId="166" fontId="22" fillId="0" borderId="1" xfId="3" applyNumberFormat="1" applyFont="1" applyFill="1" applyBorder="1" applyAlignment="1">
      <alignment horizontal="right" vertical="center" wrapText="1"/>
    </xf>
    <xf numFmtId="0" fontId="22" fillId="3" borderId="7" xfId="17" applyFont="1" applyFill="1" applyBorder="1" applyAlignment="1">
      <alignment vertical="center"/>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 xfId="0" applyFont="1" applyBorder="1" applyAlignment="1">
      <alignment horizontal="center" vertical="center" wrapText="1"/>
    </xf>
    <xf numFmtId="0" fontId="0" fillId="0" borderId="17"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0" borderId="1" xfId="0" applyBorder="1" applyAlignment="1">
      <alignment horizontal="center"/>
    </xf>
    <xf numFmtId="0" fontId="7" fillId="3" borderId="0" xfId="17" applyFont="1" applyFill="1" applyAlignment="1">
      <alignment horizontal="center" vertical="top" wrapText="1"/>
    </xf>
    <xf numFmtId="3" fontId="7" fillId="3" borderId="0" xfId="17" applyNumberFormat="1" applyFont="1" applyFill="1" applyAlignment="1">
      <alignment horizontal="center" vertical="top" wrapText="1"/>
    </xf>
    <xf numFmtId="0" fontId="7" fillId="3" borderId="0" xfId="17" applyFont="1" applyFill="1" applyAlignment="1">
      <alignment horizontal="center" vertical="top"/>
    </xf>
    <xf numFmtId="3" fontId="7" fillId="3" borderId="0" xfId="17" applyNumberFormat="1" applyFont="1" applyFill="1" applyAlignment="1">
      <alignment horizontal="center" vertical="top"/>
    </xf>
    <xf numFmtId="0" fontId="32" fillId="3" borderId="0" xfId="17" applyFont="1" applyFill="1" applyAlignment="1">
      <alignment horizontal="center" vertical="top"/>
    </xf>
    <xf numFmtId="3" fontId="32" fillId="3" borderId="0" xfId="17" applyNumberFormat="1" applyFont="1" applyFill="1" applyAlignment="1">
      <alignment horizontal="center" vertical="top"/>
    </xf>
    <xf numFmtId="0" fontId="7" fillId="3" borderId="1" xfId="17" applyFont="1" applyFill="1" applyBorder="1" applyAlignment="1">
      <alignment horizontal="center" vertical="center" wrapText="1"/>
    </xf>
    <xf numFmtId="1" fontId="6" fillId="3" borderId="2" xfId="25" applyNumberFormat="1" applyFont="1" applyFill="1" applyBorder="1" applyAlignment="1">
      <alignment horizontal="center" vertical="top" wrapText="1"/>
    </xf>
    <xf numFmtId="169" fontId="7" fillId="3" borderId="1" xfId="17" applyNumberFormat="1" applyFont="1" applyFill="1" applyBorder="1" applyAlignment="1">
      <alignment horizontal="center" vertical="center" wrapText="1"/>
    </xf>
    <xf numFmtId="0" fontId="7" fillId="3" borderId="1" xfId="11" applyFont="1" applyFill="1" applyBorder="1" applyAlignment="1">
      <alignment horizontal="center" vertical="center" wrapText="1"/>
    </xf>
    <xf numFmtId="166" fontId="25" fillId="3" borderId="1" xfId="17" applyNumberFormat="1" applyFont="1" applyFill="1" applyBorder="1" applyAlignment="1">
      <alignment horizontal="center" vertical="center" wrapText="1"/>
    </xf>
    <xf numFmtId="166" fontId="7" fillId="3" borderId="1" xfId="17" applyNumberFormat="1" applyFont="1" applyFill="1" applyBorder="1" applyAlignment="1">
      <alignment horizontal="center" vertical="center"/>
    </xf>
    <xf numFmtId="3" fontId="7" fillId="3" borderId="1" xfId="17" applyNumberFormat="1" applyFont="1" applyFill="1" applyBorder="1" applyAlignment="1">
      <alignment horizontal="center" vertical="center" wrapText="1"/>
    </xf>
    <xf numFmtId="43" fontId="7" fillId="3" borderId="1" xfId="17" applyNumberFormat="1" applyFont="1" applyFill="1" applyBorder="1" applyAlignment="1">
      <alignment horizontal="center" vertical="center" wrapText="1"/>
    </xf>
    <xf numFmtId="166" fontId="25" fillId="3" borderId="1" xfId="3" applyNumberFormat="1" applyFont="1" applyFill="1" applyBorder="1" applyAlignment="1">
      <alignment horizontal="center" vertical="center" wrapText="1"/>
    </xf>
    <xf numFmtId="3" fontId="7" fillId="3" borderId="1" xfId="17" applyNumberFormat="1" applyFont="1" applyFill="1" applyBorder="1" applyAlignment="1">
      <alignment horizontal="right" vertical="center" wrapText="1"/>
    </xf>
    <xf numFmtId="0" fontId="7" fillId="3" borderId="1" xfId="17" applyFont="1" applyFill="1" applyBorder="1" applyAlignment="1">
      <alignment horizontal="center" vertical="center"/>
    </xf>
    <xf numFmtId="43" fontId="7" fillId="3" borderId="1" xfId="17" applyNumberFormat="1" applyFont="1" applyFill="1" applyBorder="1" applyAlignment="1">
      <alignment horizontal="center" vertical="center"/>
    </xf>
    <xf numFmtId="0" fontId="6" fillId="3" borderId="2" xfId="17" applyFont="1" applyFill="1" applyBorder="1" applyAlignment="1">
      <alignment horizontal="center" vertical="top"/>
    </xf>
    <xf numFmtId="0" fontId="6" fillId="3" borderId="2" xfId="17" applyFont="1" applyFill="1" applyBorder="1" applyAlignment="1">
      <alignment horizontal="center" vertical="center" wrapText="1"/>
    </xf>
    <xf numFmtId="0" fontId="6" fillId="3" borderId="2" xfId="17" applyFont="1" applyFill="1" applyBorder="1" applyAlignment="1">
      <alignment horizontal="center" vertical="center"/>
    </xf>
    <xf numFmtId="0" fontId="6" fillId="3" borderId="2" xfId="17" applyFont="1" applyFill="1" applyBorder="1" applyAlignment="1">
      <alignment horizontal="center" vertical="top" wrapText="1"/>
    </xf>
    <xf numFmtId="1" fontId="6" fillId="3" borderId="2" xfId="25" applyNumberFormat="1" applyFont="1" applyFill="1" applyBorder="1" applyAlignment="1">
      <alignment horizontal="center" vertical="center" wrapText="1"/>
    </xf>
    <xf numFmtId="0" fontId="6" fillId="3" borderId="2" xfId="16" applyFont="1" applyFill="1" applyBorder="1" applyAlignment="1">
      <alignment horizontal="left" vertical="top" wrapText="1"/>
    </xf>
    <xf numFmtId="0" fontId="6" fillId="3" borderId="2" xfId="17" quotePrefix="1" applyFont="1" applyFill="1" applyBorder="1" applyAlignment="1">
      <alignment horizontal="left" vertical="top" wrapText="1"/>
    </xf>
    <xf numFmtId="0" fontId="6" fillId="3" borderId="2" xfId="17" applyFont="1" applyFill="1" applyBorder="1" applyAlignment="1">
      <alignment horizontal="left" vertical="top" wrapText="1"/>
    </xf>
    <xf numFmtId="0" fontId="6" fillId="3" borderId="2" xfId="17" quotePrefix="1" applyFont="1" applyFill="1" applyBorder="1" applyAlignment="1">
      <alignment horizontal="center" vertical="top" wrapText="1"/>
    </xf>
    <xf numFmtId="170" fontId="6" fillId="3" borderId="2" xfId="4" applyNumberFormat="1" applyFont="1" applyFill="1" applyBorder="1" applyAlignment="1">
      <alignment horizontal="center" vertical="center" wrapText="1"/>
    </xf>
    <xf numFmtId="0" fontId="24" fillId="3" borderId="2" xfId="17" applyFont="1" applyFill="1" applyBorder="1" applyAlignment="1">
      <alignment horizontal="center" vertical="top" wrapText="1"/>
    </xf>
    <xf numFmtId="172" fontId="6" fillId="3" borderId="2" xfId="3" quotePrefix="1" applyNumberFormat="1" applyFont="1" applyFill="1" applyBorder="1" applyAlignment="1">
      <alignment horizontal="center" vertical="top" wrapText="1"/>
    </xf>
    <xf numFmtId="49" fontId="6" fillId="3" borderId="2" xfId="7" applyNumberFormat="1" applyFont="1" applyFill="1" applyBorder="1" applyAlignment="1">
      <alignment horizontal="center" vertical="top" wrapText="1"/>
    </xf>
    <xf numFmtId="0" fontId="32" fillId="3" borderId="8" xfId="17" applyFont="1" applyFill="1" applyBorder="1" applyAlignment="1">
      <alignment horizontal="right" vertical="top"/>
    </xf>
    <xf numFmtId="0" fontId="6" fillId="3" borderId="2" xfId="25" applyFont="1" applyFill="1" applyBorder="1" applyAlignment="1">
      <alignment horizontal="center" vertical="top" wrapText="1"/>
    </xf>
    <xf numFmtId="0" fontId="28" fillId="0" borderId="8" xfId="17" applyFont="1" applyBorder="1" applyAlignment="1">
      <alignment horizontal="right" vertical="top"/>
    </xf>
    <xf numFmtId="0" fontId="27" fillId="0" borderId="0" xfId="17" applyFont="1" applyAlignment="1">
      <alignment horizontal="center" vertical="center" wrapText="1"/>
    </xf>
    <xf numFmtId="0" fontId="20" fillId="0" borderId="1" xfId="17" applyFont="1" applyBorder="1" applyAlignment="1">
      <alignment horizontal="center" vertical="top" wrapText="1"/>
    </xf>
    <xf numFmtId="0" fontId="22" fillId="0" borderId="1" xfId="17" applyFont="1" applyBorder="1" applyAlignment="1">
      <alignment horizontal="center" vertical="center" wrapText="1"/>
    </xf>
    <xf numFmtId="0" fontId="22" fillId="0" borderId="1" xfId="17" applyFont="1" applyBorder="1" applyAlignment="1">
      <alignment horizontal="center" vertical="center"/>
    </xf>
    <xf numFmtId="166" fontId="22" fillId="0" borderId="1" xfId="3" applyNumberFormat="1" applyFont="1" applyFill="1" applyBorder="1" applyAlignment="1">
      <alignment horizontal="center" vertical="center" wrapText="1"/>
    </xf>
    <xf numFmtId="0" fontId="22" fillId="0" borderId="1" xfId="11" applyFont="1" applyFill="1" applyBorder="1" applyAlignment="1">
      <alignment horizontal="center" vertical="center" wrapText="1"/>
    </xf>
    <xf numFmtId="169" fontId="22" fillId="0" borderId="1" xfId="17" applyNumberFormat="1" applyFont="1" applyBorder="1" applyAlignment="1">
      <alignment horizontal="center" vertical="center" wrapText="1"/>
    </xf>
    <xf numFmtId="0" fontId="27" fillId="0" borderId="1" xfId="0" applyFont="1" applyBorder="1" applyAlignment="1">
      <alignment horizontal="center" vertical="center" wrapText="1"/>
    </xf>
    <xf numFmtId="0" fontId="20" fillId="0" borderId="1" xfId="17" applyFont="1" applyBorder="1" applyAlignment="1">
      <alignment horizontal="left" vertical="top" wrapText="1"/>
    </xf>
    <xf numFmtId="0" fontId="20" fillId="0" borderId="4" xfId="17" applyFont="1" applyBorder="1" applyAlignment="1">
      <alignment horizontal="left" vertical="top" wrapText="1"/>
    </xf>
    <xf numFmtId="0" fontId="20" fillId="0" borderId="7" xfId="17" applyFont="1" applyBorder="1" applyAlignment="1">
      <alignment horizontal="left" vertical="top" wrapText="1"/>
    </xf>
    <xf numFmtId="166" fontId="22" fillId="0" borderId="1" xfId="17" applyNumberFormat="1" applyFont="1" applyBorder="1" applyAlignment="1">
      <alignment horizontal="center" vertical="center" wrapText="1"/>
    </xf>
    <xf numFmtId="3" fontId="22" fillId="0" borderId="1" xfId="17" applyNumberFormat="1" applyFont="1" applyBorder="1" applyAlignment="1">
      <alignment horizontal="center" vertical="center" wrapText="1"/>
    </xf>
    <xf numFmtId="0" fontId="20" fillId="0" borderId="1" xfId="17" applyFont="1" applyBorder="1" applyAlignment="1">
      <alignment horizontal="center" vertical="center" wrapText="1"/>
    </xf>
    <xf numFmtId="0" fontId="27" fillId="0" borderId="0" xfId="17" applyFont="1" applyAlignment="1">
      <alignment horizontal="center" vertical="top" wrapText="1"/>
    </xf>
    <xf numFmtId="0" fontId="27" fillId="0" borderId="0" xfId="17" applyFont="1" applyAlignment="1">
      <alignment horizontal="center" vertical="top"/>
    </xf>
    <xf numFmtId="0" fontId="28" fillId="0" borderId="0" xfId="17" applyFont="1" applyAlignment="1">
      <alignment horizontal="center" vertical="top"/>
    </xf>
    <xf numFmtId="169" fontId="22" fillId="0" borderId="1" xfId="17" applyNumberFormat="1" applyFont="1" applyBorder="1" applyAlignment="1">
      <alignment horizontal="center" vertical="top" wrapText="1"/>
    </xf>
    <xf numFmtId="0" fontId="22" fillId="3" borderId="1" xfId="17" applyFont="1" applyFill="1" applyBorder="1" applyAlignment="1">
      <alignment horizontal="center" vertical="center" wrapText="1"/>
    </xf>
    <xf numFmtId="0" fontId="22" fillId="3" borderId="1" xfId="17" applyFont="1" applyFill="1" applyBorder="1" applyAlignment="1">
      <alignment horizontal="center" vertical="center"/>
    </xf>
    <xf numFmtId="0" fontId="22" fillId="3" borderId="4" xfId="17" applyFont="1" applyFill="1" applyBorder="1" applyAlignment="1">
      <alignment horizontal="center" vertical="center"/>
    </xf>
    <xf numFmtId="0" fontId="22" fillId="3" borderId="6" xfId="17" applyFont="1" applyFill="1" applyBorder="1" applyAlignment="1">
      <alignment horizontal="center" vertical="center"/>
    </xf>
    <xf numFmtId="0" fontId="22" fillId="3" borderId="7" xfId="17" applyFont="1" applyFill="1" applyBorder="1" applyAlignment="1">
      <alignment horizontal="center" vertical="center"/>
    </xf>
    <xf numFmtId="43" fontId="22" fillId="0" borderId="1" xfId="3" applyNumberFormat="1" applyFont="1" applyFill="1" applyBorder="1" applyAlignment="1">
      <alignment horizontal="right" vertical="top" wrapText="1"/>
    </xf>
    <xf numFmtId="43" fontId="22" fillId="0" borderId="1" xfId="3" applyNumberFormat="1" applyFont="1" applyFill="1" applyBorder="1" applyAlignment="1">
      <alignment horizontal="center" vertical="top" wrapText="1"/>
    </xf>
    <xf numFmtId="43" fontId="22" fillId="0" borderId="1" xfId="3" applyNumberFormat="1" applyFont="1" applyFill="1" applyBorder="1" applyAlignment="1">
      <alignment horizontal="right" vertical="center" wrapText="1"/>
    </xf>
    <xf numFmtId="43" fontId="23" fillId="0" borderId="4" xfId="3" applyNumberFormat="1" applyFont="1" applyFill="1" applyBorder="1" applyAlignment="1">
      <alignment horizontal="center" vertical="top" wrapText="1"/>
    </xf>
    <xf numFmtId="43" fontId="22" fillId="0" borderId="1" xfId="3" applyNumberFormat="1" applyFont="1" applyFill="1" applyBorder="1" applyAlignment="1">
      <alignment horizontal="center" vertical="top"/>
    </xf>
    <xf numFmtId="43" fontId="22" fillId="0" borderId="1" xfId="3" applyNumberFormat="1" applyFont="1" applyFill="1" applyBorder="1" applyAlignment="1">
      <alignment horizontal="right" vertical="top"/>
    </xf>
    <xf numFmtId="43" fontId="23" fillId="0" borderId="6" xfId="3" applyNumberFormat="1" applyFont="1" applyFill="1" applyBorder="1" applyAlignment="1">
      <alignment horizontal="center" vertical="top" wrapText="1"/>
    </xf>
    <xf numFmtId="43" fontId="20" fillId="0" borderId="1" xfId="3" applyNumberFormat="1" applyFont="1" applyFill="1" applyBorder="1" applyAlignment="1">
      <alignment horizontal="center" vertical="top"/>
    </xf>
    <xf numFmtId="43" fontId="21" fillId="0" borderId="1" xfId="3" applyNumberFormat="1" applyFont="1" applyFill="1" applyBorder="1" applyAlignment="1">
      <alignment horizontal="right" vertical="top" wrapText="1"/>
    </xf>
    <xf numFmtId="43" fontId="21" fillId="0" borderId="1" xfId="3" applyNumberFormat="1" applyFont="1" applyFill="1" applyBorder="1" applyAlignment="1">
      <alignment horizontal="center" vertical="top" wrapText="1"/>
    </xf>
    <xf numFmtId="43" fontId="20" fillId="0" borderId="1" xfId="3" applyNumberFormat="1" applyFont="1" applyFill="1" applyBorder="1" applyAlignment="1">
      <alignment vertical="top"/>
    </xf>
    <xf numFmtId="43" fontId="21" fillId="0" borderId="1" xfId="3" applyNumberFormat="1" applyFont="1" applyFill="1" applyBorder="1" applyAlignment="1">
      <alignment horizontal="center" vertical="top"/>
    </xf>
    <xf numFmtId="43" fontId="22" fillId="0" borderId="1" xfId="3" applyNumberFormat="1" applyFont="1" applyFill="1" applyBorder="1" applyAlignment="1">
      <alignment vertical="top"/>
    </xf>
    <xf numFmtId="43" fontId="23" fillId="0" borderId="1" xfId="3" applyNumberFormat="1" applyFont="1" applyFill="1" applyBorder="1" applyAlignment="1">
      <alignment horizontal="right" vertical="center" wrapText="1"/>
    </xf>
    <xf numFmtId="43" fontId="23" fillId="0" borderId="1" xfId="3" applyNumberFormat="1" applyFont="1" applyFill="1" applyBorder="1" applyAlignment="1">
      <alignment vertical="top"/>
    </xf>
    <xf numFmtId="43" fontId="20" fillId="0" borderId="1" xfId="3" applyNumberFormat="1" applyFont="1" applyFill="1" applyBorder="1" applyAlignment="1">
      <alignment horizontal="right" vertical="top"/>
    </xf>
    <xf numFmtId="43" fontId="23" fillId="0" borderId="1" xfId="3" applyNumberFormat="1" applyFont="1" applyFill="1" applyBorder="1" applyAlignment="1">
      <alignment horizontal="right" vertical="top" wrapText="1"/>
    </xf>
    <xf numFmtId="43" fontId="23" fillId="0" borderId="1" xfId="3" applyNumberFormat="1" applyFont="1" applyFill="1" applyBorder="1" applyAlignment="1">
      <alignment horizontal="center" vertical="top" wrapText="1"/>
    </xf>
    <xf numFmtId="43" fontId="22" fillId="0" borderId="1" xfId="3" applyNumberFormat="1" applyFont="1" applyFill="1" applyBorder="1" applyAlignment="1">
      <alignment horizontal="center" vertical="center" wrapText="1"/>
    </xf>
    <xf numFmtId="43" fontId="23" fillId="0" borderId="1" xfId="3" applyNumberFormat="1" applyFont="1" applyFill="1" applyBorder="1" applyAlignment="1">
      <alignment horizontal="center" vertical="center" wrapText="1"/>
    </xf>
    <xf numFmtId="43" fontId="20" fillId="0" borderId="1" xfId="3" applyNumberFormat="1" applyFont="1" applyFill="1" applyBorder="1" applyAlignment="1">
      <alignment horizontal="right" vertical="top" wrapText="1"/>
    </xf>
    <xf numFmtId="43" fontId="20" fillId="0" borderId="1" xfId="3" applyNumberFormat="1" applyFont="1" applyFill="1" applyBorder="1" applyAlignment="1">
      <alignment horizontal="center" vertical="top" wrapText="1"/>
    </xf>
    <xf numFmtId="43" fontId="23" fillId="0" borderId="7" xfId="3" applyNumberFormat="1" applyFont="1" applyFill="1" applyBorder="1" applyAlignment="1">
      <alignment horizontal="center" vertical="top" wrapText="1"/>
    </xf>
    <xf numFmtId="43" fontId="20" fillId="0" borderId="7" xfId="17" applyNumberFormat="1" applyFont="1" applyBorder="1" applyAlignment="1">
      <alignment horizontal="right" vertical="top"/>
    </xf>
    <xf numFmtId="43" fontId="20" fillId="0" borderId="7" xfId="3" applyNumberFormat="1" applyFont="1" applyFill="1" applyBorder="1" applyAlignment="1">
      <alignment horizontal="center" vertical="top"/>
    </xf>
    <xf numFmtId="43" fontId="20" fillId="0" borderId="7" xfId="17" applyNumberFormat="1" applyFont="1" applyBorder="1" applyAlignment="1">
      <alignment horizontal="center" vertical="top"/>
    </xf>
    <xf numFmtId="43" fontId="20" fillId="0" borderId="7" xfId="17" applyNumberFormat="1" applyFont="1" applyBorder="1" applyAlignment="1">
      <alignment horizontal="center" vertical="center" wrapText="1"/>
    </xf>
    <xf numFmtId="43" fontId="20" fillId="0" borderId="7" xfId="17" applyNumberFormat="1" applyFont="1" applyBorder="1" applyAlignment="1">
      <alignment horizontal="center" vertical="center"/>
    </xf>
  </cellXfs>
  <cellStyles count="36">
    <cellStyle name="Bình thường" xfId="0" builtinId="0"/>
    <cellStyle name="Bình thường 2" xfId="1" xr:uid="{00000000-0005-0000-0000-000000000000}"/>
    <cellStyle name="Bình thường 2 2" xfId="29" xr:uid="{00000000-0005-0000-0000-000001000000}"/>
    <cellStyle name="Bình thường 3" xfId="2" xr:uid="{00000000-0005-0000-0000-000002000000}"/>
    <cellStyle name="Comma 2" xfId="4" xr:uid="{00000000-0005-0000-0000-000004000000}"/>
    <cellStyle name="Comma 2 2" xfId="30" xr:uid="{00000000-0005-0000-0000-000005000000}"/>
    <cellStyle name="Comma 3" xfId="5" xr:uid="{00000000-0005-0000-0000-000006000000}"/>
    <cellStyle name="Comma 3 2" xfId="6" xr:uid="{00000000-0005-0000-0000-000007000000}"/>
    <cellStyle name="Comma 3 3" xfId="31" xr:uid="{00000000-0005-0000-0000-000008000000}"/>
    <cellStyle name="Comma 4 2" xfId="7" xr:uid="{00000000-0005-0000-0000-000009000000}"/>
    <cellStyle name="Comma 5 4" xfId="28" xr:uid="{00000000-0005-0000-0000-00000A000000}"/>
    <cellStyle name="Comma 7 4" xfId="8" xr:uid="{00000000-0005-0000-0000-00000B000000}"/>
    <cellStyle name="Comma 73" xfId="9" xr:uid="{00000000-0005-0000-0000-00000C000000}"/>
    <cellStyle name="Comma 83" xfId="10" xr:uid="{00000000-0005-0000-0000-00000D000000}"/>
    <cellStyle name="Dấu phẩy" xfId="3" builtinId="3"/>
    <cellStyle name="Good 2" xfId="11" xr:uid="{00000000-0005-0000-0000-00000E000000}"/>
    <cellStyle name="Normal 10" xfId="12" xr:uid="{00000000-0005-0000-0000-000010000000}"/>
    <cellStyle name="Normal 10 2 3" xfId="13" xr:uid="{00000000-0005-0000-0000-000011000000}"/>
    <cellStyle name="Normal 10 5" xfId="14" xr:uid="{00000000-0005-0000-0000-000012000000}"/>
    <cellStyle name="Normal 11 3 4" xfId="15" xr:uid="{00000000-0005-0000-0000-000013000000}"/>
    <cellStyle name="Normal 11 3 4 2" xfId="32" xr:uid="{00000000-0005-0000-0000-000014000000}"/>
    <cellStyle name="Normal 12" xfId="16" xr:uid="{00000000-0005-0000-0000-000015000000}"/>
    <cellStyle name="Normal 2" xfId="17" xr:uid="{00000000-0005-0000-0000-000016000000}"/>
    <cellStyle name="Normal 2 2" xfId="18" xr:uid="{00000000-0005-0000-0000-000017000000}"/>
    <cellStyle name="Normal 2 3" xfId="33" xr:uid="{00000000-0005-0000-0000-000018000000}"/>
    <cellStyle name="Normal 2 5 2" xfId="19" xr:uid="{00000000-0005-0000-0000-000019000000}"/>
    <cellStyle name="Normal 35" xfId="27" xr:uid="{00000000-0005-0000-0000-00001A000000}"/>
    <cellStyle name="Normal 4 4" xfId="20" xr:uid="{00000000-0005-0000-0000-00001B000000}"/>
    <cellStyle name="Normal 41" xfId="21" xr:uid="{00000000-0005-0000-0000-00001C000000}"/>
    <cellStyle name="Normal 41 2" xfId="34" xr:uid="{00000000-0005-0000-0000-00001D000000}"/>
    <cellStyle name="Normal 58" xfId="22" xr:uid="{00000000-0005-0000-0000-00001E000000}"/>
    <cellStyle name="Normal 58 2" xfId="35" xr:uid="{00000000-0005-0000-0000-00001F000000}"/>
    <cellStyle name="Normal 73" xfId="23" xr:uid="{00000000-0005-0000-0000-000020000000}"/>
    <cellStyle name="Normal 80 2 2 5" xfId="24" xr:uid="{00000000-0005-0000-0000-000021000000}"/>
    <cellStyle name="Normal_Bieu mau (CV )" xfId="25" xr:uid="{00000000-0005-0000-0000-000022000000}"/>
    <cellStyle name="Siêu kết nối 2" xfId="26" xr:uid="{00000000-0005-0000-0000-000024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Ph&#242;ng%20Kinh%20t&#7871;%20Kon%20Braih%202025\B&#225;o%20c&#225;o%20theo%20CV2401%20c&#7911;a%20S&#7903;%20T&#224;i%20ch&#237;nh\C&#225;c%20Q&#272;%2066,%2082,%2083,%2092\83%20PL%20k&#232;m%20theo%20Q&#272;%20UBND%20&#272;i&#7873;u%20ch&#7881;nh%20K&#7871;%20ho&#7841;ch%20trung%20h&#7841;ng%20v&#224;%20n&#259;m%202025%20Ch&#432;&#417;ng%20tr&#236;nh%20DTTS.xlsx" TargetMode="External"/><Relationship Id="rId1" Type="http://schemas.openxmlformats.org/officeDocument/2006/relationships/externalLinkPath" Target="/Ph&#242;ng%20Kinh%20t&#7871;%20Kon%20Braih%202025/B&#225;o%20c&#225;o%20theo%20CV2401%20c&#7911;a%20S&#7903;%20T&#224;i%20ch&#237;nh/C&#225;c%20Q&#272;%2066,%2082,%2083,%2092/83%20PL%20k&#232;m%20theo%20Q&#272;%20UBND%20&#272;i&#7873;u%20ch&#7881;nh%20K&#7871;%20ho&#7841;ch%20trung%20h&#7841;ng%20v&#224;%20n&#259;m%202025%20Ch&#432;&#417;ng%20tr&#236;nh%20DT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HUYET MINH"/>
      <sheetName val="PHU LỤC TH1"/>
      <sheetName val="PHỤ LỤC TH2"/>
      <sheetName val="Sheet1"/>
      <sheetName val="PHỤ LỤC 4"/>
      <sheetName val="PHỤ LỤC CT1"/>
      <sheetName val="PHỤ LỤC CT2"/>
      <sheetName val="PHỤ LỤC CT3"/>
      <sheetName val="PHỤ LỤC CT4"/>
      <sheetName val="PHỤ LỤC CT5"/>
      <sheetName val="Sheet2"/>
    </sheetNames>
    <sheetDataSet>
      <sheetData sheetId="0"/>
      <sheetData sheetId="1"/>
      <sheetData sheetId="2"/>
      <sheetData sheetId="3"/>
      <sheetData sheetId="4"/>
      <sheetData sheetId="5"/>
      <sheetData sheetId="6">
        <row r="6">
          <cell r="G6" t="str">
            <v>Kế hoạch đầu tư công trung hạn giai đoạn 2021 - 2025 và kế hoạch vốn đầu tư công năm 2025 (bao gồm kế hoạch vốn năm 2024 về trước kéo dài sang năm 2025) đã được cấp thẩm quyền giao</v>
          </cell>
          <cell r="H6"/>
          <cell r="I6"/>
          <cell r="J6"/>
          <cell r="K6"/>
          <cell r="L6"/>
          <cell r="M6"/>
          <cell r="N6"/>
          <cell r="O6"/>
          <cell r="P6"/>
          <cell r="Q6"/>
          <cell r="R6"/>
          <cell r="S6"/>
          <cell r="T6"/>
          <cell r="U6"/>
          <cell r="V6"/>
          <cell r="W6"/>
          <cell r="X6" t="str">
            <v>Kế hoạch đầu tư công trung hạn giai đoạn 2021 - 2025 và kế hoạch vốn đầu tư công năm 2025 (bao gồm kế hoạch vốn năm 2024 về trước kéo dài sang năm 2025) sau điều chỉnh</v>
          </cell>
          <cell r="Y6"/>
          <cell r="Z6"/>
          <cell r="AA6"/>
          <cell r="AB6"/>
          <cell r="AC6"/>
          <cell r="AD6"/>
          <cell r="AE6"/>
          <cell r="AF6"/>
          <cell r="AG6"/>
          <cell r="AH6"/>
          <cell r="AI6"/>
          <cell r="AJ6"/>
          <cell r="AK6"/>
          <cell r="AL6"/>
          <cell r="AM6"/>
          <cell r="AN6"/>
          <cell r="AO6"/>
          <cell r="AP6"/>
          <cell r="AQ6"/>
          <cell r="AR6"/>
        </row>
      </sheetData>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5:J30"/>
  <sheetViews>
    <sheetView workbookViewId="0">
      <selection activeCell="J23" sqref="J23"/>
    </sheetView>
  </sheetViews>
  <sheetFormatPr defaultRowHeight="14.25"/>
  <cols>
    <col min="4" max="4" width="21.75" customWidth="1"/>
    <col min="5" max="5" width="17.125" customWidth="1"/>
    <col min="6" max="6" width="16.125" customWidth="1"/>
    <col min="7" max="7" width="14.75" customWidth="1"/>
    <col min="9" max="9" width="10.625" bestFit="1" customWidth="1"/>
  </cols>
  <sheetData>
    <row r="5" spans="3:8" ht="15" thickBot="1"/>
    <row r="6" spans="3:8" ht="28.5" customHeight="1" thickBot="1">
      <c r="C6" s="363" t="s">
        <v>26</v>
      </c>
      <c r="D6" s="363" t="s">
        <v>1325</v>
      </c>
      <c r="E6" s="366" t="s">
        <v>1326</v>
      </c>
      <c r="F6" s="367"/>
      <c r="G6" s="368"/>
      <c r="H6" s="16" t="s">
        <v>1</v>
      </c>
    </row>
    <row r="7" spans="3:8" ht="19.5" thickBot="1">
      <c r="C7" s="364"/>
      <c r="D7" s="364"/>
      <c r="E7" s="363" t="s">
        <v>1327</v>
      </c>
      <c r="F7" s="366" t="s">
        <v>8</v>
      </c>
      <c r="G7" s="368"/>
      <c r="H7" s="17"/>
    </row>
    <row r="8" spans="3:8" ht="29.25" thickBot="1">
      <c r="C8" s="365"/>
      <c r="D8" s="365"/>
      <c r="E8" s="365"/>
      <c r="F8" s="18" t="s">
        <v>1328</v>
      </c>
      <c r="G8" s="18" t="s">
        <v>1329</v>
      </c>
      <c r="H8" s="17"/>
    </row>
    <row r="9" spans="3:8" ht="15" thickBot="1">
      <c r="C9" s="19"/>
      <c r="D9" s="20" t="s">
        <v>9</v>
      </c>
      <c r="E9" s="28" t="e">
        <f>SUM(E10:E11)</f>
        <v>#REF!</v>
      </c>
      <c r="F9" s="28" t="e">
        <f>SUM(F10:F11)</f>
        <v>#REF!</v>
      </c>
      <c r="G9" s="28" t="e">
        <f>SUM(G10:G11)</f>
        <v>#REF!</v>
      </c>
      <c r="H9" s="20"/>
    </row>
    <row r="10" spans="3:8" ht="15.75" thickBot="1">
      <c r="C10" s="21">
        <v>1</v>
      </c>
      <c r="D10" s="22" t="s">
        <v>1330</v>
      </c>
      <c r="E10" s="26" t="e">
        <f>SUM(F10:G10)</f>
        <v>#REF!</v>
      </c>
      <c r="F10" s="25" t="e">
        <f>#REF!</f>
        <v>#REF!</v>
      </c>
      <c r="G10" s="25" t="e">
        <f>#REF!</f>
        <v>#REF!</v>
      </c>
      <c r="H10" s="23"/>
    </row>
    <row r="11" spans="3:8" ht="15.75" thickBot="1">
      <c r="C11" s="21">
        <v>2</v>
      </c>
      <c r="D11" s="22" t="s">
        <v>1332</v>
      </c>
      <c r="E11" s="27" t="e">
        <f>SUM(F11:G11)</f>
        <v>#REF!</v>
      </c>
      <c r="F11" s="27" t="e">
        <f>#REF!+#REF!</f>
        <v>#REF!</v>
      </c>
      <c r="G11" s="25" t="e">
        <f>#REF!+#REF!</f>
        <v>#REF!</v>
      </c>
      <c r="H11" s="24"/>
    </row>
    <row r="14" spans="3:8">
      <c r="C14" s="369" t="s">
        <v>26</v>
      </c>
      <c r="D14" s="369" t="s">
        <v>1325</v>
      </c>
      <c r="E14" s="369" t="s">
        <v>1335</v>
      </c>
      <c r="F14" s="369"/>
      <c r="G14" s="369"/>
      <c r="H14" s="29" t="s">
        <v>1</v>
      </c>
    </row>
    <row r="15" spans="3:8" ht="18.75">
      <c r="C15" s="369"/>
      <c r="D15" s="369"/>
      <c r="E15" s="369" t="s">
        <v>1327</v>
      </c>
      <c r="F15" s="369" t="s">
        <v>8</v>
      </c>
      <c r="G15" s="369"/>
      <c r="H15" s="30"/>
    </row>
    <row r="16" spans="3:8" ht="28.5">
      <c r="C16" s="369"/>
      <c r="D16" s="369"/>
      <c r="E16" s="369"/>
      <c r="F16" s="29" t="s">
        <v>1328</v>
      </c>
      <c r="G16" s="29" t="s">
        <v>1329</v>
      </c>
      <c r="H16" s="30"/>
    </row>
    <row r="17" spans="3:10">
      <c r="C17" s="29"/>
      <c r="D17" s="31" t="s">
        <v>9</v>
      </c>
      <c r="E17" s="38" t="e">
        <f>SUM(F17:G17)</f>
        <v>#REF!</v>
      </c>
      <c r="F17" s="38">
        <f>F18+F21</f>
        <v>514885.74200000003</v>
      </c>
      <c r="G17" s="38" t="e">
        <f>G18+G21</f>
        <v>#REF!</v>
      </c>
      <c r="H17" s="31"/>
    </row>
    <row r="18" spans="3:10" ht="28.5">
      <c r="C18" s="29" t="s">
        <v>2</v>
      </c>
      <c r="D18" s="31" t="s">
        <v>1333</v>
      </c>
      <c r="E18" s="38" t="e">
        <f>E19+E20</f>
        <v>#REF!</v>
      </c>
      <c r="F18" s="38">
        <f>F19+F20</f>
        <v>514885.74200000003</v>
      </c>
      <c r="G18" s="38" t="e">
        <f>G19+G20</f>
        <v>#REF!</v>
      </c>
      <c r="H18" s="31"/>
      <c r="I18" s="48" t="e">
        <f>E17+E28</f>
        <v>#REF!</v>
      </c>
    </row>
    <row r="19" spans="3:10" ht="15">
      <c r="C19" s="32">
        <v>1</v>
      </c>
      <c r="D19" s="33" t="s">
        <v>1330</v>
      </c>
      <c r="E19" s="36" t="e">
        <f>SUM(F19:G19)</f>
        <v>#REF!</v>
      </c>
      <c r="F19" s="39">
        <f>'PHỤ LỤC 4'!Q11</f>
        <v>489626.01</v>
      </c>
      <c r="G19" s="39" t="e">
        <f>#REF!</f>
        <v>#REF!</v>
      </c>
      <c r="H19" s="34"/>
    </row>
    <row r="20" spans="3:10" ht="15">
      <c r="C20" s="32">
        <v>2</v>
      </c>
      <c r="D20" s="33" t="s">
        <v>1332</v>
      </c>
      <c r="E20" s="36" t="e">
        <f>SUM(F20:G20)</f>
        <v>#REF!</v>
      </c>
      <c r="F20" s="39">
        <f>'PHỤ LỤC 4'!R11+'PHỤ LỤC 4'!S11</f>
        <v>25259.732</v>
      </c>
      <c r="G20" s="39" t="e">
        <f>#REF!+#REF!</f>
        <v>#REF!</v>
      </c>
      <c r="H20" s="32"/>
    </row>
    <row r="21" spans="3:10" ht="88.5">
      <c r="C21" s="37" t="s">
        <v>3</v>
      </c>
      <c r="D21" s="31" t="s">
        <v>1334</v>
      </c>
      <c r="E21" s="40">
        <f>SUM(F21:G21)</f>
        <v>43713</v>
      </c>
      <c r="F21" s="41"/>
      <c r="G21" s="42">
        <v>43713</v>
      </c>
      <c r="H21" s="35"/>
      <c r="J21" s="48" t="e">
        <f>E19+E21</f>
        <v>#REF!</v>
      </c>
    </row>
    <row r="22" spans="3:10">
      <c r="J22" s="48" t="e">
        <f>J21+E20</f>
        <v>#REF!</v>
      </c>
    </row>
    <row r="25" spans="3:10" ht="28.5" customHeight="1">
      <c r="C25" s="369" t="s">
        <v>26</v>
      </c>
      <c r="D25" s="369" t="s">
        <v>1325</v>
      </c>
      <c r="E25" s="369" t="s">
        <v>1336</v>
      </c>
      <c r="F25" s="369"/>
      <c r="G25" s="369"/>
      <c r="H25" s="29" t="s">
        <v>1</v>
      </c>
    </row>
    <row r="26" spans="3:10" ht="18.75">
      <c r="C26" s="369"/>
      <c r="D26" s="369"/>
      <c r="E26" s="369" t="s">
        <v>1327</v>
      </c>
      <c r="F26" s="369" t="s">
        <v>8</v>
      </c>
      <c r="G26" s="369"/>
      <c r="H26" s="30"/>
    </row>
    <row r="27" spans="3:10" ht="28.5">
      <c r="C27" s="369"/>
      <c r="D27" s="369"/>
      <c r="E27" s="369"/>
      <c r="F27" s="29" t="s">
        <v>1328</v>
      </c>
      <c r="G27" s="29" t="s">
        <v>1329</v>
      </c>
      <c r="H27" s="30"/>
    </row>
    <row r="28" spans="3:10">
      <c r="C28" s="29"/>
      <c r="D28" s="31" t="s">
        <v>9</v>
      </c>
      <c r="E28" s="43" t="e">
        <f>SUM(F28:G28)</f>
        <v>#REF!</v>
      </c>
      <c r="F28" s="44">
        <f>SUM(F29:F30)</f>
        <v>113189.60345334043</v>
      </c>
      <c r="G28" s="44" t="e">
        <f>SUM(G29:G30)</f>
        <v>#REF!</v>
      </c>
      <c r="H28" s="31"/>
    </row>
    <row r="29" spans="3:10" ht="15">
      <c r="C29" s="32">
        <v>1</v>
      </c>
      <c r="D29" s="33" t="s">
        <v>1330</v>
      </c>
      <c r="E29" s="45" t="e">
        <f>SUM(F29:G29)</f>
        <v>#REF!</v>
      </c>
      <c r="F29" s="46">
        <f>'PHỤ LỤC 4'!U11</f>
        <v>107775.66058534043</v>
      </c>
      <c r="G29" s="46" t="e">
        <f>#REF!</f>
        <v>#REF!</v>
      </c>
      <c r="H29" s="34"/>
    </row>
    <row r="30" spans="3:10" ht="15">
      <c r="C30" s="32">
        <v>2</v>
      </c>
      <c r="D30" s="33" t="s">
        <v>1331</v>
      </c>
      <c r="E30" s="45" t="e">
        <f>SUM(F30:G30)</f>
        <v>#REF!</v>
      </c>
      <c r="F30" s="46">
        <f>'PHỤ LỤC 4'!V11+'PHỤ LỤC 4'!W11</f>
        <v>5413.9428680000001</v>
      </c>
      <c r="G30" s="46" t="e">
        <f>#REF!+#REF!</f>
        <v>#REF!</v>
      </c>
      <c r="H30" s="32"/>
    </row>
  </sheetData>
  <mergeCells count="15">
    <mergeCell ref="C14:C16"/>
    <mergeCell ref="D14:D16"/>
    <mergeCell ref="E14:G14"/>
    <mergeCell ref="E15:E16"/>
    <mergeCell ref="F15:G15"/>
    <mergeCell ref="C25:C27"/>
    <mergeCell ref="D25:D27"/>
    <mergeCell ref="E25:G25"/>
    <mergeCell ref="E26:E27"/>
    <mergeCell ref="F26:G26"/>
    <mergeCell ref="C6:C8"/>
    <mergeCell ref="D6:D8"/>
    <mergeCell ref="E6:G6"/>
    <mergeCell ref="E7:E8"/>
    <mergeCell ref="F7:G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W55"/>
  <sheetViews>
    <sheetView topLeftCell="A31" workbookViewId="0">
      <selection activeCell="F55" sqref="F55"/>
    </sheetView>
  </sheetViews>
  <sheetFormatPr defaultRowHeight="14.25"/>
  <cols>
    <col min="1" max="1" width="11.125" customWidth="1"/>
    <col min="7" max="7" width="11.625" bestFit="1" customWidth="1"/>
    <col min="11" max="12" width="10.625" bestFit="1" customWidth="1"/>
    <col min="13" max="13" width="9.625" bestFit="1" customWidth="1"/>
    <col min="14" max="14" width="9.375" bestFit="1" customWidth="1"/>
  </cols>
  <sheetData>
    <row r="2" spans="1:22">
      <c r="B2" s="306"/>
      <c r="C2" s="373" t="s">
        <v>1351</v>
      </c>
      <c r="D2" s="373"/>
      <c r="E2" s="373"/>
      <c r="F2" s="373"/>
      <c r="G2" s="373" t="s">
        <v>1352</v>
      </c>
      <c r="H2" s="373"/>
      <c r="I2" s="373"/>
      <c r="J2" s="373"/>
      <c r="K2" s="373" t="s">
        <v>1353</v>
      </c>
      <c r="L2" s="373"/>
      <c r="M2" s="373"/>
      <c r="N2" s="373"/>
      <c r="O2" s="370" t="s">
        <v>1356</v>
      </c>
      <c r="P2" s="371"/>
      <c r="Q2" s="371"/>
      <c r="R2" s="371"/>
    </row>
    <row r="3" spans="1:22">
      <c r="A3" s="372" t="s">
        <v>1354</v>
      </c>
      <c r="B3" s="306">
        <v>1</v>
      </c>
      <c r="C3" s="306"/>
      <c r="D3" s="306"/>
      <c r="E3" s="306"/>
      <c r="F3" s="306"/>
      <c r="G3" s="307" t="e">
        <f>#REF!</f>
        <v>#REF!</v>
      </c>
      <c r="H3" s="307" t="e">
        <f>#REF!</f>
        <v>#REF!</v>
      </c>
      <c r="I3" s="307" t="e">
        <f>#REF!</f>
        <v>#REF!</v>
      </c>
      <c r="J3" s="307" t="e">
        <f>#REF!</f>
        <v>#REF!</v>
      </c>
      <c r="K3" s="308" t="e">
        <f t="shared" ref="K3:N7" si="0">C3+G3</f>
        <v>#REF!</v>
      </c>
      <c r="L3" s="308" t="e">
        <f t="shared" si="0"/>
        <v>#REF!</v>
      </c>
      <c r="M3" s="308" t="e">
        <f t="shared" si="0"/>
        <v>#REF!</v>
      </c>
      <c r="N3" s="308" t="e">
        <f t="shared" si="0"/>
        <v>#REF!</v>
      </c>
      <c r="P3">
        <v>1150</v>
      </c>
      <c r="Q3">
        <v>115</v>
      </c>
      <c r="S3" s="48" t="e">
        <f t="shared" ref="S3:S33" si="1">L3-P3</f>
        <v>#REF!</v>
      </c>
      <c r="T3" s="48" t="e">
        <f t="shared" ref="T3:T33" si="2">M3-Q3</f>
        <v>#REF!</v>
      </c>
    </row>
    <row r="4" spans="1:22">
      <c r="A4" s="372"/>
      <c r="B4" s="306">
        <v>2</v>
      </c>
      <c r="C4" s="306" t="e">
        <f>#REF!</f>
        <v>#REF!</v>
      </c>
      <c r="D4" s="306" t="e">
        <f>#REF!</f>
        <v>#REF!</v>
      </c>
      <c r="E4" s="306" t="e">
        <f>#REF!</f>
        <v>#REF!</v>
      </c>
      <c r="F4" s="306" t="e">
        <f>#REF!</f>
        <v>#REF!</v>
      </c>
      <c r="G4" s="306"/>
      <c r="H4" s="306"/>
      <c r="I4" s="306"/>
      <c r="J4" s="306"/>
      <c r="K4" s="308" t="e">
        <f t="shared" si="0"/>
        <v>#REF!</v>
      </c>
      <c r="L4" s="308" t="e">
        <f t="shared" si="0"/>
        <v>#REF!</v>
      </c>
      <c r="M4" s="308" t="e">
        <f t="shared" si="0"/>
        <v>#REF!</v>
      </c>
      <c r="N4" s="308" t="e">
        <f t="shared" si="0"/>
        <v>#REF!</v>
      </c>
      <c r="P4">
        <v>4225</v>
      </c>
      <c r="Q4">
        <v>422</v>
      </c>
      <c r="S4" s="48" t="e">
        <f t="shared" si="1"/>
        <v>#REF!</v>
      </c>
      <c r="T4" s="48" t="e">
        <f t="shared" si="2"/>
        <v>#REF!</v>
      </c>
    </row>
    <row r="5" spans="1:22">
      <c r="A5" s="372"/>
      <c r="B5" s="306">
        <v>4</v>
      </c>
      <c r="C5" s="312" t="e">
        <f>#REF!</f>
        <v>#REF!</v>
      </c>
      <c r="D5" s="312" t="e">
        <f>#REF!</f>
        <v>#REF!</v>
      </c>
      <c r="E5" s="313" t="e">
        <f>#REF!</f>
        <v>#REF!</v>
      </c>
      <c r="F5" s="312" t="e">
        <f>#REF!</f>
        <v>#REF!</v>
      </c>
      <c r="G5" s="312" t="e">
        <f>#REF!</f>
        <v>#REF!</v>
      </c>
      <c r="H5" s="312" t="e">
        <f>#REF!</f>
        <v>#REF!</v>
      </c>
      <c r="I5" s="312" t="e">
        <f>#REF!</f>
        <v>#REF!</v>
      </c>
      <c r="J5" s="312" t="e">
        <f>#REF!</f>
        <v>#REF!</v>
      </c>
      <c r="K5" s="308" t="e">
        <f t="shared" si="0"/>
        <v>#REF!</v>
      </c>
      <c r="L5" s="308" t="e">
        <f t="shared" si="0"/>
        <v>#REF!</v>
      </c>
      <c r="M5" s="308" t="e">
        <f t="shared" si="0"/>
        <v>#REF!</v>
      </c>
      <c r="N5" s="308" t="e">
        <f t="shared" si="0"/>
        <v>#REF!</v>
      </c>
      <c r="P5">
        <v>7079</v>
      </c>
      <c r="Q5">
        <v>706</v>
      </c>
      <c r="S5" s="311" t="e">
        <f t="shared" si="1"/>
        <v>#REF!</v>
      </c>
      <c r="T5" s="311" t="e">
        <f t="shared" si="2"/>
        <v>#REF!</v>
      </c>
    </row>
    <row r="6" spans="1:22">
      <c r="A6" s="372"/>
      <c r="B6" s="306">
        <v>5</v>
      </c>
      <c r="C6" s="307" t="e">
        <f>#REF!</f>
        <v>#REF!</v>
      </c>
      <c r="D6" s="307" t="e">
        <f>#REF!</f>
        <v>#REF!</v>
      </c>
      <c r="E6" s="307" t="e">
        <f>#REF!</f>
        <v>#REF!</v>
      </c>
      <c r="F6" s="307" t="e">
        <f>#REF!</f>
        <v>#REF!</v>
      </c>
      <c r="G6" s="306"/>
      <c r="H6" s="306"/>
      <c r="I6" s="306"/>
      <c r="J6" s="306"/>
      <c r="K6" s="308" t="e">
        <f t="shared" si="0"/>
        <v>#REF!</v>
      </c>
      <c r="L6" s="308" t="e">
        <f t="shared" si="0"/>
        <v>#REF!</v>
      </c>
      <c r="M6" s="308" t="e">
        <f t="shared" si="0"/>
        <v>#REF!</v>
      </c>
      <c r="N6" s="308" t="e">
        <f t="shared" si="0"/>
        <v>#REF!</v>
      </c>
      <c r="P6">
        <v>2900</v>
      </c>
      <c r="Q6">
        <v>84</v>
      </c>
      <c r="S6" s="48" t="e">
        <f t="shared" si="1"/>
        <v>#REF!</v>
      </c>
      <c r="T6" s="48" t="e">
        <f t="shared" si="2"/>
        <v>#REF!</v>
      </c>
    </row>
    <row r="7" spans="1:22">
      <c r="A7" s="372"/>
      <c r="B7" s="306">
        <v>6</v>
      </c>
      <c r="C7" s="306"/>
      <c r="D7" s="306"/>
      <c r="E7" s="306"/>
      <c r="F7" s="306"/>
      <c r="G7" s="307" t="e">
        <f>#REF!</f>
        <v>#REF!</v>
      </c>
      <c r="H7" s="307" t="e">
        <f>#REF!</f>
        <v>#REF!</v>
      </c>
      <c r="I7" s="307" t="e">
        <f>#REF!</f>
        <v>#REF!</v>
      </c>
      <c r="J7" s="307" t="e">
        <f>#REF!</f>
        <v>#REF!</v>
      </c>
      <c r="K7" s="308" t="e">
        <f t="shared" si="0"/>
        <v>#REF!</v>
      </c>
      <c r="L7" s="308" t="e">
        <f t="shared" si="0"/>
        <v>#REF!</v>
      </c>
      <c r="M7" s="308" t="e">
        <f t="shared" si="0"/>
        <v>#REF!</v>
      </c>
      <c r="N7" s="308" t="e">
        <f t="shared" si="0"/>
        <v>#REF!</v>
      </c>
      <c r="P7">
        <v>248</v>
      </c>
      <c r="Q7">
        <v>27</v>
      </c>
      <c r="S7" s="48" t="e">
        <f t="shared" si="1"/>
        <v>#REF!</v>
      </c>
      <c r="T7" s="48" t="e">
        <f t="shared" si="2"/>
        <v>#REF!</v>
      </c>
    </row>
    <row r="8" spans="1:22">
      <c r="A8" s="372"/>
      <c r="B8" s="306"/>
      <c r="C8" s="306"/>
      <c r="D8" s="306"/>
      <c r="E8" s="306"/>
      <c r="F8" s="306"/>
      <c r="G8" s="306"/>
      <c r="H8" s="306"/>
      <c r="I8" s="306"/>
      <c r="J8" s="306"/>
      <c r="K8" s="309" t="e">
        <f>SUM(K3:K7)</f>
        <v>#REF!</v>
      </c>
      <c r="L8" s="309" t="e">
        <f>SUM(L3:L7)</f>
        <v>#REF!</v>
      </c>
      <c r="M8" s="309" t="e">
        <f>SUM(M3:M7)</f>
        <v>#REF!</v>
      </c>
      <c r="N8" s="309" t="e">
        <f>SUM(N3:N7)</f>
        <v>#REF!</v>
      </c>
      <c r="P8" s="309">
        <f>SUM(P2:P7)</f>
        <v>15602</v>
      </c>
      <c r="Q8" s="309">
        <f>SUM(Q2:Q7)</f>
        <v>1354</v>
      </c>
      <c r="S8" s="310" t="e">
        <f t="shared" si="1"/>
        <v>#REF!</v>
      </c>
      <c r="T8" s="310" t="e">
        <f t="shared" si="2"/>
        <v>#REF!</v>
      </c>
    </row>
    <row r="9" spans="1:22">
      <c r="A9" s="372" t="s">
        <v>1355</v>
      </c>
      <c r="B9" s="306">
        <v>1</v>
      </c>
      <c r="C9" s="306"/>
      <c r="D9" s="306"/>
      <c r="E9" s="306"/>
      <c r="F9" s="306"/>
      <c r="G9" s="306"/>
      <c r="H9" s="306"/>
      <c r="I9" s="306"/>
      <c r="J9" s="306"/>
      <c r="K9" s="308">
        <f>C9+G9</f>
        <v>0</v>
      </c>
      <c r="L9" s="308">
        <f t="shared" ref="L9:L15" si="3">D9+H9</f>
        <v>0</v>
      </c>
      <c r="M9" s="308">
        <f t="shared" ref="M9:M15" si="4">E9+I9</f>
        <v>0</v>
      </c>
      <c r="N9" s="308">
        <f t="shared" ref="N9:N15" si="5">F9+J9</f>
        <v>0</v>
      </c>
      <c r="S9" s="48">
        <f t="shared" si="1"/>
        <v>0</v>
      </c>
      <c r="T9" s="48">
        <f t="shared" si="2"/>
        <v>0</v>
      </c>
      <c r="V9">
        <f>P6+P14+P20+P27+P33</f>
        <v>27410</v>
      </c>
    </row>
    <row r="10" spans="1:22">
      <c r="A10" s="372"/>
      <c r="B10" s="306">
        <v>2</v>
      </c>
      <c r="C10" s="307" t="e">
        <f>#REF!+#REF!</f>
        <v>#REF!</v>
      </c>
      <c r="D10" s="307" t="e">
        <f>#REF!+#REF!</f>
        <v>#REF!</v>
      </c>
      <c r="E10" s="307" t="e">
        <f>#REF!+#REF!</f>
        <v>#REF!</v>
      </c>
      <c r="F10" s="307" t="e">
        <f>#REF!</f>
        <v>#REF!</v>
      </c>
      <c r="G10" s="306"/>
      <c r="H10" s="306"/>
      <c r="I10" s="306"/>
      <c r="J10" s="306"/>
      <c r="K10" s="308" t="e">
        <f>C10+G10</f>
        <v>#REF!</v>
      </c>
      <c r="L10" s="308" t="e">
        <f t="shared" si="3"/>
        <v>#REF!</v>
      </c>
      <c r="M10" s="308" t="e">
        <f t="shared" si="4"/>
        <v>#REF!</v>
      </c>
      <c r="N10" s="308" t="e">
        <f t="shared" si="5"/>
        <v>#REF!</v>
      </c>
      <c r="P10">
        <v>10460</v>
      </c>
      <c r="Q10">
        <v>1046</v>
      </c>
      <c r="S10" s="48" t="e">
        <f>L10+L11-P10</f>
        <v>#REF!</v>
      </c>
      <c r="T10" s="48" t="e">
        <f>M10+M11-Q10</f>
        <v>#REF!</v>
      </c>
    </row>
    <row r="11" spans="1:22">
      <c r="A11" s="372"/>
      <c r="B11" s="306"/>
      <c r="C11" s="307" t="e">
        <f>#REF!</f>
        <v>#REF!</v>
      </c>
      <c r="D11" s="307" t="e">
        <f>#REF!</f>
        <v>#REF!</v>
      </c>
      <c r="E11" s="307" t="e">
        <f>#REF!</f>
        <v>#REF!</v>
      </c>
      <c r="F11" s="307" t="e">
        <f>#REF!</f>
        <v>#REF!</v>
      </c>
      <c r="G11" s="306"/>
      <c r="H11" s="306"/>
      <c r="I11" s="306"/>
      <c r="J11" s="306"/>
      <c r="K11" s="308" t="e">
        <f>C11+G11</f>
        <v>#REF!</v>
      </c>
      <c r="L11" s="308" t="e">
        <f>D11+H11</f>
        <v>#REF!</v>
      </c>
      <c r="M11" s="308" t="e">
        <f>E11+I11</f>
        <v>#REF!</v>
      </c>
      <c r="N11" s="308"/>
      <c r="S11" s="48"/>
      <c r="T11" s="48"/>
    </row>
    <row r="12" spans="1:22">
      <c r="A12" s="372"/>
      <c r="B12" s="306">
        <v>4</v>
      </c>
      <c r="C12" s="307" t="e">
        <f>SUM(#REF!)</f>
        <v>#REF!</v>
      </c>
      <c r="D12" s="307" t="e">
        <f>SUM(#REF!)</f>
        <v>#REF!</v>
      </c>
      <c r="E12" s="307" t="e">
        <f>SUM(#REF!)</f>
        <v>#REF!</v>
      </c>
      <c r="F12" s="307" t="e">
        <f>SUM(#REF!)</f>
        <v>#REF!</v>
      </c>
      <c r="G12" s="307" t="e">
        <f>SUM(#REF!)</f>
        <v>#REF!</v>
      </c>
      <c r="H12" s="307" t="e">
        <f>SUM(#REF!)</f>
        <v>#REF!</v>
      </c>
      <c r="I12" s="307" t="e">
        <f>SUM(#REF!)</f>
        <v>#REF!</v>
      </c>
      <c r="J12" s="307" t="e">
        <f>SUM(#REF!)</f>
        <v>#REF!</v>
      </c>
      <c r="K12" s="308" t="e">
        <f>C12+G12+C13+G13</f>
        <v>#REF!</v>
      </c>
      <c r="L12" s="308" t="e">
        <f>D12+H12+D13+H13</f>
        <v>#REF!</v>
      </c>
      <c r="M12" s="308" t="e">
        <f>E12+I12+E13+I13</f>
        <v>#REF!</v>
      </c>
      <c r="N12" s="308" t="e">
        <f>F12+J12+F10+F13</f>
        <v>#REF!</v>
      </c>
      <c r="O12">
        <f>SUM(P12:Q12)</f>
        <v>51360</v>
      </c>
      <c r="P12">
        <v>46709</v>
      </c>
      <c r="Q12">
        <v>4651</v>
      </c>
      <c r="S12" s="48" t="e">
        <f t="shared" si="1"/>
        <v>#REF!</v>
      </c>
      <c r="T12" s="48" t="e">
        <f t="shared" si="2"/>
        <v>#REF!</v>
      </c>
    </row>
    <row r="13" spans="1:22">
      <c r="A13" s="372"/>
      <c r="B13" s="306"/>
      <c r="C13" s="307"/>
      <c r="D13" s="307"/>
      <c r="E13" s="307"/>
      <c r="F13" s="307"/>
      <c r="G13" s="307" t="e">
        <f>#REF!</f>
        <v>#REF!</v>
      </c>
      <c r="H13" s="307" t="e">
        <f>#REF!</f>
        <v>#REF!</v>
      </c>
      <c r="I13" s="307" t="e">
        <f>#REF!</f>
        <v>#REF!</v>
      </c>
      <c r="J13" s="307" t="e">
        <f>#REF!</f>
        <v>#REF!</v>
      </c>
      <c r="K13" s="308"/>
      <c r="L13" s="308"/>
      <c r="M13" s="308"/>
      <c r="N13" s="308"/>
      <c r="S13" s="48"/>
      <c r="T13" s="48"/>
    </row>
    <row r="14" spans="1:22">
      <c r="A14" s="372"/>
      <c r="B14" s="306">
        <v>5</v>
      </c>
      <c r="C14" s="306" t="e">
        <f>#REF!</f>
        <v>#REF!</v>
      </c>
      <c r="D14" s="306" t="e">
        <f>#REF!</f>
        <v>#REF!</v>
      </c>
      <c r="E14" s="306" t="e">
        <f>#REF!</f>
        <v>#REF!</v>
      </c>
      <c r="F14" s="306" t="e">
        <f>#REF!</f>
        <v>#REF!</v>
      </c>
      <c r="G14" s="306"/>
      <c r="H14" s="306"/>
      <c r="I14" s="306"/>
      <c r="J14" s="306"/>
      <c r="K14" s="308" t="e">
        <f>C14+G14</f>
        <v>#REF!</v>
      </c>
      <c r="L14" s="308" t="e">
        <f t="shared" si="3"/>
        <v>#REF!</v>
      </c>
      <c r="M14" s="308" t="e">
        <f t="shared" si="4"/>
        <v>#REF!</v>
      </c>
      <c r="N14" s="308" t="e">
        <f t="shared" si="5"/>
        <v>#REF!</v>
      </c>
      <c r="P14">
        <v>3375</v>
      </c>
      <c r="Q14">
        <v>11</v>
      </c>
      <c r="S14" s="48" t="e">
        <f t="shared" si="1"/>
        <v>#REF!</v>
      </c>
      <c r="T14" s="48" t="e">
        <f t="shared" si="2"/>
        <v>#REF!</v>
      </c>
    </row>
    <row r="15" spans="1:22">
      <c r="A15" s="372"/>
      <c r="B15" s="306">
        <v>6</v>
      </c>
      <c r="C15" s="307" t="e">
        <f>#REF!</f>
        <v>#REF!</v>
      </c>
      <c r="D15" s="307" t="e">
        <f>#REF!</f>
        <v>#REF!</v>
      </c>
      <c r="E15" s="307" t="e">
        <f>#REF!</f>
        <v>#REF!</v>
      </c>
      <c r="F15" s="307" t="e">
        <f>#REF!</f>
        <v>#REF!</v>
      </c>
      <c r="G15" s="306"/>
      <c r="H15" s="306"/>
      <c r="I15" s="306"/>
      <c r="J15" s="306"/>
      <c r="K15" s="308" t="e">
        <f>C15+G15</f>
        <v>#REF!</v>
      </c>
      <c r="L15" s="308" t="e">
        <f t="shared" si="3"/>
        <v>#REF!</v>
      </c>
      <c r="M15" s="308" t="e">
        <f t="shared" si="4"/>
        <v>#REF!</v>
      </c>
      <c r="N15" s="308" t="e">
        <f t="shared" si="5"/>
        <v>#REF!</v>
      </c>
      <c r="P15">
        <v>667</v>
      </c>
      <c r="Q15">
        <v>67</v>
      </c>
      <c r="S15" s="48" t="e">
        <f t="shared" si="1"/>
        <v>#REF!</v>
      </c>
      <c r="T15" s="48" t="e">
        <f t="shared" si="2"/>
        <v>#REF!</v>
      </c>
    </row>
    <row r="16" spans="1:22">
      <c r="A16" s="372"/>
      <c r="B16" s="306"/>
      <c r="K16" s="309" t="e">
        <f>SUM(K9:K15)</f>
        <v>#REF!</v>
      </c>
      <c r="L16" s="309" t="e">
        <f>SUM(L9:L15)</f>
        <v>#REF!</v>
      </c>
      <c r="M16" s="309" t="e">
        <f>SUM(M9:M15)</f>
        <v>#REF!</v>
      </c>
      <c r="N16" s="309" t="e">
        <f>SUM(N9:N15)</f>
        <v>#REF!</v>
      </c>
      <c r="P16" s="309">
        <f>SUM(P9:P15)</f>
        <v>61211</v>
      </c>
      <c r="Q16" s="309">
        <f>SUM(Q9:Q15)</f>
        <v>5775</v>
      </c>
      <c r="S16" s="48" t="e">
        <f t="shared" si="1"/>
        <v>#REF!</v>
      </c>
      <c r="T16" s="48" t="e">
        <f t="shared" si="2"/>
        <v>#REF!</v>
      </c>
    </row>
    <row r="17" spans="1:20">
      <c r="A17" s="372" t="s">
        <v>32</v>
      </c>
      <c r="B17" s="306">
        <v>1</v>
      </c>
      <c r="G17" s="1" t="e">
        <f>#REF!</f>
        <v>#REF!</v>
      </c>
      <c r="H17" s="1" t="e">
        <f>#REF!</f>
        <v>#REF!</v>
      </c>
      <c r="I17" s="1" t="e">
        <f>#REF!</f>
        <v>#REF!</v>
      </c>
      <c r="J17" s="1" t="e">
        <f>#REF!</f>
        <v>#REF!</v>
      </c>
      <c r="K17" s="308" t="e">
        <f t="shared" ref="K17:N21" si="6">C17+G17</f>
        <v>#REF!</v>
      </c>
      <c r="L17" s="308" t="e">
        <f t="shared" si="6"/>
        <v>#REF!</v>
      </c>
      <c r="M17" s="308" t="e">
        <f t="shared" si="6"/>
        <v>#REF!</v>
      </c>
      <c r="N17" s="308" t="e">
        <f t="shared" si="6"/>
        <v>#REF!</v>
      </c>
      <c r="P17">
        <v>10302</v>
      </c>
      <c r="Q17">
        <v>1031</v>
      </c>
      <c r="S17" s="48" t="e">
        <f t="shared" si="1"/>
        <v>#REF!</v>
      </c>
      <c r="T17" s="48" t="e">
        <f t="shared" si="2"/>
        <v>#REF!</v>
      </c>
    </row>
    <row r="18" spans="1:20">
      <c r="A18" s="372"/>
      <c r="B18" s="306">
        <v>2</v>
      </c>
      <c r="G18" s="1" t="e">
        <f>#REF!</f>
        <v>#REF!</v>
      </c>
      <c r="H18" s="1" t="e">
        <f>#REF!</f>
        <v>#REF!</v>
      </c>
      <c r="I18" s="1" t="e">
        <f>#REF!</f>
        <v>#REF!</v>
      </c>
      <c r="J18" s="1" t="e">
        <f>#REF!</f>
        <v>#REF!</v>
      </c>
      <c r="K18" s="308" t="e">
        <f t="shared" si="6"/>
        <v>#REF!</v>
      </c>
      <c r="L18" s="308" t="e">
        <f t="shared" si="6"/>
        <v>#REF!</v>
      </c>
      <c r="M18" s="308" t="e">
        <f t="shared" si="6"/>
        <v>#REF!</v>
      </c>
      <c r="N18" s="308" t="e">
        <f t="shared" si="6"/>
        <v>#REF!</v>
      </c>
      <c r="P18">
        <v>1583</v>
      </c>
      <c r="Q18">
        <v>65</v>
      </c>
      <c r="S18" s="48" t="e">
        <f t="shared" si="1"/>
        <v>#REF!</v>
      </c>
      <c r="T18" s="48" t="e">
        <f t="shared" si="2"/>
        <v>#REF!</v>
      </c>
    </row>
    <row r="19" spans="1:20">
      <c r="A19" s="372"/>
      <c r="B19" s="306">
        <v>4</v>
      </c>
      <c r="C19" s="1" t="e">
        <f>#REF!</f>
        <v>#REF!</v>
      </c>
      <c r="D19" s="1" t="e">
        <f>#REF!</f>
        <v>#REF!</v>
      </c>
      <c r="E19" s="1" t="e">
        <f>#REF!</f>
        <v>#REF!</v>
      </c>
      <c r="F19" s="1" t="e">
        <f>#REF!</f>
        <v>#REF!</v>
      </c>
      <c r="G19" s="1" t="e">
        <f>#REF!</f>
        <v>#REF!</v>
      </c>
      <c r="H19" s="1" t="e">
        <f>#REF!</f>
        <v>#REF!</v>
      </c>
      <c r="I19" s="1" t="e">
        <f>#REF!</f>
        <v>#REF!</v>
      </c>
      <c r="J19" s="1" t="e">
        <f>#REF!</f>
        <v>#REF!</v>
      </c>
      <c r="K19" s="308" t="e">
        <f t="shared" si="6"/>
        <v>#REF!</v>
      </c>
      <c r="L19" s="308" t="e">
        <f t="shared" si="6"/>
        <v>#REF!</v>
      </c>
      <c r="M19" s="308" t="e">
        <f t="shared" si="6"/>
        <v>#REF!</v>
      </c>
      <c r="N19" s="308" t="e">
        <f t="shared" si="6"/>
        <v>#REF!</v>
      </c>
      <c r="P19">
        <v>35189</v>
      </c>
      <c r="Q19">
        <v>3519</v>
      </c>
      <c r="S19" s="48" t="e">
        <f t="shared" si="1"/>
        <v>#REF!</v>
      </c>
      <c r="T19" s="48" t="e">
        <f t="shared" si="2"/>
        <v>#REF!</v>
      </c>
    </row>
    <row r="20" spans="1:20">
      <c r="A20" s="372"/>
      <c r="B20" s="306">
        <v>5</v>
      </c>
      <c r="C20" s="1" t="e">
        <f>#REF!</f>
        <v>#REF!</v>
      </c>
      <c r="D20" s="1" t="e">
        <f>#REF!</f>
        <v>#REF!</v>
      </c>
      <c r="E20" s="1" t="e">
        <f>#REF!</f>
        <v>#REF!</v>
      </c>
      <c r="F20" s="1" t="e">
        <f>#REF!</f>
        <v>#REF!</v>
      </c>
      <c r="G20" s="1" t="e">
        <f>#REF!</f>
        <v>#REF!</v>
      </c>
      <c r="H20" s="1" t="e">
        <f>#REF!</f>
        <v>#REF!</v>
      </c>
      <c r="I20" s="1" t="e">
        <f>#REF!</f>
        <v>#REF!</v>
      </c>
      <c r="J20" s="1" t="e">
        <f>#REF!</f>
        <v>#REF!</v>
      </c>
      <c r="K20" s="308" t="e">
        <f t="shared" si="6"/>
        <v>#REF!</v>
      </c>
      <c r="L20" s="308" t="e">
        <f t="shared" si="6"/>
        <v>#REF!</v>
      </c>
      <c r="M20" s="308" t="e">
        <f t="shared" si="6"/>
        <v>#REF!</v>
      </c>
      <c r="N20" s="308" t="e">
        <f t="shared" si="6"/>
        <v>#REF!</v>
      </c>
      <c r="P20">
        <v>3248</v>
      </c>
      <c r="Q20">
        <v>54</v>
      </c>
      <c r="S20" s="48" t="e">
        <f t="shared" si="1"/>
        <v>#REF!</v>
      </c>
      <c r="T20" s="48" t="e">
        <f t="shared" si="2"/>
        <v>#REF!</v>
      </c>
    </row>
    <row r="21" spans="1:20">
      <c r="A21" s="372"/>
      <c r="B21" s="306">
        <v>6</v>
      </c>
      <c r="C21" s="1" t="e">
        <f>#REF!</f>
        <v>#REF!</v>
      </c>
      <c r="D21" s="1" t="e">
        <f>#REF!</f>
        <v>#REF!</v>
      </c>
      <c r="E21" s="1" t="e">
        <f>#REF!</f>
        <v>#REF!</v>
      </c>
      <c r="F21" s="1" t="e">
        <f>#REF!</f>
        <v>#REF!</v>
      </c>
      <c r="G21" s="1" t="e">
        <f>#REF!</f>
        <v>#REF!</v>
      </c>
      <c r="H21" s="1" t="e">
        <f>#REF!</f>
        <v>#REF!</v>
      </c>
      <c r="I21" s="1" t="e">
        <f>#REF!</f>
        <v>#REF!</v>
      </c>
      <c r="J21" s="1" t="e">
        <f>#REF!</f>
        <v>#REF!</v>
      </c>
      <c r="K21" s="308" t="e">
        <f t="shared" si="6"/>
        <v>#REF!</v>
      </c>
      <c r="L21" s="308" t="e">
        <f t="shared" si="6"/>
        <v>#REF!</v>
      </c>
      <c r="M21" s="308" t="e">
        <f t="shared" si="6"/>
        <v>#REF!</v>
      </c>
      <c r="N21" s="308" t="e">
        <f t="shared" si="6"/>
        <v>#REF!</v>
      </c>
      <c r="P21">
        <v>547</v>
      </c>
      <c r="Q21">
        <v>55</v>
      </c>
      <c r="S21" s="48" t="e">
        <f t="shared" si="1"/>
        <v>#REF!</v>
      </c>
      <c r="T21" s="48" t="e">
        <f t="shared" si="2"/>
        <v>#REF!</v>
      </c>
    </row>
    <row r="22" spans="1:20">
      <c r="A22" s="372"/>
      <c r="B22" s="306"/>
      <c r="K22" s="309" t="e">
        <f>SUM(K17:K21)</f>
        <v>#REF!</v>
      </c>
      <c r="L22" s="309" t="e">
        <f>SUM(L17:L21)</f>
        <v>#REF!</v>
      </c>
      <c r="M22" s="309" t="e">
        <f>SUM(M17:M21)</f>
        <v>#REF!</v>
      </c>
      <c r="N22" s="309" t="e">
        <f>SUM(N17:N21)</f>
        <v>#REF!</v>
      </c>
      <c r="P22" s="309">
        <f>SUM(P17:P21)</f>
        <v>50869</v>
      </c>
      <c r="Q22" s="309">
        <f>SUM(Q17:Q21)</f>
        <v>4724</v>
      </c>
      <c r="S22" s="48" t="e">
        <f t="shared" si="1"/>
        <v>#REF!</v>
      </c>
      <c r="T22" s="48" t="e">
        <f t="shared" si="2"/>
        <v>#REF!</v>
      </c>
    </row>
    <row r="23" spans="1:20">
      <c r="A23" s="372" t="s">
        <v>34</v>
      </c>
      <c r="B23" s="306">
        <v>1</v>
      </c>
      <c r="G23" s="1" t="e">
        <f>#REF!</f>
        <v>#REF!</v>
      </c>
      <c r="H23" s="1" t="e">
        <f>#REF!</f>
        <v>#REF!</v>
      </c>
      <c r="I23" s="1" t="e">
        <f>#REF!</f>
        <v>#REF!</v>
      </c>
      <c r="J23" s="1" t="e">
        <f>#REF!</f>
        <v>#REF!</v>
      </c>
      <c r="K23" s="308" t="e">
        <f t="shared" ref="K23:K28" si="7">C23+G23</f>
        <v>#REF!</v>
      </c>
      <c r="L23" s="308" t="e">
        <f t="shared" ref="L23:L28" si="8">D23+H23</f>
        <v>#REF!</v>
      </c>
      <c r="M23" s="308" t="e">
        <f t="shared" ref="M23:M28" si="9">E23+I23</f>
        <v>#REF!</v>
      </c>
      <c r="N23" s="308" t="e">
        <f t="shared" ref="N23:N28" si="10">F23+J23</f>
        <v>#REF!</v>
      </c>
      <c r="P23">
        <v>31801</v>
      </c>
      <c r="Q23">
        <v>3180</v>
      </c>
      <c r="S23" s="48" t="e">
        <f t="shared" si="1"/>
        <v>#REF!</v>
      </c>
      <c r="T23" s="48" t="e">
        <f t="shared" si="2"/>
        <v>#REF!</v>
      </c>
    </row>
    <row r="24" spans="1:20">
      <c r="A24" s="372"/>
      <c r="B24" s="306">
        <v>2</v>
      </c>
      <c r="C24" s="1" t="e">
        <f>#REF!</f>
        <v>#REF!</v>
      </c>
      <c r="D24" s="1" t="e">
        <f>#REF!</f>
        <v>#REF!</v>
      </c>
      <c r="E24" s="1" t="e">
        <f>#REF!</f>
        <v>#REF!</v>
      </c>
      <c r="F24" s="1" t="e">
        <f>#REF!</f>
        <v>#REF!</v>
      </c>
      <c r="K24" s="308" t="e">
        <f t="shared" si="7"/>
        <v>#REF!</v>
      </c>
      <c r="L24" s="308" t="e">
        <f t="shared" si="8"/>
        <v>#REF!</v>
      </c>
      <c r="M24" s="308" t="e">
        <f t="shared" si="9"/>
        <v>#REF!</v>
      </c>
      <c r="N24" s="308" t="e">
        <f t="shared" si="10"/>
        <v>#REF!</v>
      </c>
      <c r="P24">
        <v>8266</v>
      </c>
      <c r="Q24">
        <v>827</v>
      </c>
      <c r="S24" s="48" t="e">
        <f t="shared" si="1"/>
        <v>#REF!</v>
      </c>
      <c r="T24" s="48" t="e">
        <f t="shared" si="2"/>
        <v>#REF!</v>
      </c>
    </row>
    <row r="25" spans="1:20">
      <c r="A25" s="372"/>
      <c r="B25" s="306"/>
      <c r="C25" s="1" t="e">
        <f>#REF!</f>
        <v>#REF!</v>
      </c>
      <c r="D25" s="1" t="e">
        <f>#REF!</f>
        <v>#REF!</v>
      </c>
      <c r="E25" s="1" t="e">
        <f>#REF!</f>
        <v>#REF!</v>
      </c>
      <c r="F25" s="1" t="e">
        <f>#REF!</f>
        <v>#REF!</v>
      </c>
      <c r="K25" s="308" t="e">
        <f t="shared" si="7"/>
        <v>#REF!</v>
      </c>
      <c r="L25" s="308" t="e">
        <f>D25+H25</f>
        <v>#REF!</v>
      </c>
      <c r="M25" s="308" t="e">
        <f>E25+I25</f>
        <v>#REF!</v>
      </c>
      <c r="N25" s="308" t="e">
        <f>F25+J25</f>
        <v>#REF!</v>
      </c>
      <c r="P25">
        <v>26350</v>
      </c>
      <c r="Q25">
        <v>2449</v>
      </c>
      <c r="S25" s="48" t="e">
        <f t="shared" si="1"/>
        <v>#REF!</v>
      </c>
      <c r="T25" s="48" t="e">
        <f t="shared" si="2"/>
        <v>#REF!</v>
      </c>
    </row>
    <row r="26" spans="1:20">
      <c r="A26" s="372"/>
      <c r="B26" s="306">
        <v>4</v>
      </c>
      <c r="C26" s="1" t="e">
        <f>#REF!</f>
        <v>#REF!</v>
      </c>
      <c r="D26" s="1" t="e">
        <f>#REF!</f>
        <v>#REF!</v>
      </c>
      <c r="E26" s="1" t="e">
        <f>#REF!</f>
        <v>#REF!</v>
      </c>
      <c r="F26" s="1" t="e">
        <f>#REF!</f>
        <v>#REF!</v>
      </c>
      <c r="G26" s="1" t="e">
        <f>#REF!</f>
        <v>#REF!</v>
      </c>
      <c r="H26" s="1" t="e">
        <f>#REF!</f>
        <v>#REF!</v>
      </c>
      <c r="I26" s="1" t="e">
        <f>#REF!</f>
        <v>#REF!</v>
      </c>
      <c r="J26" s="1" t="e">
        <f>#REF!</f>
        <v>#REF!</v>
      </c>
      <c r="K26" s="308" t="e">
        <f t="shared" si="7"/>
        <v>#REF!</v>
      </c>
      <c r="L26" s="308" t="e">
        <f t="shared" si="8"/>
        <v>#REF!</v>
      </c>
      <c r="M26" s="308" t="e">
        <f t="shared" si="9"/>
        <v>#REF!</v>
      </c>
      <c r="N26" s="308" t="e">
        <f t="shared" si="10"/>
        <v>#REF!</v>
      </c>
      <c r="P26">
        <v>12268</v>
      </c>
      <c r="Q26">
        <v>904</v>
      </c>
      <c r="S26" s="48" t="e">
        <f t="shared" si="1"/>
        <v>#REF!</v>
      </c>
      <c r="T26" s="48" t="e">
        <f t="shared" si="2"/>
        <v>#REF!</v>
      </c>
    </row>
    <row r="27" spans="1:20">
      <c r="A27" s="372"/>
      <c r="B27" s="306">
        <v>5</v>
      </c>
      <c r="C27" s="1" t="e">
        <f>#REF!</f>
        <v>#REF!</v>
      </c>
      <c r="D27" s="1" t="e">
        <f>#REF!</f>
        <v>#REF!</v>
      </c>
      <c r="E27" s="1" t="e">
        <f>#REF!</f>
        <v>#REF!</v>
      </c>
      <c r="F27" s="1" t="e">
        <f>#REF!</f>
        <v>#REF!</v>
      </c>
      <c r="K27" s="308" t="e">
        <f t="shared" si="7"/>
        <v>#REF!</v>
      </c>
      <c r="L27" s="308" t="e">
        <f t="shared" si="8"/>
        <v>#REF!</v>
      </c>
      <c r="M27" s="308" t="e">
        <f t="shared" si="9"/>
        <v>#REF!</v>
      </c>
      <c r="N27" s="308" t="e">
        <f t="shared" si="10"/>
        <v>#REF!</v>
      </c>
      <c r="P27">
        <v>10542</v>
      </c>
      <c r="Q27">
        <v>754</v>
      </c>
      <c r="S27" s="48" t="e">
        <f t="shared" si="1"/>
        <v>#REF!</v>
      </c>
      <c r="T27" s="48" t="e">
        <f t="shared" si="2"/>
        <v>#REF!</v>
      </c>
    </row>
    <row r="28" spans="1:20">
      <c r="A28" s="372"/>
      <c r="B28" s="306">
        <v>6</v>
      </c>
      <c r="C28" s="1" t="e">
        <f>#REF!</f>
        <v>#REF!</v>
      </c>
      <c r="D28" s="1" t="e">
        <f>#REF!</f>
        <v>#REF!</v>
      </c>
      <c r="E28" s="1" t="e">
        <f>#REF!</f>
        <v>#REF!</v>
      </c>
      <c r="F28" s="1" t="e">
        <f>#REF!</f>
        <v>#REF!</v>
      </c>
      <c r="K28" s="308" t="e">
        <f t="shared" si="7"/>
        <v>#REF!</v>
      </c>
      <c r="L28" s="308" t="e">
        <f t="shared" si="8"/>
        <v>#REF!</v>
      </c>
      <c r="M28" s="308" t="e">
        <f t="shared" si="9"/>
        <v>#REF!</v>
      </c>
      <c r="N28" s="308" t="e">
        <f t="shared" si="10"/>
        <v>#REF!</v>
      </c>
      <c r="P28">
        <v>184</v>
      </c>
      <c r="Q28">
        <v>19</v>
      </c>
      <c r="S28" s="48" t="e">
        <f t="shared" si="1"/>
        <v>#REF!</v>
      </c>
      <c r="T28" s="48" t="e">
        <f t="shared" si="2"/>
        <v>#REF!</v>
      </c>
    </row>
    <row r="29" spans="1:20">
      <c r="A29" s="372"/>
      <c r="B29" s="306"/>
      <c r="K29" s="309" t="e">
        <f>SUM(K23:K28)</f>
        <v>#REF!</v>
      </c>
      <c r="L29" s="309" t="e">
        <f>SUM(L23:L28)</f>
        <v>#REF!</v>
      </c>
      <c r="M29" s="309" t="e">
        <f>SUM(M23:M28)</f>
        <v>#REF!</v>
      </c>
      <c r="N29" s="309" t="e">
        <f>SUM(N23:N28)</f>
        <v>#REF!</v>
      </c>
      <c r="P29" s="309">
        <f>SUM(P23:P28)</f>
        <v>89411</v>
      </c>
      <c r="Q29" s="309">
        <f>SUM(Q23:Q28)</f>
        <v>8133</v>
      </c>
      <c r="S29" s="48" t="e">
        <f t="shared" si="1"/>
        <v>#REF!</v>
      </c>
      <c r="T29" s="48" t="e">
        <f t="shared" si="2"/>
        <v>#REF!</v>
      </c>
    </row>
    <row r="30" spans="1:20">
      <c r="A30" s="372" t="s">
        <v>31</v>
      </c>
      <c r="B30" s="306">
        <v>1</v>
      </c>
      <c r="C30" s="1"/>
      <c r="D30" s="1"/>
      <c r="E30" s="1"/>
      <c r="F30" s="1"/>
      <c r="G30" s="1" t="e">
        <f>#REF!</f>
        <v>#REF!</v>
      </c>
      <c r="H30" s="1" t="e">
        <f>#REF!</f>
        <v>#REF!</v>
      </c>
      <c r="I30" s="1" t="e">
        <f>#REF!</f>
        <v>#REF!</v>
      </c>
      <c r="J30" s="1" t="e">
        <f>#REF!</f>
        <v>#REF!</v>
      </c>
      <c r="K30" s="308" t="e">
        <f t="shared" ref="K30:N34" si="11">C30+G30</f>
        <v>#REF!</v>
      </c>
      <c r="L30" s="308" t="e">
        <f t="shared" si="11"/>
        <v>#REF!</v>
      </c>
      <c r="M30" s="308" t="e">
        <f t="shared" si="11"/>
        <v>#REF!</v>
      </c>
      <c r="N30" s="308" t="e">
        <f t="shared" si="11"/>
        <v>#REF!</v>
      </c>
      <c r="P30">
        <v>1257</v>
      </c>
      <c r="Q30">
        <v>126</v>
      </c>
      <c r="S30" s="48" t="e">
        <f t="shared" si="1"/>
        <v>#REF!</v>
      </c>
      <c r="T30" s="48" t="e">
        <f t="shared" si="2"/>
        <v>#REF!</v>
      </c>
    </row>
    <row r="31" spans="1:20">
      <c r="A31" s="372"/>
      <c r="B31" s="306">
        <v>2</v>
      </c>
      <c r="C31" s="1" t="e">
        <f>#REF!</f>
        <v>#REF!</v>
      </c>
      <c r="D31" s="1" t="e">
        <f>#REF!</f>
        <v>#REF!</v>
      </c>
      <c r="E31" s="1" t="e">
        <f>#REF!</f>
        <v>#REF!</v>
      </c>
      <c r="F31" s="1" t="e">
        <f>#REF!</f>
        <v>#REF!</v>
      </c>
      <c r="K31" s="308" t="e">
        <f t="shared" si="11"/>
        <v>#REF!</v>
      </c>
      <c r="L31" s="308" t="e">
        <f t="shared" si="11"/>
        <v>#REF!</v>
      </c>
      <c r="M31" s="308" t="e">
        <f t="shared" si="11"/>
        <v>#REF!</v>
      </c>
      <c r="N31" s="308" t="e">
        <f t="shared" si="11"/>
        <v>#REF!</v>
      </c>
      <c r="P31">
        <v>8911</v>
      </c>
      <c r="Q31">
        <v>892</v>
      </c>
      <c r="S31" s="48" t="e">
        <f t="shared" si="1"/>
        <v>#REF!</v>
      </c>
      <c r="T31" s="48" t="e">
        <f t="shared" si="2"/>
        <v>#REF!</v>
      </c>
    </row>
    <row r="32" spans="1:20">
      <c r="A32" s="372"/>
      <c r="B32" s="306">
        <v>4</v>
      </c>
      <c r="C32" s="1" t="e">
        <f>#REF!</f>
        <v>#REF!</v>
      </c>
      <c r="D32" s="1" t="e">
        <f>#REF!</f>
        <v>#REF!</v>
      </c>
      <c r="E32" s="1" t="e">
        <f>#REF!</f>
        <v>#REF!</v>
      </c>
      <c r="G32" s="1" t="e">
        <f>#REF!</f>
        <v>#REF!</v>
      </c>
      <c r="H32" s="1" t="e">
        <f>#REF!</f>
        <v>#REF!</v>
      </c>
      <c r="I32" s="1" t="e">
        <f>#REF!</f>
        <v>#REF!</v>
      </c>
      <c r="J32" s="1" t="e">
        <f>#REF!</f>
        <v>#REF!</v>
      </c>
      <c r="K32" s="308" t="e">
        <f t="shared" si="11"/>
        <v>#REF!</v>
      </c>
      <c r="L32" s="308" t="e">
        <f t="shared" si="11"/>
        <v>#REF!</v>
      </c>
      <c r="M32" s="308" t="e">
        <f t="shared" si="11"/>
        <v>#REF!</v>
      </c>
      <c r="N32" s="308" t="e">
        <f t="shared" si="11"/>
        <v>#REF!</v>
      </c>
      <c r="P32">
        <v>22608</v>
      </c>
      <c r="Q32">
        <v>2260</v>
      </c>
      <c r="S32" s="48" t="e">
        <f t="shared" si="1"/>
        <v>#REF!</v>
      </c>
      <c r="T32" s="48" t="e">
        <f t="shared" si="2"/>
        <v>#REF!</v>
      </c>
    </row>
    <row r="33" spans="1:23">
      <c r="A33" s="372"/>
      <c r="B33" s="306">
        <v>5</v>
      </c>
      <c r="C33" s="1" t="e">
        <f>#REF!</f>
        <v>#REF!</v>
      </c>
      <c r="D33" s="1" t="e">
        <f>#REF!</f>
        <v>#REF!</v>
      </c>
      <c r="E33" s="1" t="e">
        <f>#REF!</f>
        <v>#REF!</v>
      </c>
      <c r="F33" s="1" t="e">
        <f>#REF!</f>
        <v>#REF!</v>
      </c>
      <c r="K33" s="308" t="e">
        <f t="shared" si="11"/>
        <v>#REF!</v>
      </c>
      <c r="L33" s="308" t="e">
        <f t="shared" si="11"/>
        <v>#REF!</v>
      </c>
      <c r="M33" s="308" t="e">
        <f t="shared" si="11"/>
        <v>#REF!</v>
      </c>
      <c r="N33" s="308" t="e">
        <f t="shared" si="11"/>
        <v>#REF!</v>
      </c>
      <c r="P33">
        <v>7345</v>
      </c>
      <c r="Q33">
        <v>424</v>
      </c>
      <c r="S33" s="48" t="e">
        <f t="shared" si="1"/>
        <v>#REF!</v>
      </c>
      <c r="T33" s="48" t="e">
        <f t="shared" si="2"/>
        <v>#REF!</v>
      </c>
    </row>
    <row r="34" spans="1:23">
      <c r="A34" s="372"/>
      <c r="B34" s="306">
        <v>6</v>
      </c>
      <c r="G34" s="1" t="e">
        <f>#REF!</f>
        <v>#REF!</v>
      </c>
      <c r="H34" s="1" t="e">
        <f>#REF!</f>
        <v>#REF!</v>
      </c>
      <c r="I34" s="1" t="e">
        <f>#REF!</f>
        <v>#REF!</v>
      </c>
      <c r="J34" s="1" t="e">
        <f>#REF!</f>
        <v>#REF!</v>
      </c>
      <c r="K34" s="308" t="e">
        <f t="shared" si="11"/>
        <v>#REF!</v>
      </c>
      <c r="L34" s="308" t="e">
        <f t="shared" si="11"/>
        <v>#REF!</v>
      </c>
      <c r="M34" s="308" t="e">
        <f t="shared" si="11"/>
        <v>#REF!</v>
      </c>
      <c r="N34" s="308" t="e">
        <f t="shared" si="11"/>
        <v>#REF!</v>
      </c>
      <c r="P34">
        <v>426</v>
      </c>
      <c r="Q34">
        <v>43</v>
      </c>
      <c r="S34" s="48" t="e">
        <f>L34-P34</f>
        <v>#REF!</v>
      </c>
      <c r="T34" s="48" t="e">
        <f>M34-Q34</f>
        <v>#REF!</v>
      </c>
    </row>
    <row r="35" spans="1:23">
      <c r="A35" s="372"/>
      <c r="K35" s="309" t="e">
        <f>SUM(K30:K34)</f>
        <v>#REF!</v>
      </c>
      <c r="L35" s="309" t="e">
        <f>SUM(L30:L34)</f>
        <v>#REF!</v>
      </c>
      <c r="M35" s="309" t="e">
        <f>SUM(M30:M34)</f>
        <v>#REF!</v>
      </c>
      <c r="N35" s="309" t="e">
        <f>SUM(N30:N34)</f>
        <v>#REF!</v>
      </c>
      <c r="P35" s="309">
        <f>SUM(P30:P34)</f>
        <v>40547</v>
      </c>
      <c r="Q35" s="309">
        <f>SUM(Q30:Q34)</f>
        <v>3745</v>
      </c>
    </row>
    <row r="40" spans="1:23">
      <c r="G40" s="314">
        <f>'83 -PL ĐBDTTS'!I12/10</f>
        <v>4684.7951999999996</v>
      </c>
    </row>
    <row r="41" spans="1:23">
      <c r="G41" s="315">
        <f>G40-'83 -PL ĐBDTTS'!K12</f>
        <v>4599.5451999999996</v>
      </c>
    </row>
    <row r="44" spans="1:23">
      <c r="E44" s="1" t="e">
        <f>SUM(E45:E52)</f>
        <v>#REF!</v>
      </c>
      <c r="F44" s="1" t="e">
        <f t="shared" ref="F44:W44" si="12">SUM(F45:F52)</f>
        <v>#REF!</v>
      </c>
      <c r="G44" s="1" t="e">
        <f t="shared" si="12"/>
        <v>#REF!</v>
      </c>
      <c r="H44" s="1" t="e">
        <f t="shared" si="12"/>
        <v>#REF!</v>
      </c>
      <c r="I44" s="1" t="e">
        <f t="shared" si="12"/>
        <v>#REF!</v>
      </c>
      <c r="J44" s="1" t="e">
        <f t="shared" si="12"/>
        <v>#REF!</v>
      </c>
      <c r="K44" s="1" t="e">
        <f t="shared" si="12"/>
        <v>#REF!</v>
      </c>
      <c r="L44" s="1" t="e">
        <f t="shared" si="12"/>
        <v>#REF!</v>
      </c>
      <c r="M44" s="1" t="e">
        <f t="shared" si="12"/>
        <v>#REF!</v>
      </c>
      <c r="N44" s="1" t="e">
        <f t="shared" si="12"/>
        <v>#REF!</v>
      </c>
      <c r="O44" s="1" t="e">
        <f t="shared" si="12"/>
        <v>#REF!</v>
      </c>
      <c r="P44" s="1" t="e">
        <f t="shared" si="12"/>
        <v>#REF!</v>
      </c>
      <c r="Q44" s="1" t="e">
        <f t="shared" si="12"/>
        <v>#REF!</v>
      </c>
      <c r="R44" s="1" t="e">
        <f t="shared" si="12"/>
        <v>#REF!</v>
      </c>
      <c r="S44" s="1" t="e">
        <f t="shared" si="12"/>
        <v>#REF!</v>
      </c>
      <c r="T44" s="1" t="e">
        <f t="shared" si="12"/>
        <v>#REF!</v>
      </c>
      <c r="U44" s="1" t="e">
        <f t="shared" si="12"/>
        <v>#REF!</v>
      </c>
      <c r="V44" s="1" t="e">
        <f t="shared" si="12"/>
        <v>#REF!</v>
      </c>
      <c r="W44" s="1" t="e">
        <f t="shared" si="12"/>
        <v>#REF!</v>
      </c>
    </row>
    <row r="45" spans="1:23">
      <c r="E45" s="1" t="e">
        <f>#REF!+#REF!+#REF!+#REF!+#REF!</f>
        <v>#REF!</v>
      </c>
      <c r="F45" s="1" t="e">
        <f>#REF!+#REF!+#REF!+#REF!+#REF!</f>
        <v>#REF!</v>
      </c>
      <c r="G45" s="1" t="e">
        <f>#REF!+#REF!+#REF!+#REF!+#REF!</f>
        <v>#REF!</v>
      </c>
      <c r="H45" s="1" t="e">
        <f>#REF!+#REF!+#REF!+#REF!+#REF!</f>
        <v>#REF!</v>
      </c>
      <c r="I45" s="1" t="e">
        <f>#REF!+#REF!+#REF!+#REF!+#REF!</f>
        <v>#REF!</v>
      </c>
      <c r="J45" s="1" t="e">
        <f>#REF!+#REF!+#REF!+#REF!+#REF!</f>
        <v>#REF!</v>
      </c>
      <c r="K45" s="1" t="e">
        <f>#REF!+#REF!+#REF!+#REF!+#REF!</f>
        <v>#REF!</v>
      </c>
      <c r="L45" s="1" t="e">
        <f>#REF!+#REF!+#REF!+#REF!+#REF!</f>
        <v>#REF!</v>
      </c>
      <c r="M45" s="1" t="e">
        <f>#REF!+#REF!+#REF!+#REF!+#REF!</f>
        <v>#REF!</v>
      </c>
      <c r="N45" s="1" t="e">
        <f>#REF!+#REF!+#REF!+#REF!+#REF!</f>
        <v>#REF!</v>
      </c>
      <c r="O45" s="1" t="e">
        <f>#REF!+#REF!+#REF!+#REF!+#REF!</f>
        <v>#REF!</v>
      </c>
      <c r="P45" s="1" t="e">
        <f>#REF!+#REF!+#REF!+#REF!+#REF!</f>
        <v>#REF!</v>
      </c>
      <c r="Q45" s="1" t="e">
        <f>#REF!+#REF!+#REF!+#REF!+#REF!</f>
        <v>#REF!</v>
      </c>
      <c r="R45" s="1" t="e">
        <f>#REF!+#REF!+#REF!+#REF!+#REF!</f>
        <v>#REF!</v>
      </c>
      <c r="S45" s="1" t="e">
        <f>#REF!+#REF!+#REF!+#REF!+#REF!</f>
        <v>#REF!</v>
      </c>
      <c r="T45" s="1" t="e">
        <f>#REF!+#REF!+#REF!+#REF!+#REF!</f>
        <v>#REF!</v>
      </c>
      <c r="U45" s="1" t="e">
        <f>#REF!+#REF!+#REF!+#REF!+#REF!</f>
        <v>#REF!</v>
      </c>
      <c r="V45" s="1" t="e">
        <f>#REF!+#REF!+#REF!+#REF!+#REF!</f>
        <v>#REF!</v>
      </c>
      <c r="W45" s="1" t="e">
        <f>#REF!+#REF!+#REF!+#REF!+#REF!</f>
        <v>#REF!</v>
      </c>
    </row>
    <row r="46" spans="1:23">
      <c r="E46" s="1" t="e">
        <f>#REF!+#REF!</f>
        <v>#REF!</v>
      </c>
      <c r="F46" s="1" t="e">
        <f>#REF!+#REF!</f>
        <v>#REF!</v>
      </c>
      <c r="G46" s="1" t="e">
        <f>#REF!+#REF!</f>
        <v>#REF!</v>
      </c>
      <c r="H46" s="1" t="e">
        <f>#REF!+#REF!</f>
        <v>#REF!</v>
      </c>
      <c r="I46" s="1" t="e">
        <f>#REF!+#REF!</f>
        <v>#REF!</v>
      </c>
      <c r="J46" s="1" t="e">
        <f>#REF!+#REF!</f>
        <v>#REF!</v>
      </c>
      <c r="K46" s="1" t="e">
        <f>#REF!+#REF!</f>
        <v>#REF!</v>
      </c>
      <c r="L46" s="1" t="e">
        <f>#REF!+#REF!</f>
        <v>#REF!</v>
      </c>
      <c r="M46" s="1" t="e">
        <f>#REF!+#REF!</f>
        <v>#REF!</v>
      </c>
      <c r="N46" s="1" t="e">
        <f>#REF!+#REF!</f>
        <v>#REF!</v>
      </c>
      <c r="O46" s="1" t="e">
        <f>#REF!+#REF!</f>
        <v>#REF!</v>
      </c>
      <c r="P46" s="1" t="e">
        <f>#REF!+#REF!</f>
        <v>#REF!</v>
      </c>
      <c r="Q46" s="1" t="e">
        <f>#REF!+#REF!</f>
        <v>#REF!</v>
      </c>
      <c r="R46" s="1" t="e">
        <f>#REF!+#REF!</f>
        <v>#REF!</v>
      </c>
      <c r="S46" s="1" t="e">
        <f>#REF!+#REF!</f>
        <v>#REF!</v>
      </c>
      <c r="T46" s="1" t="e">
        <f>#REF!+#REF!</f>
        <v>#REF!</v>
      </c>
    </row>
    <row r="47" spans="1:23">
      <c r="E47" s="1" t="e">
        <f>#REF!+#REF!+#REF!+#REF!+#REF!+#REF!+#REF!+#REF!+#REF!+#REF!+#REF!+#REF!+#REF!</f>
        <v>#REF!</v>
      </c>
      <c r="F47" s="1" t="e">
        <f>#REF!+#REF!+#REF!+#REF!+#REF!+#REF!+#REF!+#REF!+#REF!+#REF!+#REF!+#REF!+#REF!</f>
        <v>#REF!</v>
      </c>
      <c r="G47" s="1" t="e">
        <f>#REF!+#REF!+#REF!+#REF!+#REF!+#REF!+#REF!+#REF!+#REF!+#REF!+#REF!+#REF!+#REF!</f>
        <v>#REF!</v>
      </c>
      <c r="H47" s="1" t="e">
        <f>#REF!+#REF!+#REF!+#REF!+#REF!+#REF!+#REF!+#REF!+#REF!+#REF!+#REF!+#REF!+#REF!</f>
        <v>#REF!</v>
      </c>
      <c r="I47" s="1" t="e">
        <f>#REF!+#REF!+#REF!+#REF!+#REF!+#REF!+#REF!+#REF!+#REF!+#REF!+#REF!+#REF!+#REF!</f>
        <v>#REF!</v>
      </c>
      <c r="J47" s="1" t="e">
        <f>#REF!+#REF!+#REF!+#REF!+#REF!+#REF!+#REF!+#REF!+#REF!+#REF!+#REF!+#REF!+#REF!</f>
        <v>#REF!</v>
      </c>
      <c r="K47" s="1" t="e">
        <f>#REF!+#REF!+#REF!+#REF!+#REF!+#REF!+#REF!+#REF!+#REF!+#REF!+#REF!+#REF!+#REF!</f>
        <v>#REF!</v>
      </c>
      <c r="L47" s="1" t="e">
        <f>#REF!+#REF!+#REF!+#REF!+#REF!+#REF!+#REF!+#REF!+#REF!+#REF!+#REF!+#REF!+#REF!</f>
        <v>#REF!</v>
      </c>
      <c r="M47" s="1" t="e">
        <f>#REF!+#REF!+#REF!+#REF!+#REF!+#REF!+#REF!+#REF!+#REF!+#REF!+#REF!+#REF!+#REF!</f>
        <v>#REF!</v>
      </c>
      <c r="N47" s="1" t="e">
        <f>#REF!+#REF!+#REF!+#REF!+#REF!+#REF!+#REF!+#REF!+#REF!+#REF!+#REF!+#REF!+#REF!</f>
        <v>#REF!</v>
      </c>
      <c r="O47" s="1" t="e">
        <f>#REF!+#REF!+#REF!+#REF!+#REF!+#REF!+#REF!+#REF!+#REF!+#REF!+#REF!+#REF!+#REF!</f>
        <v>#REF!</v>
      </c>
      <c r="P47" s="1" t="e">
        <f>#REF!+#REF!+#REF!+#REF!+#REF!+#REF!+#REF!+#REF!+#REF!+#REF!+#REF!+#REF!+#REF!</f>
        <v>#REF!</v>
      </c>
      <c r="Q47" s="1" t="e">
        <f>#REF!+#REF!+#REF!+#REF!+#REF!+#REF!+#REF!+#REF!+#REF!+#REF!+#REF!+#REF!+#REF!</f>
        <v>#REF!</v>
      </c>
      <c r="R47" s="1" t="e">
        <f>#REF!+#REF!+#REF!+#REF!+#REF!+#REF!+#REF!+#REF!+#REF!+#REF!+#REF!+#REF!+#REF!</f>
        <v>#REF!</v>
      </c>
      <c r="S47" s="1" t="e">
        <f>#REF!+#REF!+#REF!+#REF!+#REF!+#REF!+#REF!+#REF!+#REF!+#REF!+#REF!+#REF!+#REF!</f>
        <v>#REF!</v>
      </c>
      <c r="T47" s="1" t="e">
        <f>#REF!+#REF!+#REF!+#REF!+#REF!+#REF!+#REF!+#REF!+#REF!+#REF!+#REF!+#REF!+#REF!</f>
        <v>#REF!</v>
      </c>
      <c r="U47" s="1" t="e">
        <f>#REF!+#REF!+#REF!+#REF!+#REF!+#REF!+#REF!+#REF!+#REF!+#REF!+#REF!+#REF!+#REF!</f>
        <v>#REF!</v>
      </c>
      <c r="V47" s="1" t="e">
        <f>#REF!+#REF!+#REF!+#REF!+#REF!+#REF!+#REF!+#REF!+#REF!+#REF!+#REF!+#REF!+#REF!</f>
        <v>#REF!</v>
      </c>
      <c r="W47" s="1" t="e">
        <f>#REF!+#REF!+#REF!+#REF!+#REF!+#REF!+#REF!+#REF!+#REF!+#REF!+#REF!+#REF!+#REF!</f>
        <v>#REF!</v>
      </c>
    </row>
    <row r="48" spans="1:23">
      <c r="D48" t="s">
        <v>1358</v>
      </c>
      <c r="E48" s="1" t="e">
        <f>#REF!+#REF!+#REF!+#REF!+#REF!+#REF!+#REF!+#REF!+#REF!</f>
        <v>#REF!</v>
      </c>
      <c r="F48" s="1" t="e">
        <f>#REF!+#REF!+#REF!+#REF!+#REF!+#REF!+#REF!+#REF!+#REF!</f>
        <v>#REF!</v>
      </c>
      <c r="G48" s="1" t="e">
        <f>#REF!+#REF!+#REF!+#REF!+#REF!+#REF!+#REF!+#REF!+#REF!</f>
        <v>#REF!</v>
      </c>
      <c r="H48" s="1" t="e">
        <f>#REF!+#REF!+#REF!+#REF!+#REF!+#REF!+#REF!+#REF!+#REF!</f>
        <v>#REF!</v>
      </c>
      <c r="I48" s="1" t="e">
        <f>#REF!+#REF!+#REF!+#REF!+#REF!+#REF!+#REF!+#REF!+#REF!</f>
        <v>#REF!</v>
      </c>
      <c r="J48" s="1" t="e">
        <f>#REF!+#REF!+#REF!+#REF!+#REF!+#REF!+#REF!+#REF!+#REF!</f>
        <v>#REF!</v>
      </c>
      <c r="K48" s="1" t="e">
        <f>#REF!+#REF!+#REF!+#REF!+#REF!+#REF!+#REF!+#REF!+#REF!</f>
        <v>#REF!</v>
      </c>
      <c r="L48" s="1" t="e">
        <f>#REF!+#REF!+#REF!+#REF!+#REF!+#REF!+#REF!+#REF!+#REF!</f>
        <v>#REF!</v>
      </c>
      <c r="M48" s="1" t="e">
        <f>#REF!+#REF!+#REF!+#REF!+#REF!+#REF!+#REF!+#REF!+#REF!</f>
        <v>#REF!</v>
      </c>
      <c r="N48" s="1" t="e">
        <f>#REF!+#REF!+#REF!+#REF!+#REF!+#REF!+#REF!+#REF!+#REF!</f>
        <v>#REF!</v>
      </c>
      <c r="O48" s="1" t="e">
        <f>#REF!+#REF!+#REF!+#REF!+#REF!+#REF!+#REF!+#REF!+#REF!</f>
        <v>#REF!</v>
      </c>
      <c r="P48" s="1" t="e">
        <f>#REF!+#REF!+#REF!+#REF!+#REF!+#REF!+#REF!+#REF!+#REF!</f>
        <v>#REF!</v>
      </c>
      <c r="Q48" s="1" t="e">
        <f>#REF!+#REF!+#REF!+#REF!+#REF!+#REF!+#REF!+#REF!+#REF!</f>
        <v>#REF!</v>
      </c>
      <c r="R48" s="1" t="e">
        <f>#REF!+#REF!+#REF!+#REF!+#REF!+#REF!+#REF!+#REF!+#REF!</f>
        <v>#REF!</v>
      </c>
      <c r="S48" s="1" t="e">
        <f>#REF!+#REF!+#REF!+#REF!+#REF!+#REF!+#REF!+#REF!+#REF!</f>
        <v>#REF!</v>
      </c>
      <c r="T48" s="1" t="e">
        <f>#REF!+#REF!+#REF!+#REF!+#REF!+#REF!+#REF!+#REF!+#REF!</f>
        <v>#REF!</v>
      </c>
    </row>
    <row r="49" spans="4:20">
      <c r="D49" t="s">
        <v>0</v>
      </c>
      <c r="E49" s="1" t="e">
        <f>#REF!+#REF!+#REF!+#REF!+#REF!+#REF!+#REF!+#REF!+#REF!+#REF!+#REF!+#REF!</f>
        <v>#REF!</v>
      </c>
      <c r="F49" s="1" t="e">
        <f>#REF!+#REF!+#REF!+#REF!+#REF!+#REF!+#REF!+#REF!+#REF!+#REF!+#REF!+#REF!</f>
        <v>#REF!</v>
      </c>
      <c r="G49" s="1" t="e">
        <f>#REF!+#REF!+#REF!+#REF!+#REF!+#REF!+#REF!+#REF!+#REF!+#REF!+#REF!+#REF!</f>
        <v>#REF!</v>
      </c>
      <c r="H49" s="1" t="e">
        <f>#REF!+#REF!+#REF!+#REF!+#REF!+#REF!+#REF!+#REF!+#REF!+#REF!+#REF!+#REF!</f>
        <v>#REF!</v>
      </c>
      <c r="I49" s="1" t="e">
        <f>#REF!+#REF!+#REF!+#REF!+#REF!+#REF!+#REF!+#REF!+#REF!+#REF!+#REF!+#REF!</f>
        <v>#REF!</v>
      </c>
      <c r="J49" s="1" t="e">
        <f>#REF!+#REF!+#REF!+#REF!+#REF!+#REF!+#REF!+#REF!+#REF!+#REF!+#REF!+#REF!</f>
        <v>#REF!</v>
      </c>
      <c r="K49" s="1" t="e">
        <f>#REF!+#REF!+#REF!+#REF!+#REF!+#REF!+#REF!+#REF!+#REF!+#REF!+#REF!+#REF!</f>
        <v>#REF!</v>
      </c>
      <c r="L49" s="1" t="e">
        <f>#REF!+#REF!+#REF!+#REF!+#REF!+#REF!+#REF!+#REF!+#REF!+#REF!+#REF!+#REF!</f>
        <v>#REF!</v>
      </c>
      <c r="M49" s="1" t="e">
        <f>#REF!+#REF!+#REF!+#REF!+#REF!+#REF!+#REF!+#REF!+#REF!+#REF!+#REF!+#REF!</f>
        <v>#REF!</v>
      </c>
      <c r="N49" s="1" t="e">
        <f>#REF!+#REF!+#REF!+#REF!+#REF!+#REF!+#REF!+#REF!+#REF!+#REF!+#REF!+#REF!</f>
        <v>#REF!</v>
      </c>
      <c r="O49" s="1" t="e">
        <f>#REF!+#REF!+#REF!+#REF!+#REF!+#REF!+#REF!+#REF!+#REF!+#REF!+#REF!+#REF!</f>
        <v>#REF!</v>
      </c>
      <c r="P49" s="1" t="e">
        <f>#REF!+#REF!+#REF!+#REF!+#REF!+#REF!+#REF!+#REF!+#REF!+#REF!+#REF!+#REF!</f>
        <v>#REF!</v>
      </c>
      <c r="Q49" s="1" t="e">
        <f>#REF!+#REF!+#REF!+#REF!+#REF!+#REF!+#REF!+#REF!+#REF!+#REF!+#REF!+#REF!</f>
        <v>#REF!</v>
      </c>
      <c r="R49" s="1" t="e">
        <f>#REF!+#REF!+#REF!+#REF!+#REF!+#REF!+#REF!+#REF!+#REF!+#REF!+#REF!+#REF!</f>
        <v>#REF!</v>
      </c>
      <c r="S49" s="1" t="e">
        <f>#REF!+#REF!+#REF!+#REF!+#REF!+#REF!+#REF!+#REF!+#REF!+#REF!+#REF!+#REF!</f>
        <v>#REF!</v>
      </c>
      <c r="T49" s="1" t="e">
        <f>#REF!+#REF!+#REF!+#REF!+#REF!+#REF!+#REF!+#REF!+#REF!+#REF!+#REF!+#REF!</f>
        <v>#REF!</v>
      </c>
    </row>
    <row r="50" spans="4:20">
      <c r="D50" t="s">
        <v>1357</v>
      </c>
      <c r="E50" s="1" t="e">
        <f>#REF!+#REF!+#REF!+#REF!+#REF!+#REF!+#REF!</f>
        <v>#REF!</v>
      </c>
      <c r="F50" s="1" t="e">
        <f>#REF!+#REF!+#REF!+#REF!+#REF!+#REF!+#REF!</f>
        <v>#REF!</v>
      </c>
      <c r="G50" s="1" t="e">
        <f>#REF!+#REF!+#REF!+#REF!+#REF!+#REF!+#REF!</f>
        <v>#REF!</v>
      </c>
      <c r="H50" s="1" t="e">
        <f>#REF!+#REF!+#REF!+#REF!+#REF!+#REF!+#REF!</f>
        <v>#REF!</v>
      </c>
      <c r="I50" s="1" t="e">
        <f>#REF!+#REF!+#REF!+#REF!+#REF!+#REF!+#REF!</f>
        <v>#REF!</v>
      </c>
      <c r="J50" s="1" t="e">
        <f>#REF!+#REF!+#REF!+#REF!+#REF!+#REF!+#REF!</f>
        <v>#REF!</v>
      </c>
      <c r="K50" s="1" t="e">
        <f>#REF!+#REF!+#REF!+#REF!+#REF!+#REF!+#REF!</f>
        <v>#REF!</v>
      </c>
      <c r="L50" s="1" t="e">
        <f>#REF!+#REF!+#REF!+#REF!+#REF!+#REF!+#REF!</f>
        <v>#REF!</v>
      </c>
      <c r="M50" s="1" t="e">
        <f>#REF!+#REF!+#REF!+#REF!+#REF!+#REF!+#REF!</f>
        <v>#REF!</v>
      </c>
      <c r="N50" s="1" t="e">
        <f>#REF!+#REF!+#REF!+#REF!+#REF!+#REF!+#REF!</f>
        <v>#REF!</v>
      </c>
      <c r="O50" s="1" t="e">
        <f>#REF!+#REF!+#REF!+#REF!+#REF!+#REF!+#REF!</f>
        <v>#REF!</v>
      </c>
      <c r="P50" s="1" t="e">
        <f>#REF!+#REF!+#REF!+#REF!+#REF!+#REF!+#REF!</f>
        <v>#REF!</v>
      </c>
      <c r="Q50" s="1" t="e">
        <f>#REF!+#REF!+#REF!+#REF!+#REF!+#REF!+#REF!</f>
        <v>#REF!</v>
      </c>
      <c r="R50" s="1" t="e">
        <f>#REF!+#REF!+#REF!+#REF!+#REF!+#REF!+#REF!</f>
        <v>#REF!</v>
      </c>
      <c r="S50" s="1" t="e">
        <f>#REF!+#REF!+#REF!+#REF!+#REF!+#REF!+#REF!</f>
        <v>#REF!</v>
      </c>
      <c r="T50" s="1" t="e">
        <f>#REF!+#REF!+#REF!+#REF!+#REF!+#REF!+#REF!</f>
        <v>#REF!</v>
      </c>
    </row>
    <row r="51" spans="4:20">
      <c r="E51" s="1"/>
      <c r="F51" s="1"/>
      <c r="G51" s="1"/>
      <c r="H51" s="1"/>
      <c r="I51" s="1"/>
      <c r="J51" s="1"/>
      <c r="K51" s="1"/>
      <c r="L51" s="1"/>
      <c r="M51" s="1"/>
      <c r="N51" s="1"/>
      <c r="O51" s="1"/>
      <c r="P51" s="1"/>
      <c r="Q51" s="1"/>
      <c r="R51" s="1"/>
      <c r="S51" s="1"/>
      <c r="T51" s="1"/>
    </row>
    <row r="55" spans="4:20">
      <c r="E55" s="1" t="e">
        <f>#REF!+#REF!</f>
        <v>#REF!</v>
      </c>
      <c r="F55" s="1" t="e">
        <f>#REF!+#REF!</f>
        <v>#REF!</v>
      </c>
      <c r="G55" s="1" t="e">
        <f>#REF!+#REF!</f>
        <v>#REF!</v>
      </c>
      <c r="H55" s="1" t="e">
        <f>#REF!+#REF!</f>
        <v>#REF!</v>
      </c>
      <c r="I55" s="1" t="e">
        <f>#REF!+#REF!</f>
        <v>#REF!</v>
      </c>
      <c r="J55" s="1" t="e">
        <f>#REF!+#REF!</f>
        <v>#REF!</v>
      </c>
      <c r="K55" s="1" t="e">
        <f>#REF!+#REF!</f>
        <v>#REF!</v>
      </c>
    </row>
  </sheetData>
  <mergeCells count="9">
    <mergeCell ref="O2:R2"/>
    <mergeCell ref="A9:A16"/>
    <mergeCell ref="A17:A22"/>
    <mergeCell ref="A23:A29"/>
    <mergeCell ref="A30:A35"/>
    <mergeCell ref="C2:F2"/>
    <mergeCell ref="G2:J2"/>
    <mergeCell ref="K2:N2"/>
    <mergeCell ref="A3:A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R1189"/>
  <sheetViews>
    <sheetView topLeftCell="E1" zoomScale="90" zoomScaleNormal="90" zoomScaleSheetLayoutView="100" workbookViewId="0">
      <selection activeCell="AE12" sqref="AE12"/>
    </sheetView>
  </sheetViews>
  <sheetFormatPr defaultColWidth="12.625" defaultRowHeight="15"/>
  <cols>
    <col min="1" max="4" width="6.25" style="49" hidden="1" customWidth="1"/>
    <col min="5" max="5" width="4.375" style="259" customWidth="1"/>
    <col min="6" max="6" width="37.25" style="52" customWidth="1"/>
    <col min="7" max="7" width="17" style="260" customWidth="1"/>
    <col min="8" max="8" width="11.375" style="302" customWidth="1"/>
    <col min="9" max="9" width="11.75" style="303" customWidth="1"/>
    <col min="10" max="11" width="10.25" style="260" customWidth="1"/>
    <col min="12" max="12" width="10" style="261" customWidth="1"/>
    <col min="13" max="13" width="11" style="260" customWidth="1"/>
    <col min="14" max="14" width="10" style="260" customWidth="1"/>
    <col min="15" max="15" width="11" style="260" customWidth="1"/>
    <col min="16" max="16" width="9.125" style="260" customWidth="1"/>
    <col min="17" max="17" width="10.375" style="269" customWidth="1"/>
    <col min="18" max="19" width="9.125" style="260" customWidth="1"/>
    <col min="20" max="20" width="14.125" style="262" customWidth="1"/>
    <col min="21" max="21" width="12" style="262" customWidth="1"/>
    <col min="22" max="22" width="11.125" style="260" customWidth="1"/>
    <col min="23" max="23" width="10.25" style="260" customWidth="1"/>
    <col min="24" max="24" width="12.625" style="263" hidden="1" customWidth="1"/>
    <col min="25" max="25" width="7.125" style="189" customWidth="1"/>
    <col min="26" max="26" width="14.625" style="50" hidden="1" customWidth="1"/>
    <col min="27" max="29" width="14.375" style="51" hidden="1" customWidth="1"/>
    <col min="30" max="42" width="12.625" style="52" customWidth="1"/>
    <col min="43" max="44" width="10.375" style="52" customWidth="1"/>
    <col min="45" max="46" width="12.625" style="52" customWidth="1"/>
    <col min="47" max="48" width="10.375" style="52" customWidth="1"/>
    <col min="49" max="49" width="11.375" style="52" customWidth="1"/>
    <col min="50" max="50" width="11.75" style="52" customWidth="1"/>
    <col min="51" max="51" width="11.125" style="52" customWidth="1"/>
    <col min="52" max="52" width="11.625" style="52" customWidth="1"/>
    <col min="53" max="53" width="10.75" style="52" customWidth="1"/>
    <col min="54" max="56" width="10.375" style="52" customWidth="1"/>
    <col min="57" max="57" width="13.625" style="52" customWidth="1"/>
    <col min="58" max="58" width="11.625" style="52" customWidth="1"/>
    <col min="59" max="59" width="11.875" style="52" customWidth="1"/>
    <col min="60" max="60" width="11.375" style="52" customWidth="1"/>
    <col min="61" max="62" width="13" style="52" customWidth="1"/>
    <col min="63" max="64" width="10.375" style="52" customWidth="1"/>
    <col min="65" max="65" width="11.25" style="52" customWidth="1"/>
    <col min="66" max="66" width="13.875" style="52" customWidth="1"/>
    <col min="67" max="67" width="10.375" style="52" customWidth="1"/>
    <col min="68" max="68" width="11.375" style="52" customWidth="1"/>
    <col min="69" max="74" width="10.375" style="52" customWidth="1"/>
    <col min="75" max="76" width="12.625" style="52" customWidth="1"/>
    <col min="77" max="78" width="10.375" style="52" customWidth="1"/>
    <col min="79" max="79" width="11.375" style="52" customWidth="1"/>
    <col min="80" max="80" width="11.75" style="52" customWidth="1"/>
    <col min="81" max="81" width="11.125" style="52" customWidth="1"/>
    <col min="82" max="82" width="11.625" style="52" customWidth="1"/>
    <col min="83" max="83" width="10.75" style="52" customWidth="1"/>
    <col min="84" max="86" width="10.375" style="52" customWidth="1"/>
    <col min="87" max="87" width="13.625" style="52" customWidth="1"/>
    <col min="88" max="88" width="11.625" style="52" customWidth="1"/>
    <col min="89" max="89" width="11.875" style="52" customWidth="1"/>
    <col min="90" max="90" width="11.375" style="52" customWidth="1"/>
    <col min="91" max="92" width="13" style="52" customWidth="1"/>
    <col min="93" max="94" width="10.375" style="52" customWidth="1"/>
    <col min="95" max="95" width="11.25" style="52" customWidth="1"/>
    <col min="96" max="96" width="13.875" style="52" customWidth="1"/>
    <col min="97" max="97" width="10.375" style="52" customWidth="1"/>
    <col min="98" max="98" width="11.375" style="52" customWidth="1"/>
    <col min="99" max="104" width="10.375" style="52" customWidth="1"/>
    <col min="105" max="106" width="12.625" style="52" customWidth="1"/>
    <col min="107" max="108" width="10.375" style="52" customWidth="1"/>
    <col min="109" max="109" width="11.375" style="52" customWidth="1"/>
    <col min="110" max="110" width="11.75" style="52" customWidth="1"/>
    <col min="111" max="111" width="11.125" style="52" customWidth="1"/>
    <col min="112" max="112" width="11.625" style="52" customWidth="1"/>
    <col min="113" max="113" width="10.75" style="52" customWidth="1"/>
    <col min="114" max="116" width="10.375" style="52" customWidth="1"/>
    <col min="117" max="117" width="13.625" style="52" customWidth="1"/>
    <col min="118" max="118" width="11.625" style="52" customWidth="1"/>
    <col min="119" max="119" width="11.875" style="52" customWidth="1"/>
    <col min="120" max="120" width="11.375" style="52" customWidth="1"/>
    <col min="121" max="122" width="13" style="52" customWidth="1"/>
    <col min="123" max="124" width="10.375" style="52" customWidth="1"/>
    <col min="125" max="125" width="11.25" style="52" customWidth="1"/>
    <col min="126" max="126" width="13.875" style="52" customWidth="1"/>
    <col min="127" max="127" width="10.375" style="52" customWidth="1"/>
    <col min="128" max="128" width="11.375" style="52" customWidth="1"/>
    <col min="129" max="129" width="18.125" style="52" customWidth="1"/>
    <col min="130" max="130" width="25" style="52" customWidth="1"/>
    <col min="131" max="134" width="10.375" style="52" customWidth="1"/>
    <col min="135" max="136" width="12.625" style="52" customWidth="1"/>
    <col min="137" max="138" width="10.375" style="52" customWidth="1"/>
    <col min="139" max="139" width="11.375" style="52" customWidth="1"/>
    <col min="140" max="140" width="11.75" style="52" customWidth="1"/>
    <col min="141" max="141" width="11.125" style="52" customWidth="1"/>
    <col min="142" max="142" width="11.625" style="52" customWidth="1"/>
    <col min="143" max="143" width="10.75" style="52" customWidth="1"/>
    <col min="144" max="145" width="10.375" style="52" customWidth="1"/>
    <col min="146" max="151" width="12.625" style="52" customWidth="1"/>
    <col min="152" max="155" width="11.625" style="52" customWidth="1"/>
    <col min="156" max="167" width="12.625" style="52" customWidth="1"/>
    <col min="168" max="168" width="7.125" style="52" customWidth="1"/>
    <col min="169" max="169" width="26.75" style="52" customWidth="1"/>
    <col min="170" max="170" width="12.875" style="52" customWidth="1"/>
    <col min="171" max="172" width="12.625" style="52" customWidth="1"/>
    <col min="173" max="173" width="12.25" style="52" customWidth="1"/>
    <col min="174" max="174" width="12.125" style="52" customWidth="1"/>
    <col min="175" max="175" width="11.875" style="52" customWidth="1"/>
    <col min="176" max="176" width="12.625" style="52" customWidth="1"/>
    <col min="177" max="177" width="12.375" style="52" customWidth="1"/>
    <col min="178" max="234" width="12.625" style="52" customWidth="1"/>
    <col min="235" max="235" width="9.375" style="52" customWidth="1"/>
    <col min="236" max="239" width="12.625" style="52" customWidth="1"/>
    <col min="240" max="240" width="12.25" style="52" customWidth="1"/>
    <col min="241" max="241" width="9.875" style="52" customWidth="1"/>
    <col min="242" max="242" width="11.25" style="52" customWidth="1"/>
    <col min="243" max="244" width="12.625" style="52" customWidth="1"/>
    <col min="245" max="245" width="14.875" style="52" customWidth="1"/>
    <col min="246" max="246" width="12.625" style="52" customWidth="1"/>
    <col min="247" max="256" width="12.625" style="49"/>
    <col min="257" max="260" width="0" style="49" hidden="1" customWidth="1"/>
    <col min="261" max="261" width="4.375" style="49" customWidth="1"/>
    <col min="262" max="262" width="37.25" style="49" customWidth="1"/>
    <col min="263" max="263" width="17" style="49" customWidth="1"/>
    <col min="264" max="267" width="10.25" style="49" customWidth="1"/>
    <col min="268" max="271" width="10" style="49" customWidth="1"/>
    <col min="272" max="275" width="9.125" style="49" customWidth="1"/>
    <col min="276" max="278" width="11.125" style="49" customWidth="1"/>
    <col min="279" max="279" width="10.25" style="49" customWidth="1"/>
    <col min="280" max="280" width="0" style="49" hidden="1" customWidth="1"/>
    <col min="281" max="281" width="7.125" style="49" customWidth="1"/>
    <col min="282" max="285" width="0" style="49" hidden="1" customWidth="1"/>
    <col min="286" max="298" width="12.625" style="49" customWidth="1"/>
    <col min="299" max="300" width="10.375" style="49" customWidth="1"/>
    <col min="301" max="302" width="12.625" style="49" customWidth="1"/>
    <col min="303" max="304" width="10.375" style="49" customWidth="1"/>
    <col min="305" max="305" width="11.375" style="49" customWidth="1"/>
    <col min="306" max="306" width="11.75" style="49" customWidth="1"/>
    <col min="307" max="307" width="11.125" style="49" customWidth="1"/>
    <col min="308" max="308" width="11.625" style="49" customWidth="1"/>
    <col min="309" max="309" width="10.75" style="49" customWidth="1"/>
    <col min="310" max="312" width="10.375" style="49" customWidth="1"/>
    <col min="313" max="313" width="13.625" style="49" customWidth="1"/>
    <col min="314" max="314" width="11.625" style="49" customWidth="1"/>
    <col min="315" max="315" width="11.875" style="49" customWidth="1"/>
    <col min="316" max="316" width="11.375" style="49" customWidth="1"/>
    <col min="317" max="318" width="13" style="49" customWidth="1"/>
    <col min="319" max="320" width="10.375" style="49" customWidth="1"/>
    <col min="321" max="321" width="11.25" style="49" customWidth="1"/>
    <col min="322" max="322" width="13.875" style="49" customWidth="1"/>
    <col min="323" max="323" width="10.375" style="49" customWidth="1"/>
    <col min="324" max="324" width="11.375" style="49" customWidth="1"/>
    <col min="325" max="330" width="10.375" style="49" customWidth="1"/>
    <col min="331" max="332" width="12.625" style="49" customWidth="1"/>
    <col min="333" max="334" width="10.375" style="49" customWidth="1"/>
    <col min="335" max="335" width="11.375" style="49" customWidth="1"/>
    <col min="336" max="336" width="11.75" style="49" customWidth="1"/>
    <col min="337" max="337" width="11.125" style="49" customWidth="1"/>
    <col min="338" max="338" width="11.625" style="49" customWidth="1"/>
    <col min="339" max="339" width="10.75" style="49" customWidth="1"/>
    <col min="340" max="342" width="10.375" style="49" customWidth="1"/>
    <col min="343" max="343" width="13.625" style="49" customWidth="1"/>
    <col min="344" max="344" width="11.625" style="49" customWidth="1"/>
    <col min="345" max="345" width="11.875" style="49" customWidth="1"/>
    <col min="346" max="346" width="11.375" style="49" customWidth="1"/>
    <col min="347" max="348" width="13" style="49" customWidth="1"/>
    <col min="349" max="350" width="10.375" style="49" customWidth="1"/>
    <col min="351" max="351" width="11.25" style="49" customWidth="1"/>
    <col min="352" max="352" width="13.875" style="49" customWidth="1"/>
    <col min="353" max="353" width="10.375" style="49" customWidth="1"/>
    <col min="354" max="354" width="11.375" style="49" customWidth="1"/>
    <col min="355" max="360" width="10.375" style="49" customWidth="1"/>
    <col min="361" max="362" width="12.625" style="49" customWidth="1"/>
    <col min="363" max="364" width="10.375" style="49" customWidth="1"/>
    <col min="365" max="365" width="11.375" style="49" customWidth="1"/>
    <col min="366" max="366" width="11.75" style="49" customWidth="1"/>
    <col min="367" max="367" width="11.125" style="49" customWidth="1"/>
    <col min="368" max="368" width="11.625" style="49" customWidth="1"/>
    <col min="369" max="369" width="10.75" style="49" customWidth="1"/>
    <col min="370" max="372" width="10.375" style="49" customWidth="1"/>
    <col min="373" max="373" width="13.625" style="49" customWidth="1"/>
    <col min="374" max="374" width="11.625" style="49" customWidth="1"/>
    <col min="375" max="375" width="11.875" style="49" customWidth="1"/>
    <col min="376" max="376" width="11.375" style="49" customWidth="1"/>
    <col min="377" max="378" width="13" style="49" customWidth="1"/>
    <col min="379" max="380" width="10.375" style="49" customWidth="1"/>
    <col min="381" max="381" width="11.25" style="49" customWidth="1"/>
    <col min="382" max="382" width="13.875" style="49" customWidth="1"/>
    <col min="383" max="383" width="10.375" style="49" customWidth="1"/>
    <col min="384" max="384" width="11.375" style="49" customWidth="1"/>
    <col min="385" max="385" width="18.125" style="49" customWidth="1"/>
    <col min="386" max="386" width="25" style="49" customWidth="1"/>
    <col min="387" max="390" width="10.375" style="49" customWidth="1"/>
    <col min="391" max="392" width="12.625" style="49" customWidth="1"/>
    <col min="393" max="394" width="10.375" style="49" customWidth="1"/>
    <col min="395" max="395" width="11.375" style="49" customWidth="1"/>
    <col min="396" max="396" width="11.75" style="49" customWidth="1"/>
    <col min="397" max="397" width="11.125" style="49" customWidth="1"/>
    <col min="398" max="398" width="11.625" style="49" customWidth="1"/>
    <col min="399" max="399" width="10.75" style="49" customWidth="1"/>
    <col min="400" max="401" width="10.375" style="49" customWidth="1"/>
    <col min="402" max="407" width="12.625" style="49" customWidth="1"/>
    <col min="408" max="411" width="11.625" style="49" customWidth="1"/>
    <col min="412" max="423" width="12.625" style="49" customWidth="1"/>
    <col min="424" max="424" width="7.125" style="49" customWidth="1"/>
    <col min="425" max="425" width="26.75" style="49" customWidth="1"/>
    <col min="426" max="426" width="12.875" style="49" customWidth="1"/>
    <col min="427" max="428" width="12.625" style="49" customWidth="1"/>
    <col min="429" max="429" width="12.25" style="49" customWidth="1"/>
    <col min="430" max="430" width="12.125" style="49" customWidth="1"/>
    <col min="431" max="431" width="11.875" style="49" customWidth="1"/>
    <col min="432" max="432" width="12.625" style="49" customWidth="1"/>
    <col min="433" max="433" width="12.375" style="49" customWidth="1"/>
    <col min="434" max="490" width="12.625" style="49" customWidth="1"/>
    <col min="491" max="491" width="9.375" style="49" customWidth="1"/>
    <col min="492" max="495" width="12.625" style="49" customWidth="1"/>
    <col min="496" max="496" width="12.25" style="49" customWidth="1"/>
    <col min="497" max="497" width="9.875" style="49" customWidth="1"/>
    <col min="498" max="498" width="11.25" style="49" customWidth="1"/>
    <col min="499" max="500" width="12.625" style="49" customWidth="1"/>
    <col min="501" max="501" width="14.875" style="49" customWidth="1"/>
    <col min="502" max="502" width="12.625" style="49" customWidth="1"/>
    <col min="503" max="512" width="12.625" style="49"/>
    <col min="513" max="516" width="0" style="49" hidden="1" customWidth="1"/>
    <col min="517" max="517" width="4.375" style="49" customWidth="1"/>
    <col min="518" max="518" width="37.25" style="49" customWidth="1"/>
    <col min="519" max="519" width="17" style="49" customWidth="1"/>
    <col min="520" max="523" width="10.25" style="49" customWidth="1"/>
    <col min="524" max="527" width="10" style="49" customWidth="1"/>
    <col min="528" max="531" width="9.125" style="49" customWidth="1"/>
    <col min="532" max="534" width="11.125" style="49" customWidth="1"/>
    <col min="535" max="535" width="10.25" style="49" customWidth="1"/>
    <col min="536" max="536" width="0" style="49" hidden="1" customWidth="1"/>
    <col min="537" max="537" width="7.125" style="49" customWidth="1"/>
    <col min="538" max="541" width="0" style="49" hidden="1" customWidth="1"/>
    <col min="542" max="554" width="12.625" style="49" customWidth="1"/>
    <col min="555" max="556" width="10.375" style="49" customWidth="1"/>
    <col min="557" max="558" width="12.625" style="49" customWidth="1"/>
    <col min="559" max="560" width="10.375" style="49" customWidth="1"/>
    <col min="561" max="561" width="11.375" style="49" customWidth="1"/>
    <col min="562" max="562" width="11.75" style="49" customWidth="1"/>
    <col min="563" max="563" width="11.125" style="49" customWidth="1"/>
    <col min="564" max="564" width="11.625" style="49" customWidth="1"/>
    <col min="565" max="565" width="10.75" style="49" customWidth="1"/>
    <col min="566" max="568" width="10.375" style="49" customWidth="1"/>
    <col min="569" max="569" width="13.625" style="49" customWidth="1"/>
    <col min="570" max="570" width="11.625" style="49" customWidth="1"/>
    <col min="571" max="571" width="11.875" style="49" customWidth="1"/>
    <col min="572" max="572" width="11.375" style="49" customWidth="1"/>
    <col min="573" max="574" width="13" style="49" customWidth="1"/>
    <col min="575" max="576" width="10.375" style="49" customWidth="1"/>
    <col min="577" max="577" width="11.25" style="49" customWidth="1"/>
    <col min="578" max="578" width="13.875" style="49" customWidth="1"/>
    <col min="579" max="579" width="10.375" style="49" customWidth="1"/>
    <col min="580" max="580" width="11.375" style="49" customWidth="1"/>
    <col min="581" max="586" width="10.375" style="49" customWidth="1"/>
    <col min="587" max="588" width="12.625" style="49" customWidth="1"/>
    <col min="589" max="590" width="10.375" style="49" customWidth="1"/>
    <col min="591" max="591" width="11.375" style="49" customWidth="1"/>
    <col min="592" max="592" width="11.75" style="49" customWidth="1"/>
    <col min="593" max="593" width="11.125" style="49" customWidth="1"/>
    <col min="594" max="594" width="11.625" style="49" customWidth="1"/>
    <col min="595" max="595" width="10.75" style="49" customWidth="1"/>
    <col min="596" max="598" width="10.375" style="49" customWidth="1"/>
    <col min="599" max="599" width="13.625" style="49" customWidth="1"/>
    <col min="600" max="600" width="11.625" style="49" customWidth="1"/>
    <col min="601" max="601" width="11.875" style="49" customWidth="1"/>
    <col min="602" max="602" width="11.375" style="49" customWidth="1"/>
    <col min="603" max="604" width="13" style="49" customWidth="1"/>
    <col min="605" max="606" width="10.375" style="49" customWidth="1"/>
    <col min="607" max="607" width="11.25" style="49" customWidth="1"/>
    <col min="608" max="608" width="13.875" style="49" customWidth="1"/>
    <col min="609" max="609" width="10.375" style="49" customWidth="1"/>
    <col min="610" max="610" width="11.375" style="49" customWidth="1"/>
    <col min="611" max="616" width="10.375" style="49" customWidth="1"/>
    <col min="617" max="618" width="12.625" style="49" customWidth="1"/>
    <col min="619" max="620" width="10.375" style="49" customWidth="1"/>
    <col min="621" max="621" width="11.375" style="49" customWidth="1"/>
    <col min="622" max="622" width="11.75" style="49" customWidth="1"/>
    <col min="623" max="623" width="11.125" style="49" customWidth="1"/>
    <col min="624" max="624" width="11.625" style="49" customWidth="1"/>
    <col min="625" max="625" width="10.75" style="49" customWidth="1"/>
    <col min="626" max="628" width="10.375" style="49" customWidth="1"/>
    <col min="629" max="629" width="13.625" style="49" customWidth="1"/>
    <col min="630" max="630" width="11.625" style="49" customWidth="1"/>
    <col min="631" max="631" width="11.875" style="49" customWidth="1"/>
    <col min="632" max="632" width="11.375" style="49" customWidth="1"/>
    <col min="633" max="634" width="13" style="49" customWidth="1"/>
    <col min="635" max="636" width="10.375" style="49" customWidth="1"/>
    <col min="637" max="637" width="11.25" style="49" customWidth="1"/>
    <col min="638" max="638" width="13.875" style="49" customWidth="1"/>
    <col min="639" max="639" width="10.375" style="49" customWidth="1"/>
    <col min="640" max="640" width="11.375" style="49" customWidth="1"/>
    <col min="641" max="641" width="18.125" style="49" customWidth="1"/>
    <col min="642" max="642" width="25" style="49" customWidth="1"/>
    <col min="643" max="646" width="10.375" style="49" customWidth="1"/>
    <col min="647" max="648" width="12.625" style="49" customWidth="1"/>
    <col min="649" max="650" width="10.375" style="49" customWidth="1"/>
    <col min="651" max="651" width="11.375" style="49" customWidth="1"/>
    <col min="652" max="652" width="11.75" style="49" customWidth="1"/>
    <col min="653" max="653" width="11.125" style="49" customWidth="1"/>
    <col min="654" max="654" width="11.625" style="49" customWidth="1"/>
    <col min="655" max="655" width="10.75" style="49" customWidth="1"/>
    <col min="656" max="657" width="10.375" style="49" customWidth="1"/>
    <col min="658" max="663" width="12.625" style="49" customWidth="1"/>
    <col min="664" max="667" width="11.625" style="49" customWidth="1"/>
    <col min="668" max="679" width="12.625" style="49" customWidth="1"/>
    <col min="680" max="680" width="7.125" style="49" customWidth="1"/>
    <col min="681" max="681" width="26.75" style="49" customWidth="1"/>
    <col min="682" max="682" width="12.875" style="49" customWidth="1"/>
    <col min="683" max="684" width="12.625" style="49" customWidth="1"/>
    <col min="685" max="685" width="12.25" style="49" customWidth="1"/>
    <col min="686" max="686" width="12.125" style="49" customWidth="1"/>
    <col min="687" max="687" width="11.875" style="49" customWidth="1"/>
    <col min="688" max="688" width="12.625" style="49" customWidth="1"/>
    <col min="689" max="689" width="12.375" style="49" customWidth="1"/>
    <col min="690" max="746" width="12.625" style="49" customWidth="1"/>
    <col min="747" max="747" width="9.375" style="49" customWidth="1"/>
    <col min="748" max="751" width="12.625" style="49" customWidth="1"/>
    <col min="752" max="752" width="12.25" style="49" customWidth="1"/>
    <col min="753" max="753" width="9.875" style="49" customWidth="1"/>
    <col min="754" max="754" width="11.25" style="49" customWidth="1"/>
    <col min="755" max="756" width="12.625" style="49" customWidth="1"/>
    <col min="757" max="757" width="14.875" style="49" customWidth="1"/>
    <col min="758" max="758" width="12.625" style="49" customWidth="1"/>
    <col min="759" max="768" width="12.625" style="49"/>
    <col min="769" max="772" width="0" style="49" hidden="1" customWidth="1"/>
    <col min="773" max="773" width="4.375" style="49" customWidth="1"/>
    <col min="774" max="774" width="37.25" style="49" customWidth="1"/>
    <col min="775" max="775" width="17" style="49" customWidth="1"/>
    <col min="776" max="779" width="10.25" style="49" customWidth="1"/>
    <col min="780" max="783" width="10" style="49" customWidth="1"/>
    <col min="784" max="787" width="9.125" style="49" customWidth="1"/>
    <col min="788" max="790" width="11.125" style="49" customWidth="1"/>
    <col min="791" max="791" width="10.25" style="49" customWidth="1"/>
    <col min="792" max="792" width="0" style="49" hidden="1" customWidth="1"/>
    <col min="793" max="793" width="7.125" style="49" customWidth="1"/>
    <col min="794" max="797" width="0" style="49" hidden="1" customWidth="1"/>
    <col min="798" max="810" width="12.625" style="49" customWidth="1"/>
    <col min="811" max="812" width="10.375" style="49" customWidth="1"/>
    <col min="813" max="814" width="12.625" style="49" customWidth="1"/>
    <col min="815" max="816" width="10.375" style="49" customWidth="1"/>
    <col min="817" max="817" width="11.375" style="49" customWidth="1"/>
    <col min="818" max="818" width="11.75" style="49" customWidth="1"/>
    <col min="819" max="819" width="11.125" style="49" customWidth="1"/>
    <col min="820" max="820" width="11.625" style="49" customWidth="1"/>
    <col min="821" max="821" width="10.75" style="49" customWidth="1"/>
    <col min="822" max="824" width="10.375" style="49" customWidth="1"/>
    <col min="825" max="825" width="13.625" style="49" customWidth="1"/>
    <col min="826" max="826" width="11.625" style="49" customWidth="1"/>
    <col min="827" max="827" width="11.875" style="49" customWidth="1"/>
    <col min="828" max="828" width="11.375" style="49" customWidth="1"/>
    <col min="829" max="830" width="13" style="49" customWidth="1"/>
    <col min="831" max="832" width="10.375" style="49" customWidth="1"/>
    <col min="833" max="833" width="11.25" style="49" customWidth="1"/>
    <col min="834" max="834" width="13.875" style="49" customWidth="1"/>
    <col min="835" max="835" width="10.375" style="49" customWidth="1"/>
    <col min="836" max="836" width="11.375" style="49" customWidth="1"/>
    <col min="837" max="842" width="10.375" style="49" customWidth="1"/>
    <col min="843" max="844" width="12.625" style="49" customWidth="1"/>
    <col min="845" max="846" width="10.375" style="49" customWidth="1"/>
    <col min="847" max="847" width="11.375" style="49" customWidth="1"/>
    <col min="848" max="848" width="11.75" style="49" customWidth="1"/>
    <col min="849" max="849" width="11.125" style="49" customWidth="1"/>
    <col min="850" max="850" width="11.625" style="49" customWidth="1"/>
    <col min="851" max="851" width="10.75" style="49" customWidth="1"/>
    <col min="852" max="854" width="10.375" style="49" customWidth="1"/>
    <col min="855" max="855" width="13.625" style="49" customWidth="1"/>
    <col min="856" max="856" width="11.625" style="49" customWidth="1"/>
    <col min="857" max="857" width="11.875" style="49" customWidth="1"/>
    <col min="858" max="858" width="11.375" style="49" customWidth="1"/>
    <col min="859" max="860" width="13" style="49" customWidth="1"/>
    <col min="861" max="862" width="10.375" style="49" customWidth="1"/>
    <col min="863" max="863" width="11.25" style="49" customWidth="1"/>
    <col min="864" max="864" width="13.875" style="49" customWidth="1"/>
    <col min="865" max="865" width="10.375" style="49" customWidth="1"/>
    <col min="866" max="866" width="11.375" style="49" customWidth="1"/>
    <col min="867" max="872" width="10.375" style="49" customWidth="1"/>
    <col min="873" max="874" width="12.625" style="49" customWidth="1"/>
    <col min="875" max="876" width="10.375" style="49" customWidth="1"/>
    <col min="877" max="877" width="11.375" style="49" customWidth="1"/>
    <col min="878" max="878" width="11.75" style="49" customWidth="1"/>
    <col min="879" max="879" width="11.125" style="49" customWidth="1"/>
    <col min="880" max="880" width="11.625" style="49" customWidth="1"/>
    <col min="881" max="881" width="10.75" style="49" customWidth="1"/>
    <col min="882" max="884" width="10.375" style="49" customWidth="1"/>
    <col min="885" max="885" width="13.625" style="49" customWidth="1"/>
    <col min="886" max="886" width="11.625" style="49" customWidth="1"/>
    <col min="887" max="887" width="11.875" style="49" customWidth="1"/>
    <col min="888" max="888" width="11.375" style="49" customWidth="1"/>
    <col min="889" max="890" width="13" style="49" customWidth="1"/>
    <col min="891" max="892" width="10.375" style="49" customWidth="1"/>
    <col min="893" max="893" width="11.25" style="49" customWidth="1"/>
    <col min="894" max="894" width="13.875" style="49" customWidth="1"/>
    <col min="895" max="895" width="10.375" style="49" customWidth="1"/>
    <col min="896" max="896" width="11.375" style="49" customWidth="1"/>
    <col min="897" max="897" width="18.125" style="49" customWidth="1"/>
    <col min="898" max="898" width="25" style="49" customWidth="1"/>
    <col min="899" max="902" width="10.375" style="49" customWidth="1"/>
    <col min="903" max="904" width="12.625" style="49" customWidth="1"/>
    <col min="905" max="906" width="10.375" style="49" customWidth="1"/>
    <col min="907" max="907" width="11.375" style="49" customWidth="1"/>
    <col min="908" max="908" width="11.75" style="49" customWidth="1"/>
    <col min="909" max="909" width="11.125" style="49" customWidth="1"/>
    <col min="910" max="910" width="11.625" style="49" customWidth="1"/>
    <col min="911" max="911" width="10.75" style="49" customWidth="1"/>
    <col min="912" max="913" width="10.375" style="49" customWidth="1"/>
    <col min="914" max="919" width="12.625" style="49" customWidth="1"/>
    <col min="920" max="923" width="11.625" style="49" customWidth="1"/>
    <col min="924" max="935" width="12.625" style="49" customWidth="1"/>
    <col min="936" max="936" width="7.125" style="49" customWidth="1"/>
    <col min="937" max="937" width="26.75" style="49" customWidth="1"/>
    <col min="938" max="938" width="12.875" style="49" customWidth="1"/>
    <col min="939" max="940" width="12.625" style="49" customWidth="1"/>
    <col min="941" max="941" width="12.25" style="49" customWidth="1"/>
    <col min="942" max="942" width="12.125" style="49" customWidth="1"/>
    <col min="943" max="943" width="11.875" style="49" customWidth="1"/>
    <col min="944" max="944" width="12.625" style="49" customWidth="1"/>
    <col min="945" max="945" width="12.375" style="49" customWidth="1"/>
    <col min="946" max="1002" width="12.625" style="49" customWidth="1"/>
    <col min="1003" max="1003" width="9.375" style="49" customWidth="1"/>
    <col min="1004" max="1007" width="12.625" style="49" customWidth="1"/>
    <col min="1008" max="1008" width="12.25" style="49" customWidth="1"/>
    <col min="1009" max="1009" width="9.875" style="49" customWidth="1"/>
    <col min="1010" max="1010" width="11.25" style="49" customWidth="1"/>
    <col min="1011" max="1012" width="12.625" style="49" customWidth="1"/>
    <col min="1013" max="1013" width="14.875" style="49" customWidth="1"/>
    <col min="1014" max="1014" width="12.625" style="49" customWidth="1"/>
    <col min="1015" max="1024" width="12.625" style="49"/>
    <col min="1025" max="1028" width="0" style="49" hidden="1" customWidth="1"/>
    <col min="1029" max="1029" width="4.375" style="49" customWidth="1"/>
    <col min="1030" max="1030" width="37.25" style="49" customWidth="1"/>
    <col min="1031" max="1031" width="17" style="49" customWidth="1"/>
    <col min="1032" max="1035" width="10.25" style="49" customWidth="1"/>
    <col min="1036" max="1039" width="10" style="49" customWidth="1"/>
    <col min="1040" max="1043" width="9.125" style="49" customWidth="1"/>
    <col min="1044" max="1046" width="11.125" style="49" customWidth="1"/>
    <col min="1047" max="1047" width="10.25" style="49" customWidth="1"/>
    <col min="1048" max="1048" width="0" style="49" hidden="1" customWidth="1"/>
    <col min="1049" max="1049" width="7.125" style="49" customWidth="1"/>
    <col min="1050" max="1053" width="0" style="49" hidden="1" customWidth="1"/>
    <col min="1054" max="1066" width="12.625" style="49" customWidth="1"/>
    <col min="1067" max="1068" width="10.375" style="49" customWidth="1"/>
    <col min="1069" max="1070" width="12.625" style="49" customWidth="1"/>
    <col min="1071" max="1072" width="10.375" style="49" customWidth="1"/>
    <col min="1073" max="1073" width="11.375" style="49" customWidth="1"/>
    <col min="1074" max="1074" width="11.75" style="49" customWidth="1"/>
    <col min="1075" max="1075" width="11.125" style="49" customWidth="1"/>
    <col min="1076" max="1076" width="11.625" style="49" customWidth="1"/>
    <col min="1077" max="1077" width="10.75" style="49" customWidth="1"/>
    <col min="1078" max="1080" width="10.375" style="49" customWidth="1"/>
    <col min="1081" max="1081" width="13.625" style="49" customWidth="1"/>
    <col min="1082" max="1082" width="11.625" style="49" customWidth="1"/>
    <col min="1083" max="1083" width="11.875" style="49" customWidth="1"/>
    <col min="1084" max="1084" width="11.375" style="49" customWidth="1"/>
    <col min="1085" max="1086" width="13" style="49" customWidth="1"/>
    <col min="1087" max="1088" width="10.375" style="49" customWidth="1"/>
    <col min="1089" max="1089" width="11.25" style="49" customWidth="1"/>
    <col min="1090" max="1090" width="13.875" style="49" customWidth="1"/>
    <col min="1091" max="1091" width="10.375" style="49" customWidth="1"/>
    <col min="1092" max="1092" width="11.375" style="49" customWidth="1"/>
    <col min="1093" max="1098" width="10.375" style="49" customWidth="1"/>
    <col min="1099" max="1100" width="12.625" style="49" customWidth="1"/>
    <col min="1101" max="1102" width="10.375" style="49" customWidth="1"/>
    <col min="1103" max="1103" width="11.375" style="49" customWidth="1"/>
    <col min="1104" max="1104" width="11.75" style="49" customWidth="1"/>
    <col min="1105" max="1105" width="11.125" style="49" customWidth="1"/>
    <col min="1106" max="1106" width="11.625" style="49" customWidth="1"/>
    <col min="1107" max="1107" width="10.75" style="49" customWidth="1"/>
    <col min="1108" max="1110" width="10.375" style="49" customWidth="1"/>
    <col min="1111" max="1111" width="13.625" style="49" customWidth="1"/>
    <col min="1112" max="1112" width="11.625" style="49" customWidth="1"/>
    <col min="1113" max="1113" width="11.875" style="49" customWidth="1"/>
    <col min="1114" max="1114" width="11.375" style="49" customWidth="1"/>
    <col min="1115" max="1116" width="13" style="49" customWidth="1"/>
    <col min="1117" max="1118" width="10.375" style="49" customWidth="1"/>
    <col min="1119" max="1119" width="11.25" style="49" customWidth="1"/>
    <col min="1120" max="1120" width="13.875" style="49" customWidth="1"/>
    <col min="1121" max="1121" width="10.375" style="49" customWidth="1"/>
    <col min="1122" max="1122" width="11.375" style="49" customWidth="1"/>
    <col min="1123" max="1128" width="10.375" style="49" customWidth="1"/>
    <col min="1129" max="1130" width="12.625" style="49" customWidth="1"/>
    <col min="1131" max="1132" width="10.375" style="49" customWidth="1"/>
    <col min="1133" max="1133" width="11.375" style="49" customWidth="1"/>
    <col min="1134" max="1134" width="11.75" style="49" customWidth="1"/>
    <col min="1135" max="1135" width="11.125" style="49" customWidth="1"/>
    <col min="1136" max="1136" width="11.625" style="49" customWidth="1"/>
    <col min="1137" max="1137" width="10.75" style="49" customWidth="1"/>
    <col min="1138" max="1140" width="10.375" style="49" customWidth="1"/>
    <col min="1141" max="1141" width="13.625" style="49" customWidth="1"/>
    <col min="1142" max="1142" width="11.625" style="49" customWidth="1"/>
    <col min="1143" max="1143" width="11.875" style="49" customWidth="1"/>
    <col min="1144" max="1144" width="11.375" style="49" customWidth="1"/>
    <col min="1145" max="1146" width="13" style="49" customWidth="1"/>
    <col min="1147" max="1148" width="10.375" style="49" customWidth="1"/>
    <col min="1149" max="1149" width="11.25" style="49" customWidth="1"/>
    <col min="1150" max="1150" width="13.875" style="49" customWidth="1"/>
    <col min="1151" max="1151" width="10.375" style="49" customWidth="1"/>
    <col min="1152" max="1152" width="11.375" style="49" customWidth="1"/>
    <col min="1153" max="1153" width="18.125" style="49" customWidth="1"/>
    <col min="1154" max="1154" width="25" style="49" customWidth="1"/>
    <col min="1155" max="1158" width="10.375" style="49" customWidth="1"/>
    <col min="1159" max="1160" width="12.625" style="49" customWidth="1"/>
    <col min="1161" max="1162" width="10.375" style="49" customWidth="1"/>
    <col min="1163" max="1163" width="11.375" style="49" customWidth="1"/>
    <col min="1164" max="1164" width="11.75" style="49" customWidth="1"/>
    <col min="1165" max="1165" width="11.125" style="49" customWidth="1"/>
    <col min="1166" max="1166" width="11.625" style="49" customWidth="1"/>
    <col min="1167" max="1167" width="10.75" style="49" customWidth="1"/>
    <col min="1168" max="1169" width="10.375" style="49" customWidth="1"/>
    <col min="1170" max="1175" width="12.625" style="49" customWidth="1"/>
    <col min="1176" max="1179" width="11.625" style="49" customWidth="1"/>
    <col min="1180" max="1191" width="12.625" style="49" customWidth="1"/>
    <col min="1192" max="1192" width="7.125" style="49" customWidth="1"/>
    <col min="1193" max="1193" width="26.75" style="49" customWidth="1"/>
    <col min="1194" max="1194" width="12.875" style="49" customWidth="1"/>
    <col min="1195" max="1196" width="12.625" style="49" customWidth="1"/>
    <col min="1197" max="1197" width="12.25" style="49" customWidth="1"/>
    <col min="1198" max="1198" width="12.125" style="49" customWidth="1"/>
    <col min="1199" max="1199" width="11.875" style="49" customWidth="1"/>
    <col min="1200" max="1200" width="12.625" style="49" customWidth="1"/>
    <col min="1201" max="1201" width="12.375" style="49" customWidth="1"/>
    <col min="1202" max="1258" width="12.625" style="49" customWidth="1"/>
    <col min="1259" max="1259" width="9.375" style="49" customWidth="1"/>
    <col min="1260" max="1263" width="12.625" style="49" customWidth="1"/>
    <col min="1264" max="1264" width="12.25" style="49" customWidth="1"/>
    <col min="1265" max="1265" width="9.875" style="49" customWidth="1"/>
    <col min="1266" max="1266" width="11.25" style="49" customWidth="1"/>
    <col min="1267" max="1268" width="12.625" style="49" customWidth="1"/>
    <col min="1269" max="1269" width="14.875" style="49" customWidth="1"/>
    <col min="1270" max="1270" width="12.625" style="49" customWidth="1"/>
    <col min="1271" max="1280" width="12.625" style="49"/>
    <col min="1281" max="1284" width="0" style="49" hidden="1" customWidth="1"/>
    <col min="1285" max="1285" width="4.375" style="49" customWidth="1"/>
    <col min="1286" max="1286" width="37.25" style="49" customWidth="1"/>
    <col min="1287" max="1287" width="17" style="49" customWidth="1"/>
    <col min="1288" max="1291" width="10.25" style="49" customWidth="1"/>
    <col min="1292" max="1295" width="10" style="49" customWidth="1"/>
    <col min="1296" max="1299" width="9.125" style="49" customWidth="1"/>
    <col min="1300" max="1302" width="11.125" style="49" customWidth="1"/>
    <col min="1303" max="1303" width="10.25" style="49" customWidth="1"/>
    <col min="1304" max="1304" width="0" style="49" hidden="1" customWidth="1"/>
    <col min="1305" max="1305" width="7.125" style="49" customWidth="1"/>
    <col min="1306" max="1309" width="0" style="49" hidden="1" customWidth="1"/>
    <col min="1310" max="1322" width="12.625" style="49" customWidth="1"/>
    <col min="1323" max="1324" width="10.375" style="49" customWidth="1"/>
    <col min="1325" max="1326" width="12.625" style="49" customWidth="1"/>
    <col min="1327" max="1328" width="10.375" style="49" customWidth="1"/>
    <col min="1329" max="1329" width="11.375" style="49" customWidth="1"/>
    <col min="1330" max="1330" width="11.75" style="49" customWidth="1"/>
    <col min="1331" max="1331" width="11.125" style="49" customWidth="1"/>
    <col min="1332" max="1332" width="11.625" style="49" customWidth="1"/>
    <col min="1333" max="1333" width="10.75" style="49" customWidth="1"/>
    <col min="1334" max="1336" width="10.375" style="49" customWidth="1"/>
    <col min="1337" max="1337" width="13.625" style="49" customWidth="1"/>
    <col min="1338" max="1338" width="11.625" style="49" customWidth="1"/>
    <col min="1339" max="1339" width="11.875" style="49" customWidth="1"/>
    <col min="1340" max="1340" width="11.375" style="49" customWidth="1"/>
    <col min="1341" max="1342" width="13" style="49" customWidth="1"/>
    <col min="1343" max="1344" width="10.375" style="49" customWidth="1"/>
    <col min="1345" max="1345" width="11.25" style="49" customWidth="1"/>
    <col min="1346" max="1346" width="13.875" style="49" customWidth="1"/>
    <col min="1347" max="1347" width="10.375" style="49" customWidth="1"/>
    <col min="1348" max="1348" width="11.375" style="49" customWidth="1"/>
    <col min="1349" max="1354" width="10.375" style="49" customWidth="1"/>
    <col min="1355" max="1356" width="12.625" style="49" customWidth="1"/>
    <col min="1357" max="1358" width="10.375" style="49" customWidth="1"/>
    <col min="1359" max="1359" width="11.375" style="49" customWidth="1"/>
    <col min="1360" max="1360" width="11.75" style="49" customWidth="1"/>
    <col min="1361" max="1361" width="11.125" style="49" customWidth="1"/>
    <col min="1362" max="1362" width="11.625" style="49" customWidth="1"/>
    <col min="1363" max="1363" width="10.75" style="49" customWidth="1"/>
    <col min="1364" max="1366" width="10.375" style="49" customWidth="1"/>
    <col min="1367" max="1367" width="13.625" style="49" customWidth="1"/>
    <col min="1368" max="1368" width="11.625" style="49" customWidth="1"/>
    <col min="1369" max="1369" width="11.875" style="49" customWidth="1"/>
    <col min="1370" max="1370" width="11.375" style="49" customWidth="1"/>
    <col min="1371" max="1372" width="13" style="49" customWidth="1"/>
    <col min="1373" max="1374" width="10.375" style="49" customWidth="1"/>
    <col min="1375" max="1375" width="11.25" style="49" customWidth="1"/>
    <col min="1376" max="1376" width="13.875" style="49" customWidth="1"/>
    <col min="1377" max="1377" width="10.375" style="49" customWidth="1"/>
    <col min="1378" max="1378" width="11.375" style="49" customWidth="1"/>
    <col min="1379" max="1384" width="10.375" style="49" customWidth="1"/>
    <col min="1385" max="1386" width="12.625" style="49" customWidth="1"/>
    <col min="1387" max="1388" width="10.375" style="49" customWidth="1"/>
    <col min="1389" max="1389" width="11.375" style="49" customWidth="1"/>
    <col min="1390" max="1390" width="11.75" style="49" customWidth="1"/>
    <col min="1391" max="1391" width="11.125" style="49" customWidth="1"/>
    <col min="1392" max="1392" width="11.625" style="49" customWidth="1"/>
    <col min="1393" max="1393" width="10.75" style="49" customWidth="1"/>
    <col min="1394" max="1396" width="10.375" style="49" customWidth="1"/>
    <col min="1397" max="1397" width="13.625" style="49" customWidth="1"/>
    <col min="1398" max="1398" width="11.625" style="49" customWidth="1"/>
    <col min="1399" max="1399" width="11.875" style="49" customWidth="1"/>
    <col min="1400" max="1400" width="11.375" style="49" customWidth="1"/>
    <col min="1401" max="1402" width="13" style="49" customWidth="1"/>
    <col min="1403" max="1404" width="10.375" style="49" customWidth="1"/>
    <col min="1405" max="1405" width="11.25" style="49" customWidth="1"/>
    <col min="1406" max="1406" width="13.875" style="49" customWidth="1"/>
    <col min="1407" max="1407" width="10.375" style="49" customWidth="1"/>
    <col min="1408" max="1408" width="11.375" style="49" customWidth="1"/>
    <col min="1409" max="1409" width="18.125" style="49" customWidth="1"/>
    <col min="1410" max="1410" width="25" style="49" customWidth="1"/>
    <col min="1411" max="1414" width="10.375" style="49" customWidth="1"/>
    <col min="1415" max="1416" width="12.625" style="49" customWidth="1"/>
    <col min="1417" max="1418" width="10.375" style="49" customWidth="1"/>
    <col min="1419" max="1419" width="11.375" style="49" customWidth="1"/>
    <col min="1420" max="1420" width="11.75" style="49" customWidth="1"/>
    <col min="1421" max="1421" width="11.125" style="49" customWidth="1"/>
    <col min="1422" max="1422" width="11.625" style="49" customWidth="1"/>
    <col min="1423" max="1423" width="10.75" style="49" customWidth="1"/>
    <col min="1424" max="1425" width="10.375" style="49" customWidth="1"/>
    <col min="1426" max="1431" width="12.625" style="49" customWidth="1"/>
    <col min="1432" max="1435" width="11.625" style="49" customWidth="1"/>
    <col min="1436" max="1447" width="12.625" style="49" customWidth="1"/>
    <col min="1448" max="1448" width="7.125" style="49" customWidth="1"/>
    <col min="1449" max="1449" width="26.75" style="49" customWidth="1"/>
    <col min="1450" max="1450" width="12.875" style="49" customWidth="1"/>
    <col min="1451" max="1452" width="12.625" style="49" customWidth="1"/>
    <col min="1453" max="1453" width="12.25" style="49" customWidth="1"/>
    <col min="1454" max="1454" width="12.125" style="49" customWidth="1"/>
    <col min="1455" max="1455" width="11.875" style="49" customWidth="1"/>
    <col min="1456" max="1456" width="12.625" style="49" customWidth="1"/>
    <col min="1457" max="1457" width="12.375" style="49" customWidth="1"/>
    <col min="1458" max="1514" width="12.625" style="49" customWidth="1"/>
    <col min="1515" max="1515" width="9.375" style="49" customWidth="1"/>
    <col min="1516" max="1519" width="12.625" style="49" customWidth="1"/>
    <col min="1520" max="1520" width="12.25" style="49" customWidth="1"/>
    <col min="1521" max="1521" width="9.875" style="49" customWidth="1"/>
    <col min="1522" max="1522" width="11.25" style="49" customWidth="1"/>
    <col min="1523" max="1524" width="12.625" style="49" customWidth="1"/>
    <col min="1525" max="1525" width="14.875" style="49" customWidth="1"/>
    <col min="1526" max="1526" width="12.625" style="49" customWidth="1"/>
    <col min="1527" max="1536" width="12.625" style="49"/>
    <col min="1537" max="1540" width="0" style="49" hidden="1" customWidth="1"/>
    <col min="1541" max="1541" width="4.375" style="49" customWidth="1"/>
    <col min="1542" max="1542" width="37.25" style="49" customWidth="1"/>
    <col min="1543" max="1543" width="17" style="49" customWidth="1"/>
    <col min="1544" max="1547" width="10.25" style="49" customWidth="1"/>
    <col min="1548" max="1551" width="10" style="49" customWidth="1"/>
    <col min="1552" max="1555" width="9.125" style="49" customWidth="1"/>
    <col min="1556" max="1558" width="11.125" style="49" customWidth="1"/>
    <col min="1559" max="1559" width="10.25" style="49" customWidth="1"/>
    <col min="1560" max="1560" width="0" style="49" hidden="1" customWidth="1"/>
    <col min="1561" max="1561" width="7.125" style="49" customWidth="1"/>
    <col min="1562" max="1565" width="0" style="49" hidden="1" customWidth="1"/>
    <col min="1566" max="1578" width="12.625" style="49" customWidth="1"/>
    <col min="1579" max="1580" width="10.375" style="49" customWidth="1"/>
    <col min="1581" max="1582" width="12.625" style="49" customWidth="1"/>
    <col min="1583" max="1584" width="10.375" style="49" customWidth="1"/>
    <col min="1585" max="1585" width="11.375" style="49" customWidth="1"/>
    <col min="1586" max="1586" width="11.75" style="49" customWidth="1"/>
    <col min="1587" max="1587" width="11.125" style="49" customWidth="1"/>
    <col min="1588" max="1588" width="11.625" style="49" customWidth="1"/>
    <col min="1589" max="1589" width="10.75" style="49" customWidth="1"/>
    <col min="1590" max="1592" width="10.375" style="49" customWidth="1"/>
    <col min="1593" max="1593" width="13.625" style="49" customWidth="1"/>
    <col min="1594" max="1594" width="11.625" style="49" customWidth="1"/>
    <col min="1595" max="1595" width="11.875" style="49" customWidth="1"/>
    <col min="1596" max="1596" width="11.375" style="49" customWidth="1"/>
    <col min="1597" max="1598" width="13" style="49" customWidth="1"/>
    <col min="1599" max="1600" width="10.375" style="49" customWidth="1"/>
    <col min="1601" max="1601" width="11.25" style="49" customWidth="1"/>
    <col min="1602" max="1602" width="13.875" style="49" customWidth="1"/>
    <col min="1603" max="1603" width="10.375" style="49" customWidth="1"/>
    <col min="1604" max="1604" width="11.375" style="49" customWidth="1"/>
    <col min="1605" max="1610" width="10.375" style="49" customWidth="1"/>
    <col min="1611" max="1612" width="12.625" style="49" customWidth="1"/>
    <col min="1613" max="1614" width="10.375" style="49" customWidth="1"/>
    <col min="1615" max="1615" width="11.375" style="49" customWidth="1"/>
    <col min="1616" max="1616" width="11.75" style="49" customWidth="1"/>
    <col min="1617" max="1617" width="11.125" style="49" customWidth="1"/>
    <col min="1618" max="1618" width="11.625" style="49" customWidth="1"/>
    <col min="1619" max="1619" width="10.75" style="49" customWidth="1"/>
    <col min="1620" max="1622" width="10.375" style="49" customWidth="1"/>
    <col min="1623" max="1623" width="13.625" style="49" customWidth="1"/>
    <col min="1624" max="1624" width="11.625" style="49" customWidth="1"/>
    <col min="1625" max="1625" width="11.875" style="49" customWidth="1"/>
    <col min="1626" max="1626" width="11.375" style="49" customWidth="1"/>
    <col min="1627" max="1628" width="13" style="49" customWidth="1"/>
    <col min="1629" max="1630" width="10.375" style="49" customWidth="1"/>
    <col min="1631" max="1631" width="11.25" style="49" customWidth="1"/>
    <col min="1632" max="1632" width="13.875" style="49" customWidth="1"/>
    <col min="1633" max="1633" width="10.375" style="49" customWidth="1"/>
    <col min="1634" max="1634" width="11.375" style="49" customWidth="1"/>
    <col min="1635" max="1640" width="10.375" style="49" customWidth="1"/>
    <col min="1641" max="1642" width="12.625" style="49" customWidth="1"/>
    <col min="1643" max="1644" width="10.375" style="49" customWidth="1"/>
    <col min="1645" max="1645" width="11.375" style="49" customWidth="1"/>
    <col min="1646" max="1646" width="11.75" style="49" customWidth="1"/>
    <col min="1647" max="1647" width="11.125" style="49" customWidth="1"/>
    <col min="1648" max="1648" width="11.625" style="49" customWidth="1"/>
    <col min="1649" max="1649" width="10.75" style="49" customWidth="1"/>
    <col min="1650" max="1652" width="10.375" style="49" customWidth="1"/>
    <col min="1653" max="1653" width="13.625" style="49" customWidth="1"/>
    <col min="1654" max="1654" width="11.625" style="49" customWidth="1"/>
    <col min="1655" max="1655" width="11.875" style="49" customWidth="1"/>
    <col min="1656" max="1656" width="11.375" style="49" customWidth="1"/>
    <col min="1657" max="1658" width="13" style="49" customWidth="1"/>
    <col min="1659" max="1660" width="10.375" style="49" customWidth="1"/>
    <col min="1661" max="1661" width="11.25" style="49" customWidth="1"/>
    <col min="1662" max="1662" width="13.875" style="49" customWidth="1"/>
    <col min="1663" max="1663" width="10.375" style="49" customWidth="1"/>
    <col min="1664" max="1664" width="11.375" style="49" customWidth="1"/>
    <col min="1665" max="1665" width="18.125" style="49" customWidth="1"/>
    <col min="1666" max="1666" width="25" style="49" customWidth="1"/>
    <col min="1667" max="1670" width="10.375" style="49" customWidth="1"/>
    <col min="1671" max="1672" width="12.625" style="49" customWidth="1"/>
    <col min="1673" max="1674" width="10.375" style="49" customWidth="1"/>
    <col min="1675" max="1675" width="11.375" style="49" customWidth="1"/>
    <col min="1676" max="1676" width="11.75" style="49" customWidth="1"/>
    <col min="1677" max="1677" width="11.125" style="49" customWidth="1"/>
    <col min="1678" max="1678" width="11.625" style="49" customWidth="1"/>
    <col min="1679" max="1679" width="10.75" style="49" customWidth="1"/>
    <col min="1680" max="1681" width="10.375" style="49" customWidth="1"/>
    <col min="1682" max="1687" width="12.625" style="49" customWidth="1"/>
    <col min="1688" max="1691" width="11.625" style="49" customWidth="1"/>
    <col min="1692" max="1703" width="12.625" style="49" customWidth="1"/>
    <col min="1704" max="1704" width="7.125" style="49" customWidth="1"/>
    <col min="1705" max="1705" width="26.75" style="49" customWidth="1"/>
    <col min="1706" max="1706" width="12.875" style="49" customWidth="1"/>
    <col min="1707" max="1708" width="12.625" style="49" customWidth="1"/>
    <col min="1709" max="1709" width="12.25" style="49" customWidth="1"/>
    <col min="1710" max="1710" width="12.125" style="49" customWidth="1"/>
    <col min="1711" max="1711" width="11.875" style="49" customWidth="1"/>
    <col min="1712" max="1712" width="12.625" style="49" customWidth="1"/>
    <col min="1713" max="1713" width="12.375" style="49" customWidth="1"/>
    <col min="1714" max="1770" width="12.625" style="49" customWidth="1"/>
    <col min="1771" max="1771" width="9.375" style="49" customWidth="1"/>
    <col min="1772" max="1775" width="12.625" style="49" customWidth="1"/>
    <col min="1776" max="1776" width="12.25" style="49" customWidth="1"/>
    <col min="1777" max="1777" width="9.875" style="49" customWidth="1"/>
    <col min="1778" max="1778" width="11.25" style="49" customWidth="1"/>
    <col min="1779" max="1780" width="12.625" style="49" customWidth="1"/>
    <col min="1781" max="1781" width="14.875" style="49" customWidth="1"/>
    <col min="1782" max="1782" width="12.625" style="49" customWidth="1"/>
    <col min="1783" max="1792" width="12.625" style="49"/>
    <col min="1793" max="1796" width="0" style="49" hidden="1" customWidth="1"/>
    <col min="1797" max="1797" width="4.375" style="49" customWidth="1"/>
    <col min="1798" max="1798" width="37.25" style="49" customWidth="1"/>
    <col min="1799" max="1799" width="17" style="49" customWidth="1"/>
    <col min="1800" max="1803" width="10.25" style="49" customWidth="1"/>
    <col min="1804" max="1807" width="10" style="49" customWidth="1"/>
    <col min="1808" max="1811" width="9.125" style="49" customWidth="1"/>
    <col min="1812" max="1814" width="11.125" style="49" customWidth="1"/>
    <col min="1815" max="1815" width="10.25" style="49" customWidth="1"/>
    <col min="1816" max="1816" width="0" style="49" hidden="1" customWidth="1"/>
    <col min="1817" max="1817" width="7.125" style="49" customWidth="1"/>
    <col min="1818" max="1821" width="0" style="49" hidden="1" customWidth="1"/>
    <col min="1822" max="1834" width="12.625" style="49" customWidth="1"/>
    <col min="1835" max="1836" width="10.375" style="49" customWidth="1"/>
    <col min="1837" max="1838" width="12.625" style="49" customWidth="1"/>
    <col min="1839" max="1840" width="10.375" style="49" customWidth="1"/>
    <col min="1841" max="1841" width="11.375" style="49" customWidth="1"/>
    <col min="1842" max="1842" width="11.75" style="49" customWidth="1"/>
    <col min="1843" max="1843" width="11.125" style="49" customWidth="1"/>
    <col min="1844" max="1844" width="11.625" style="49" customWidth="1"/>
    <col min="1845" max="1845" width="10.75" style="49" customWidth="1"/>
    <col min="1846" max="1848" width="10.375" style="49" customWidth="1"/>
    <col min="1849" max="1849" width="13.625" style="49" customWidth="1"/>
    <col min="1850" max="1850" width="11.625" style="49" customWidth="1"/>
    <col min="1851" max="1851" width="11.875" style="49" customWidth="1"/>
    <col min="1852" max="1852" width="11.375" style="49" customWidth="1"/>
    <col min="1853" max="1854" width="13" style="49" customWidth="1"/>
    <col min="1855" max="1856" width="10.375" style="49" customWidth="1"/>
    <col min="1857" max="1857" width="11.25" style="49" customWidth="1"/>
    <col min="1858" max="1858" width="13.875" style="49" customWidth="1"/>
    <col min="1859" max="1859" width="10.375" style="49" customWidth="1"/>
    <col min="1860" max="1860" width="11.375" style="49" customWidth="1"/>
    <col min="1861" max="1866" width="10.375" style="49" customWidth="1"/>
    <col min="1867" max="1868" width="12.625" style="49" customWidth="1"/>
    <col min="1869" max="1870" width="10.375" style="49" customWidth="1"/>
    <col min="1871" max="1871" width="11.375" style="49" customWidth="1"/>
    <col min="1872" max="1872" width="11.75" style="49" customWidth="1"/>
    <col min="1873" max="1873" width="11.125" style="49" customWidth="1"/>
    <col min="1874" max="1874" width="11.625" style="49" customWidth="1"/>
    <col min="1875" max="1875" width="10.75" style="49" customWidth="1"/>
    <col min="1876" max="1878" width="10.375" style="49" customWidth="1"/>
    <col min="1879" max="1879" width="13.625" style="49" customWidth="1"/>
    <col min="1880" max="1880" width="11.625" style="49" customWidth="1"/>
    <col min="1881" max="1881" width="11.875" style="49" customWidth="1"/>
    <col min="1882" max="1882" width="11.375" style="49" customWidth="1"/>
    <col min="1883" max="1884" width="13" style="49" customWidth="1"/>
    <col min="1885" max="1886" width="10.375" style="49" customWidth="1"/>
    <col min="1887" max="1887" width="11.25" style="49" customWidth="1"/>
    <col min="1888" max="1888" width="13.875" style="49" customWidth="1"/>
    <col min="1889" max="1889" width="10.375" style="49" customWidth="1"/>
    <col min="1890" max="1890" width="11.375" style="49" customWidth="1"/>
    <col min="1891" max="1896" width="10.375" style="49" customWidth="1"/>
    <col min="1897" max="1898" width="12.625" style="49" customWidth="1"/>
    <col min="1899" max="1900" width="10.375" style="49" customWidth="1"/>
    <col min="1901" max="1901" width="11.375" style="49" customWidth="1"/>
    <col min="1902" max="1902" width="11.75" style="49" customWidth="1"/>
    <col min="1903" max="1903" width="11.125" style="49" customWidth="1"/>
    <col min="1904" max="1904" width="11.625" style="49" customWidth="1"/>
    <col min="1905" max="1905" width="10.75" style="49" customWidth="1"/>
    <col min="1906" max="1908" width="10.375" style="49" customWidth="1"/>
    <col min="1909" max="1909" width="13.625" style="49" customWidth="1"/>
    <col min="1910" max="1910" width="11.625" style="49" customWidth="1"/>
    <col min="1911" max="1911" width="11.875" style="49" customWidth="1"/>
    <col min="1912" max="1912" width="11.375" style="49" customWidth="1"/>
    <col min="1913" max="1914" width="13" style="49" customWidth="1"/>
    <col min="1915" max="1916" width="10.375" style="49" customWidth="1"/>
    <col min="1917" max="1917" width="11.25" style="49" customWidth="1"/>
    <col min="1918" max="1918" width="13.875" style="49" customWidth="1"/>
    <col min="1919" max="1919" width="10.375" style="49" customWidth="1"/>
    <col min="1920" max="1920" width="11.375" style="49" customWidth="1"/>
    <col min="1921" max="1921" width="18.125" style="49" customWidth="1"/>
    <col min="1922" max="1922" width="25" style="49" customWidth="1"/>
    <col min="1923" max="1926" width="10.375" style="49" customWidth="1"/>
    <col min="1927" max="1928" width="12.625" style="49" customWidth="1"/>
    <col min="1929" max="1930" width="10.375" style="49" customWidth="1"/>
    <col min="1931" max="1931" width="11.375" style="49" customWidth="1"/>
    <col min="1932" max="1932" width="11.75" style="49" customWidth="1"/>
    <col min="1933" max="1933" width="11.125" style="49" customWidth="1"/>
    <col min="1934" max="1934" width="11.625" style="49" customWidth="1"/>
    <col min="1935" max="1935" width="10.75" style="49" customWidth="1"/>
    <col min="1936" max="1937" width="10.375" style="49" customWidth="1"/>
    <col min="1938" max="1943" width="12.625" style="49" customWidth="1"/>
    <col min="1944" max="1947" width="11.625" style="49" customWidth="1"/>
    <col min="1948" max="1959" width="12.625" style="49" customWidth="1"/>
    <col min="1960" max="1960" width="7.125" style="49" customWidth="1"/>
    <col min="1961" max="1961" width="26.75" style="49" customWidth="1"/>
    <col min="1962" max="1962" width="12.875" style="49" customWidth="1"/>
    <col min="1963" max="1964" width="12.625" style="49" customWidth="1"/>
    <col min="1965" max="1965" width="12.25" style="49" customWidth="1"/>
    <col min="1966" max="1966" width="12.125" style="49" customWidth="1"/>
    <col min="1967" max="1967" width="11.875" style="49" customWidth="1"/>
    <col min="1968" max="1968" width="12.625" style="49" customWidth="1"/>
    <col min="1969" max="1969" width="12.375" style="49" customWidth="1"/>
    <col min="1970" max="2026" width="12.625" style="49" customWidth="1"/>
    <col min="2027" max="2027" width="9.375" style="49" customWidth="1"/>
    <col min="2028" max="2031" width="12.625" style="49" customWidth="1"/>
    <col min="2032" max="2032" width="12.25" style="49" customWidth="1"/>
    <col min="2033" max="2033" width="9.875" style="49" customWidth="1"/>
    <col min="2034" max="2034" width="11.25" style="49" customWidth="1"/>
    <col min="2035" max="2036" width="12.625" style="49" customWidth="1"/>
    <col min="2037" max="2037" width="14.875" style="49" customWidth="1"/>
    <col min="2038" max="2038" width="12.625" style="49" customWidth="1"/>
    <col min="2039" max="2048" width="12.625" style="49"/>
    <col min="2049" max="2052" width="0" style="49" hidden="1" customWidth="1"/>
    <col min="2053" max="2053" width="4.375" style="49" customWidth="1"/>
    <col min="2054" max="2054" width="37.25" style="49" customWidth="1"/>
    <col min="2055" max="2055" width="17" style="49" customWidth="1"/>
    <col min="2056" max="2059" width="10.25" style="49" customWidth="1"/>
    <col min="2060" max="2063" width="10" style="49" customWidth="1"/>
    <col min="2064" max="2067" width="9.125" style="49" customWidth="1"/>
    <col min="2068" max="2070" width="11.125" style="49" customWidth="1"/>
    <col min="2071" max="2071" width="10.25" style="49" customWidth="1"/>
    <col min="2072" max="2072" width="0" style="49" hidden="1" customWidth="1"/>
    <col min="2073" max="2073" width="7.125" style="49" customWidth="1"/>
    <col min="2074" max="2077" width="0" style="49" hidden="1" customWidth="1"/>
    <col min="2078" max="2090" width="12.625" style="49" customWidth="1"/>
    <col min="2091" max="2092" width="10.375" style="49" customWidth="1"/>
    <col min="2093" max="2094" width="12.625" style="49" customWidth="1"/>
    <col min="2095" max="2096" width="10.375" style="49" customWidth="1"/>
    <col min="2097" max="2097" width="11.375" style="49" customWidth="1"/>
    <col min="2098" max="2098" width="11.75" style="49" customWidth="1"/>
    <col min="2099" max="2099" width="11.125" style="49" customWidth="1"/>
    <col min="2100" max="2100" width="11.625" style="49" customWidth="1"/>
    <col min="2101" max="2101" width="10.75" style="49" customWidth="1"/>
    <col min="2102" max="2104" width="10.375" style="49" customWidth="1"/>
    <col min="2105" max="2105" width="13.625" style="49" customWidth="1"/>
    <col min="2106" max="2106" width="11.625" style="49" customWidth="1"/>
    <col min="2107" max="2107" width="11.875" style="49" customWidth="1"/>
    <col min="2108" max="2108" width="11.375" style="49" customWidth="1"/>
    <col min="2109" max="2110" width="13" style="49" customWidth="1"/>
    <col min="2111" max="2112" width="10.375" style="49" customWidth="1"/>
    <col min="2113" max="2113" width="11.25" style="49" customWidth="1"/>
    <col min="2114" max="2114" width="13.875" style="49" customWidth="1"/>
    <col min="2115" max="2115" width="10.375" style="49" customWidth="1"/>
    <col min="2116" max="2116" width="11.375" style="49" customWidth="1"/>
    <col min="2117" max="2122" width="10.375" style="49" customWidth="1"/>
    <col min="2123" max="2124" width="12.625" style="49" customWidth="1"/>
    <col min="2125" max="2126" width="10.375" style="49" customWidth="1"/>
    <col min="2127" max="2127" width="11.375" style="49" customWidth="1"/>
    <col min="2128" max="2128" width="11.75" style="49" customWidth="1"/>
    <col min="2129" max="2129" width="11.125" style="49" customWidth="1"/>
    <col min="2130" max="2130" width="11.625" style="49" customWidth="1"/>
    <col min="2131" max="2131" width="10.75" style="49" customWidth="1"/>
    <col min="2132" max="2134" width="10.375" style="49" customWidth="1"/>
    <col min="2135" max="2135" width="13.625" style="49" customWidth="1"/>
    <col min="2136" max="2136" width="11.625" style="49" customWidth="1"/>
    <col min="2137" max="2137" width="11.875" style="49" customWidth="1"/>
    <col min="2138" max="2138" width="11.375" style="49" customWidth="1"/>
    <col min="2139" max="2140" width="13" style="49" customWidth="1"/>
    <col min="2141" max="2142" width="10.375" style="49" customWidth="1"/>
    <col min="2143" max="2143" width="11.25" style="49" customWidth="1"/>
    <col min="2144" max="2144" width="13.875" style="49" customWidth="1"/>
    <col min="2145" max="2145" width="10.375" style="49" customWidth="1"/>
    <col min="2146" max="2146" width="11.375" style="49" customWidth="1"/>
    <col min="2147" max="2152" width="10.375" style="49" customWidth="1"/>
    <col min="2153" max="2154" width="12.625" style="49" customWidth="1"/>
    <col min="2155" max="2156" width="10.375" style="49" customWidth="1"/>
    <col min="2157" max="2157" width="11.375" style="49" customWidth="1"/>
    <col min="2158" max="2158" width="11.75" style="49" customWidth="1"/>
    <col min="2159" max="2159" width="11.125" style="49" customWidth="1"/>
    <col min="2160" max="2160" width="11.625" style="49" customWidth="1"/>
    <col min="2161" max="2161" width="10.75" style="49" customWidth="1"/>
    <col min="2162" max="2164" width="10.375" style="49" customWidth="1"/>
    <col min="2165" max="2165" width="13.625" style="49" customWidth="1"/>
    <col min="2166" max="2166" width="11.625" style="49" customWidth="1"/>
    <col min="2167" max="2167" width="11.875" style="49" customWidth="1"/>
    <col min="2168" max="2168" width="11.375" style="49" customWidth="1"/>
    <col min="2169" max="2170" width="13" style="49" customWidth="1"/>
    <col min="2171" max="2172" width="10.375" style="49" customWidth="1"/>
    <col min="2173" max="2173" width="11.25" style="49" customWidth="1"/>
    <col min="2174" max="2174" width="13.875" style="49" customWidth="1"/>
    <col min="2175" max="2175" width="10.375" style="49" customWidth="1"/>
    <col min="2176" max="2176" width="11.375" style="49" customWidth="1"/>
    <col min="2177" max="2177" width="18.125" style="49" customWidth="1"/>
    <col min="2178" max="2178" width="25" style="49" customWidth="1"/>
    <col min="2179" max="2182" width="10.375" style="49" customWidth="1"/>
    <col min="2183" max="2184" width="12.625" style="49" customWidth="1"/>
    <col min="2185" max="2186" width="10.375" style="49" customWidth="1"/>
    <col min="2187" max="2187" width="11.375" style="49" customWidth="1"/>
    <col min="2188" max="2188" width="11.75" style="49" customWidth="1"/>
    <col min="2189" max="2189" width="11.125" style="49" customWidth="1"/>
    <col min="2190" max="2190" width="11.625" style="49" customWidth="1"/>
    <col min="2191" max="2191" width="10.75" style="49" customWidth="1"/>
    <col min="2192" max="2193" width="10.375" style="49" customWidth="1"/>
    <col min="2194" max="2199" width="12.625" style="49" customWidth="1"/>
    <col min="2200" max="2203" width="11.625" style="49" customWidth="1"/>
    <col min="2204" max="2215" width="12.625" style="49" customWidth="1"/>
    <col min="2216" max="2216" width="7.125" style="49" customWidth="1"/>
    <col min="2217" max="2217" width="26.75" style="49" customWidth="1"/>
    <col min="2218" max="2218" width="12.875" style="49" customWidth="1"/>
    <col min="2219" max="2220" width="12.625" style="49" customWidth="1"/>
    <col min="2221" max="2221" width="12.25" style="49" customWidth="1"/>
    <col min="2222" max="2222" width="12.125" style="49" customWidth="1"/>
    <col min="2223" max="2223" width="11.875" style="49" customWidth="1"/>
    <col min="2224" max="2224" width="12.625" style="49" customWidth="1"/>
    <col min="2225" max="2225" width="12.375" style="49" customWidth="1"/>
    <col min="2226" max="2282" width="12.625" style="49" customWidth="1"/>
    <col min="2283" max="2283" width="9.375" style="49" customWidth="1"/>
    <col min="2284" max="2287" width="12.625" style="49" customWidth="1"/>
    <col min="2288" max="2288" width="12.25" style="49" customWidth="1"/>
    <col min="2289" max="2289" width="9.875" style="49" customWidth="1"/>
    <col min="2290" max="2290" width="11.25" style="49" customWidth="1"/>
    <col min="2291" max="2292" width="12.625" style="49" customWidth="1"/>
    <col min="2293" max="2293" width="14.875" style="49" customWidth="1"/>
    <col min="2294" max="2294" width="12.625" style="49" customWidth="1"/>
    <col min="2295" max="2304" width="12.625" style="49"/>
    <col min="2305" max="2308" width="0" style="49" hidden="1" customWidth="1"/>
    <col min="2309" max="2309" width="4.375" style="49" customWidth="1"/>
    <col min="2310" max="2310" width="37.25" style="49" customWidth="1"/>
    <col min="2311" max="2311" width="17" style="49" customWidth="1"/>
    <col min="2312" max="2315" width="10.25" style="49" customWidth="1"/>
    <col min="2316" max="2319" width="10" style="49" customWidth="1"/>
    <col min="2320" max="2323" width="9.125" style="49" customWidth="1"/>
    <col min="2324" max="2326" width="11.125" style="49" customWidth="1"/>
    <col min="2327" max="2327" width="10.25" style="49" customWidth="1"/>
    <col min="2328" max="2328" width="0" style="49" hidden="1" customWidth="1"/>
    <col min="2329" max="2329" width="7.125" style="49" customWidth="1"/>
    <col min="2330" max="2333" width="0" style="49" hidden="1" customWidth="1"/>
    <col min="2334" max="2346" width="12.625" style="49" customWidth="1"/>
    <col min="2347" max="2348" width="10.375" style="49" customWidth="1"/>
    <col min="2349" max="2350" width="12.625" style="49" customWidth="1"/>
    <col min="2351" max="2352" width="10.375" style="49" customWidth="1"/>
    <col min="2353" max="2353" width="11.375" style="49" customWidth="1"/>
    <col min="2354" max="2354" width="11.75" style="49" customWidth="1"/>
    <col min="2355" max="2355" width="11.125" style="49" customWidth="1"/>
    <col min="2356" max="2356" width="11.625" style="49" customWidth="1"/>
    <col min="2357" max="2357" width="10.75" style="49" customWidth="1"/>
    <col min="2358" max="2360" width="10.375" style="49" customWidth="1"/>
    <col min="2361" max="2361" width="13.625" style="49" customWidth="1"/>
    <col min="2362" max="2362" width="11.625" style="49" customWidth="1"/>
    <col min="2363" max="2363" width="11.875" style="49" customWidth="1"/>
    <col min="2364" max="2364" width="11.375" style="49" customWidth="1"/>
    <col min="2365" max="2366" width="13" style="49" customWidth="1"/>
    <col min="2367" max="2368" width="10.375" style="49" customWidth="1"/>
    <col min="2369" max="2369" width="11.25" style="49" customWidth="1"/>
    <col min="2370" max="2370" width="13.875" style="49" customWidth="1"/>
    <col min="2371" max="2371" width="10.375" style="49" customWidth="1"/>
    <col min="2372" max="2372" width="11.375" style="49" customWidth="1"/>
    <col min="2373" max="2378" width="10.375" style="49" customWidth="1"/>
    <col min="2379" max="2380" width="12.625" style="49" customWidth="1"/>
    <col min="2381" max="2382" width="10.375" style="49" customWidth="1"/>
    <col min="2383" max="2383" width="11.375" style="49" customWidth="1"/>
    <col min="2384" max="2384" width="11.75" style="49" customWidth="1"/>
    <col min="2385" max="2385" width="11.125" style="49" customWidth="1"/>
    <col min="2386" max="2386" width="11.625" style="49" customWidth="1"/>
    <col min="2387" max="2387" width="10.75" style="49" customWidth="1"/>
    <col min="2388" max="2390" width="10.375" style="49" customWidth="1"/>
    <col min="2391" max="2391" width="13.625" style="49" customWidth="1"/>
    <col min="2392" max="2392" width="11.625" style="49" customWidth="1"/>
    <col min="2393" max="2393" width="11.875" style="49" customWidth="1"/>
    <col min="2394" max="2394" width="11.375" style="49" customWidth="1"/>
    <col min="2395" max="2396" width="13" style="49" customWidth="1"/>
    <col min="2397" max="2398" width="10.375" style="49" customWidth="1"/>
    <col min="2399" max="2399" width="11.25" style="49" customWidth="1"/>
    <col min="2400" max="2400" width="13.875" style="49" customWidth="1"/>
    <col min="2401" max="2401" width="10.375" style="49" customWidth="1"/>
    <col min="2402" max="2402" width="11.375" style="49" customWidth="1"/>
    <col min="2403" max="2408" width="10.375" style="49" customWidth="1"/>
    <col min="2409" max="2410" width="12.625" style="49" customWidth="1"/>
    <col min="2411" max="2412" width="10.375" style="49" customWidth="1"/>
    <col min="2413" max="2413" width="11.375" style="49" customWidth="1"/>
    <col min="2414" max="2414" width="11.75" style="49" customWidth="1"/>
    <col min="2415" max="2415" width="11.125" style="49" customWidth="1"/>
    <col min="2416" max="2416" width="11.625" style="49" customWidth="1"/>
    <col min="2417" max="2417" width="10.75" style="49" customWidth="1"/>
    <col min="2418" max="2420" width="10.375" style="49" customWidth="1"/>
    <col min="2421" max="2421" width="13.625" style="49" customWidth="1"/>
    <col min="2422" max="2422" width="11.625" style="49" customWidth="1"/>
    <col min="2423" max="2423" width="11.875" style="49" customWidth="1"/>
    <col min="2424" max="2424" width="11.375" style="49" customWidth="1"/>
    <col min="2425" max="2426" width="13" style="49" customWidth="1"/>
    <col min="2427" max="2428" width="10.375" style="49" customWidth="1"/>
    <col min="2429" max="2429" width="11.25" style="49" customWidth="1"/>
    <col min="2430" max="2430" width="13.875" style="49" customWidth="1"/>
    <col min="2431" max="2431" width="10.375" style="49" customWidth="1"/>
    <col min="2432" max="2432" width="11.375" style="49" customWidth="1"/>
    <col min="2433" max="2433" width="18.125" style="49" customWidth="1"/>
    <col min="2434" max="2434" width="25" style="49" customWidth="1"/>
    <col min="2435" max="2438" width="10.375" style="49" customWidth="1"/>
    <col min="2439" max="2440" width="12.625" style="49" customWidth="1"/>
    <col min="2441" max="2442" width="10.375" style="49" customWidth="1"/>
    <col min="2443" max="2443" width="11.375" style="49" customWidth="1"/>
    <col min="2444" max="2444" width="11.75" style="49" customWidth="1"/>
    <col min="2445" max="2445" width="11.125" style="49" customWidth="1"/>
    <col min="2446" max="2446" width="11.625" style="49" customWidth="1"/>
    <col min="2447" max="2447" width="10.75" style="49" customWidth="1"/>
    <col min="2448" max="2449" width="10.375" style="49" customWidth="1"/>
    <col min="2450" max="2455" width="12.625" style="49" customWidth="1"/>
    <col min="2456" max="2459" width="11.625" style="49" customWidth="1"/>
    <col min="2460" max="2471" width="12.625" style="49" customWidth="1"/>
    <col min="2472" max="2472" width="7.125" style="49" customWidth="1"/>
    <col min="2473" max="2473" width="26.75" style="49" customWidth="1"/>
    <col min="2474" max="2474" width="12.875" style="49" customWidth="1"/>
    <col min="2475" max="2476" width="12.625" style="49" customWidth="1"/>
    <col min="2477" max="2477" width="12.25" style="49" customWidth="1"/>
    <col min="2478" max="2478" width="12.125" style="49" customWidth="1"/>
    <col min="2479" max="2479" width="11.875" style="49" customWidth="1"/>
    <col min="2480" max="2480" width="12.625" style="49" customWidth="1"/>
    <col min="2481" max="2481" width="12.375" style="49" customWidth="1"/>
    <col min="2482" max="2538" width="12.625" style="49" customWidth="1"/>
    <col min="2539" max="2539" width="9.375" style="49" customWidth="1"/>
    <col min="2540" max="2543" width="12.625" style="49" customWidth="1"/>
    <col min="2544" max="2544" width="12.25" style="49" customWidth="1"/>
    <col min="2545" max="2545" width="9.875" style="49" customWidth="1"/>
    <col min="2546" max="2546" width="11.25" style="49" customWidth="1"/>
    <col min="2547" max="2548" width="12.625" style="49" customWidth="1"/>
    <col min="2549" max="2549" width="14.875" style="49" customWidth="1"/>
    <col min="2550" max="2550" width="12.625" style="49" customWidth="1"/>
    <col min="2551" max="2560" width="12.625" style="49"/>
    <col min="2561" max="2564" width="0" style="49" hidden="1" customWidth="1"/>
    <col min="2565" max="2565" width="4.375" style="49" customWidth="1"/>
    <col min="2566" max="2566" width="37.25" style="49" customWidth="1"/>
    <col min="2567" max="2567" width="17" style="49" customWidth="1"/>
    <col min="2568" max="2571" width="10.25" style="49" customWidth="1"/>
    <col min="2572" max="2575" width="10" style="49" customWidth="1"/>
    <col min="2576" max="2579" width="9.125" style="49" customWidth="1"/>
    <col min="2580" max="2582" width="11.125" style="49" customWidth="1"/>
    <col min="2583" max="2583" width="10.25" style="49" customWidth="1"/>
    <col min="2584" max="2584" width="0" style="49" hidden="1" customWidth="1"/>
    <col min="2585" max="2585" width="7.125" style="49" customWidth="1"/>
    <col min="2586" max="2589" width="0" style="49" hidden="1" customWidth="1"/>
    <col min="2590" max="2602" width="12.625" style="49" customWidth="1"/>
    <col min="2603" max="2604" width="10.375" style="49" customWidth="1"/>
    <col min="2605" max="2606" width="12.625" style="49" customWidth="1"/>
    <col min="2607" max="2608" width="10.375" style="49" customWidth="1"/>
    <col min="2609" max="2609" width="11.375" style="49" customWidth="1"/>
    <col min="2610" max="2610" width="11.75" style="49" customWidth="1"/>
    <col min="2611" max="2611" width="11.125" style="49" customWidth="1"/>
    <col min="2612" max="2612" width="11.625" style="49" customWidth="1"/>
    <col min="2613" max="2613" width="10.75" style="49" customWidth="1"/>
    <col min="2614" max="2616" width="10.375" style="49" customWidth="1"/>
    <col min="2617" max="2617" width="13.625" style="49" customWidth="1"/>
    <col min="2618" max="2618" width="11.625" style="49" customWidth="1"/>
    <col min="2619" max="2619" width="11.875" style="49" customWidth="1"/>
    <col min="2620" max="2620" width="11.375" style="49" customWidth="1"/>
    <col min="2621" max="2622" width="13" style="49" customWidth="1"/>
    <col min="2623" max="2624" width="10.375" style="49" customWidth="1"/>
    <col min="2625" max="2625" width="11.25" style="49" customWidth="1"/>
    <col min="2626" max="2626" width="13.875" style="49" customWidth="1"/>
    <col min="2627" max="2627" width="10.375" style="49" customWidth="1"/>
    <col min="2628" max="2628" width="11.375" style="49" customWidth="1"/>
    <col min="2629" max="2634" width="10.375" style="49" customWidth="1"/>
    <col min="2635" max="2636" width="12.625" style="49" customWidth="1"/>
    <col min="2637" max="2638" width="10.375" style="49" customWidth="1"/>
    <col min="2639" max="2639" width="11.375" style="49" customWidth="1"/>
    <col min="2640" max="2640" width="11.75" style="49" customWidth="1"/>
    <col min="2641" max="2641" width="11.125" style="49" customWidth="1"/>
    <col min="2642" max="2642" width="11.625" style="49" customWidth="1"/>
    <col min="2643" max="2643" width="10.75" style="49" customWidth="1"/>
    <col min="2644" max="2646" width="10.375" style="49" customWidth="1"/>
    <col min="2647" max="2647" width="13.625" style="49" customWidth="1"/>
    <col min="2648" max="2648" width="11.625" style="49" customWidth="1"/>
    <col min="2649" max="2649" width="11.875" style="49" customWidth="1"/>
    <col min="2650" max="2650" width="11.375" style="49" customWidth="1"/>
    <col min="2651" max="2652" width="13" style="49" customWidth="1"/>
    <col min="2653" max="2654" width="10.375" style="49" customWidth="1"/>
    <col min="2655" max="2655" width="11.25" style="49" customWidth="1"/>
    <col min="2656" max="2656" width="13.875" style="49" customWidth="1"/>
    <col min="2657" max="2657" width="10.375" style="49" customWidth="1"/>
    <col min="2658" max="2658" width="11.375" style="49" customWidth="1"/>
    <col min="2659" max="2664" width="10.375" style="49" customWidth="1"/>
    <col min="2665" max="2666" width="12.625" style="49" customWidth="1"/>
    <col min="2667" max="2668" width="10.375" style="49" customWidth="1"/>
    <col min="2669" max="2669" width="11.375" style="49" customWidth="1"/>
    <col min="2670" max="2670" width="11.75" style="49" customWidth="1"/>
    <col min="2671" max="2671" width="11.125" style="49" customWidth="1"/>
    <col min="2672" max="2672" width="11.625" style="49" customWidth="1"/>
    <col min="2673" max="2673" width="10.75" style="49" customWidth="1"/>
    <col min="2674" max="2676" width="10.375" style="49" customWidth="1"/>
    <col min="2677" max="2677" width="13.625" style="49" customWidth="1"/>
    <col min="2678" max="2678" width="11.625" style="49" customWidth="1"/>
    <col min="2679" max="2679" width="11.875" style="49" customWidth="1"/>
    <col min="2680" max="2680" width="11.375" style="49" customWidth="1"/>
    <col min="2681" max="2682" width="13" style="49" customWidth="1"/>
    <col min="2683" max="2684" width="10.375" style="49" customWidth="1"/>
    <col min="2685" max="2685" width="11.25" style="49" customWidth="1"/>
    <col min="2686" max="2686" width="13.875" style="49" customWidth="1"/>
    <col min="2687" max="2687" width="10.375" style="49" customWidth="1"/>
    <col min="2688" max="2688" width="11.375" style="49" customWidth="1"/>
    <col min="2689" max="2689" width="18.125" style="49" customWidth="1"/>
    <col min="2690" max="2690" width="25" style="49" customWidth="1"/>
    <col min="2691" max="2694" width="10.375" style="49" customWidth="1"/>
    <col min="2695" max="2696" width="12.625" style="49" customWidth="1"/>
    <col min="2697" max="2698" width="10.375" style="49" customWidth="1"/>
    <col min="2699" max="2699" width="11.375" style="49" customWidth="1"/>
    <col min="2700" max="2700" width="11.75" style="49" customWidth="1"/>
    <col min="2701" max="2701" width="11.125" style="49" customWidth="1"/>
    <col min="2702" max="2702" width="11.625" style="49" customWidth="1"/>
    <col min="2703" max="2703" width="10.75" style="49" customWidth="1"/>
    <col min="2704" max="2705" width="10.375" style="49" customWidth="1"/>
    <col min="2706" max="2711" width="12.625" style="49" customWidth="1"/>
    <col min="2712" max="2715" width="11.625" style="49" customWidth="1"/>
    <col min="2716" max="2727" width="12.625" style="49" customWidth="1"/>
    <col min="2728" max="2728" width="7.125" style="49" customWidth="1"/>
    <col min="2729" max="2729" width="26.75" style="49" customWidth="1"/>
    <col min="2730" max="2730" width="12.875" style="49" customWidth="1"/>
    <col min="2731" max="2732" width="12.625" style="49" customWidth="1"/>
    <col min="2733" max="2733" width="12.25" style="49" customWidth="1"/>
    <col min="2734" max="2734" width="12.125" style="49" customWidth="1"/>
    <col min="2735" max="2735" width="11.875" style="49" customWidth="1"/>
    <col min="2736" max="2736" width="12.625" style="49" customWidth="1"/>
    <col min="2737" max="2737" width="12.375" style="49" customWidth="1"/>
    <col min="2738" max="2794" width="12.625" style="49" customWidth="1"/>
    <col min="2795" max="2795" width="9.375" style="49" customWidth="1"/>
    <col min="2796" max="2799" width="12.625" style="49" customWidth="1"/>
    <col min="2800" max="2800" width="12.25" style="49" customWidth="1"/>
    <col min="2801" max="2801" width="9.875" style="49" customWidth="1"/>
    <col min="2802" max="2802" width="11.25" style="49" customWidth="1"/>
    <col min="2803" max="2804" width="12.625" style="49" customWidth="1"/>
    <col min="2805" max="2805" width="14.875" style="49" customWidth="1"/>
    <col min="2806" max="2806" width="12.625" style="49" customWidth="1"/>
    <col min="2807" max="2816" width="12.625" style="49"/>
    <col min="2817" max="2820" width="0" style="49" hidden="1" customWidth="1"/>
    <col min="2821" max="2821" width="4.375" style="49" customWidth="1"/>
    <col min="2822" max="2822" width="37.25" style="49" customWidth="1"/>
    <col min="2823" max="2823" width="17" style="49" customWidth="1"/>
    <col min="2824" max="2827" width="10.25" style="49" customWidth="1"/>
    <col min="2828" max="2831" width="10" style="49" customWidth="1"/>
    <col min="2832" max="2835" width="9.125" style="49" customWidth="1"/>
    <col min="2836" max="2838" width="11.125" style="49" customWidth="1"/>
    <col min="2839" max="2839" width="10.25" style="49" customWidth="1"/>
    <col min="2840" max="2840" width="0" style="49" hidden="1" customWidth="1"/>
    <col min="2841" max="2841" width="7.125" style="49" customWidth="1"/>
    <col min="2842" max="2845" width="0" style="49" hidden="1" customWidth="1"/>
    <col min="2846" max="2858" width="12.625" style="49" customWidth="1"/>
    <col min="2859" max="2860" width="10.375" style="49" customWidth="1"/>
    <col min="2861" max="2862" width="12.625" style="49" customWidth="1"/>
    <col min="2863" max="2864" width="10.375" style="49" customWidth="1"/>
    <col min="2865" max="2865" width="11.375" style="49" customWidth="1"/>
    <col min="2866" max="2866" width="11.75" style="49" customWidth="1"/>
    <col min="2867" max="2867" width="11.125" style="49" customWidth="1"/>
    <col min="2868" max="2868" width="11.625" style="49" customWidth="1"/>
    <col min="2869" max="2869" width="10.75" style="49" customWidth="1"/>
    <col min="2870" max="2872" width="10.375" style="49" customWidth="1"/>
    <col min="2873" max="2873" width="13.625" style="49" customWidth="1"/>
    <col min="2874" max="2874" width="11.625" style="49" customWidth="1"/>
    <col min="2875" max="2875" width="11.875" style="49" customWidth="1"/>
    <col min="2876" max="2876" width="11.375" style="49" customWidth="1"/>
    <col min="2877" max="2878" width="13" style="49" customWidth="1"/>
    <col min="2879" max="2880" width="10.375" style="49" customWidth="1"/>
    <col min="2881" max="2881" width="11.25" style="49" customWidth="1"/>
    <col min="2882" max="2882" width="13.875" style="49" customWidth="1"/>
    <col min="2883" max="2883" width="10.375" style="49" customWidth="1"/>
    <col min="2884" max="2884" width="11.375" style="49" customWidth="1"/>
    <col min="2885" max="2890" width="10.375" style="49" customWidth="1"/>
    <col min="2891" max="2892" width="12.625" style="49" customWidth="1"/>
    <col min="2893" max="2894" width="10.375" style="49" customWidth="1"/>
    <col min="2895" max="2895" width="11.375" style="49" customWidth="1"/>
    <col min="2896" max="2896" width="11.75" style="49" customWidth="1"/>
    <col min="2897" max="2897" width="11.125" style="49" customWidth="1"/>
    <col min="2898" max="2898" width="11.625" style="49" customWidth="1"/>
    <col min="2899" max="2899" width="10.75" style="49" customWidth="1"/>
    <col min="2900" max="2902" width="10.375" style="49" customWidth="1"/>
    <col min="2903" max="2903" width="13.625" style="49" customWidth="1"/>
    <col min="2904" max="2904" width="11.625" style="49" customWidth="1"/>
    <col min="2905" max="2905" width="11.875" style="49" customWidth="1"/>
    <col min="2906" max="2906" width="11.375" style="49" customWidth="1"/>
    <col min="2907" max="2908" width="13" style="49" customWidth="1"/>
    <col min="2909" max="2910" width="10.375" style="49" customWidth="1"/>
    <col min="2911" max="2911" width="11.25" style="49" customWidth="1"/>
    <col min="2912" max="2912" width="13.875" style="49" customWidth="1"/>
    <col min="2913" max="2913" width="10.375" style="49" customWidth="1"/>
    <col min="2914" max="2914" width="11.375" style="49" customWidth="1"/>
    <col min="2915" max="2920" width="10.375" style="49" customWidth="1"/>
    <col min="2921" max="2922" width="12.625" style="49" customWidth="1"/>
    <col min="2923" max="2924" width="10.375" style="49" customWidth="1"/>
    <col min="2925" max="2925" width="11.375" style="49" customWidth="1"/>
    <col min="2926" max="2926" width="11.75" style="49" customWidth="1"/>
    <col min="2927" max="2927" width="11.125" style="49" customWidth="1"/>
    <col min="2928" max="2928" width="11.625" style="49" customWidth="1"/>
    <col min="2929" max="2929" width="10.75" style="49" customWidth="1"/>
    <col min="2930" max="2932" width="10.375" style="49" customWidth="1"/>
    <col min="2933" max="2933" width="13.625" style="49" customWidth="1"/>
    <col min="2934" max="2934" width="11.625" style="49" customWidth="1"/>
    <col min="2935" max="2935" width="11.875" style="49" customWidth="1"/>
    <col min="2936" max="2936" width="11.375" style="49" customWidth="1"/>
    <col min="2937" max="2938" width="13" style="49" customWidth="1"/>
    <col min="2939" max="2940" width="10.375" style="49" customWidth="1"/>
    <col min="2941" max="2941" width="11.25" style="49" customWidth="1"/>
    <col min="2942" max="2942" width="13.875" style="49" customWidth="1"/>
    <col min="2943" max="2943" width="10.375" style="49" customWidth="1"/>
    <col min="2944" max="2944" width="11.375" style="49" customWidth="1"/>
    <col min="2945" max="2945" width="18.125" style="49" customWidth="1"/>
    <col min="2946" max="2946" width="25" style="49" customWidth="1"/>
    <col min="2947" max="2950" width="10.375" style="49" customWidth="1"/>
    <col min="2951" max="2952" width="12.625" style="49" customWidth="1"/>
    <col min="2953" max="2954" width="10.375" style="49" customWidth="1"/>
    <col min="2955" max="2955" width="11.375" style="49" customWidth="1"/>
    <col min="2956" max="2956" width="11.75" style="49" customWidth="1"/>
    <col min="2957" max="2957" width="11.125" style="49" customWidth="1"/>
    <col min="2958" max="2958" width="11.625" style="49" customWidth="1"/>
    <col min="2959" max="2959" width="10.75" style="49" customWidth="1"/>
    <col min="2960" max="2961" width="10.375" style="49" customWidth="1"/>
    <col min="2962" max="2967" width="12.625" style="49" customWidth="1"/>
    <col min="2968" max="2971" width="11.625" style="49" customWidth="1"/>
    <col min="2972" max="2983" width="12.625" style="49" customWidth="1"/>
    <col min="2984" max="2984" width="7.125" style="49" customWidth="1"/>
    <col min="2985" max="2985" width="26.75" style="49" customWidth="1"/>
    <col min="2986" max="2986" width="12.875" style="49" customWidth="1"/>
    <col min="2987" max="2988" width="12.625" style="49" customWidth="1"/>
    <col min="2989" max="2989" width="12.25" style="49" customWidth="1"/>
    <col min="2990" max="2990" width="12.125" style="49" customWidth="1"/>
    <col min="2991" max="2991" width="11.875" style="49" customWidth="1"/>
    <col min="2992" max="2992" width="12.625" style="49" customWidth="1"/>
    <col min="2993" max="2993" width="12.375" style="49" customWidth="1"/>
    <col min="2994" max="3050" width="12.625" style="49" customWidth="1"/>
    <col min="3051" max="3051" width="9.375" style="49" customWidth="1"/>
    <col min="3052" max="3055" width="12.625" style="49" customWidth="1"/>
    <col min="3056" max="3056" width="12.25" style="49" customWidth="1"/>
    <col min="3057" max="3057" width="9.875" style="49" customWidth="1"/>
    <col min="3058" max="3058" width="11.25" style="49" customWidth="1"/>
    <col min="3059" max="3060" width="12.625" style="49" customWidth="1"/>
    <col min="3061" max="3061" width="14.875" style="49" customWidth="1"/>
    <col min="3062" max="3062" width="12.625" style="49" customWidth="1"/>
    <col min="3063" max="3072" width="12.625" style="49"/>
    <col min="3073" max="3076" width="0" style="49" hidden="1" customWidth="1"/>
    <col min="3077" max="3077" width="4.375" style="49" customWidth="1"/>
    <col min="3078" max="3078" width="37.25" style="49" customWidth="1"/>
    <col min="3079" max="3079" width="17" style="49" customWidth="1"/>
    <col min="3080" max="3083" width="10.25" style="49" customWidth="1"/>
    <col min="3084" max="3087" width="10" style="49" customWidth="1"/>
    <col min="3088" max="3091" width="9.125" style="49" customWidth="1"/>
    <col min="3092" max="3094" width="11.125" style="49" customWidth="1"/>
    <col min="3095" max="3095" width="10.25" style="49" customWidth="1"/>
    <col min="3096" max="3096" width="0" style="49" hidden="1" customWidth="1"/>
    <col min="3097" max="3097" width="7.125" style="49" customWidth="1"/>
    <col min="3098" max="3101" width="0" style="49" hidden="1" customWidth="1"/>
    <col min="3102" max="3114" width="12.625" style="49" customWidth="1"/>
    <col min="3115" max="3116" width="10.375" style="49" customWidth="1"/>
    <col min="3117" max="3118" width="12.625" style="49" customWidth="1"/>
    <col min="3119" max="3120" width="10.375" style="49" customWidth="1"/>
    <col min="3121" max="3121" width="11.375" style="49" customWidth="1"/>
    <col min="3122" max="3122" width="11.75" style="49" customWidth="1"/>
    <col min="3123" max="3123" width="11.125" style="49" customWidth="1"/>
    <col min="3124" max="3124" width="11.625" style="49" customWidth="1"/>
    <col min="3125" max="3125" width="10.75" style="49" customWidth="1"/>
    <col min="3126" max="3128" width="10.375" style="49" customWidth="1"/>
    <col min="3129" max="3129" width="13.625" style="49" customWidth="1"/>
    <col min="3130" max="3130" width="11.625" style="49" customWidth="1"/>
    <col min="3131" max="3131" width="11.875" style="49" customWidth="1"/>
    <col min="3132" max="3132" width="11.375" style="49" customWidth="1"/>
    <col min="3133" max="3134" width="13" style="49" customWidth="1"/>
    <col min="3135" max="3136" width="10.375" style="49" customWidth="1"/>
    <col min="3137" max="3137" width="11.25" style="49" customWidth="1"/>
    <col min="3138" max="3138" width="13.875" style="49" customWidth="1"/>
    <col min="3139" max="3139" width="10.375" style="49" customWidth="1"/>
    <col min="3140" max="3140" width="11.375" style="49" customWidth="1"/>
    <col min="3141" max="3146" width="10.375" style="49" customWidth="1"/>
    <col min="3147" max="3148" width="12.625" style="49" customWidth="1"/>
    <col min="3149" max="3150" width="10.375" style="49" customWidth="1"/>
    <col min="3151" max="3151" width="11.375" style="49" customWidth="1"/>
    <col min="3152" max="3152" width="11.75" style="49" customWidth="1"/>
    <col min="3153" max="3153" width="11.125" style="49" customWidth="1"/>
    <col min="3154" max="3154" width="11.625" style="49" customWidth="1"/>
    <col min="3155" max="3155" width="10.75" style="49" customWidth="1"/>
    <col min="3156" max="3158" width="10.375" style="49" customWidth="1"/>
    <col min="3159" max="3159" width="13.625" style="49" customWidth="1"/>
    <col min="3160" max="3160" width="11.625" style="49" customWidth="1"/>
    <col min="3161" max="3161" width="11.875" style="49" customWidth="1"/>
    <col min="3162" max="3162" width="11.375" style="49" customWidth="1"/>
    <col min="3163" max="3164" width="13" style="49" customWidth="1"/>
    <col min="3165" max="3166" width="10.375" style="49" customWidth="1"/>
    <col min="3167" max="3167" width="11.25" style="49" customWidth="1"/>
    <col min="3168" max="3168" width="13.875" style="49" customWidth="1"/>
    <col min="3169" max="3169" width="10.375" style="49" customWidth="1"/>
    <col min="3170" max="3170" width="11.375" style="49" customWidth="1"/>
    <col min="3171" max="3176" width="10.375" style="49" customWidth="1"/>
    <col min="3177" max="3178" width="12.625" style="49" customWidth="1"/>
    <col min="3179" max="3180" width="10.375" style="49" customWidth="1"/>
    <col min="3181" max="3181" width="11.375" style="49" customWidth="1"/>
    <col min="3182" max="3182" width="11.75" style="49" customWidth="1"/>
    <col min="3183" max="3183" width="11.125" style="49" customWidth="1"/>
    <col min="3184" max="3184" width="11.625" style="49" customWidth="1"/>
    <col min="3185" max="3185" width="10.75" style="49" customWidth="1"/>
    <col min="3186" max="3188" width="10.375" style="49" customWidth="1"/>
    <col min="3189" max="3189" width="13.625" style="49" customWidth="1"/>
    <col min="3190" max="3190" width="11.625" style="49" customWidth="1"/>
    <col min="3191" max="3191" width="11.875" style="49" customWidth="1"/>
    <col min="3192" max="3192" width="11.375" style="49" customWidth="1"/>
    <col min="3193" max="3194" width="13" style="49" customWidth="1"/>
    <col min="3195" max="3196" width="10.375" style="49" customWidth="1"/>
    <col min="3197" max="3197" width="11.25" style="49" customWidth="1"/>
    <col min="3198" max="3198" width="13.875" style="49" customWidth="1"/>
    <col min="3199" max="3199" width="10.375" style="49" customWidth="1"/>
    <col min="3200" max="3200" width="11.375" style="49" customWidth="1"/>
    <col min="3201" max="3201" width="18.125" style="49" customWidth="1"/>
    <col min="3202" max="3202" width="25" style="49" customWidth="1"/>
    <col min="3203" max="3206" width="10.375" style="49" customWidth="1"/>
    <col min="3207" max="3208" width="12.625" style="49" customWidth="1"/>
    <col min="3209" max="3210" width="10.375" style="49" customWidth="1"/>
    <col min="3211" max="3211" width="11.375" style="49" customWidth="1"/>
    <col min="3212" max="3212" width="11.75" style="49" customWidth="1"/>
    <col min="3213" max="3213" width="11.125" style="49" customWidth="1"/>
    <col min="3214" max="3214" width="11.625" style="49" customWidth="1"/>
    <col min="3215" max="3215" width="10.75" style="49" customWidth="1"/>
    <col min="3216" max="3217" width="10.375" style="49" customWidth="1"/>
    <col min="3218" max="3223" width="12.625" style="49" customWidth="1"/>
    <col min="3224" max="3227" width="11.625" style="49" customWidth="1"/>
    <col min="3228" max="3239" width="12.625" style="49" customWidth="1"/>
    <col min="3240" max="3240" width="7.125" style="49" customWidth="1"/>
    <col min="3241" max="3241" width="26.75" style="49" customWidth="1"/>
    <col min="3242" max="3242" width="12.875" style="49" customWidth="1"/>
    <col min="3243" max="3244" width="12.625" style="49" customWidth="1"/>
    <col min="3245" max="3245" width="12.25" style="49" customWidth="1"/>
    <col min="3246" max="3246" width="12.125" style="49" customWidth="1"/>
    <col min="3247" max="3247" width="11.875" style="49" customWidth="1"/>
    <col min="3248" max="3248" width="12.625" style="49" customWidth="1"/>
    <col min="3249" max="3249" width="12.375" style="49" customWidth="1"/>
    <col min="3250" max="3306" width="12.625" style="49" customWidth="1"/>
    <col min="3307" max="3307" width="9.375" style="49" customWidth="1"/>
    <col min="3308" max="3311" width="12.625" style="49" customWidth="1"/>
    <col min="3312" max="3312" width="12.25" style="49" customWidth="1"/>
    <col min="3313" max="3313" width="9.875" style="49" customWidth="1"/>
    <col min="3314" max="3314" width="11.25" style="49" customWidth="1"/>
    <col min="3315" max="3316" width="12.625" style="49" customWidth="1"/>
    <col min="3317" max="3317" width="14.875" style="49" customWidth="1"/>
    <col min="3318" max="3318" width="12.625" style="49" customWidth="1"/>
    <col min="3319" max="3328" width="12.625" style="49"/>
    <col min="3329" max="3332" width="0" style="49" hidden="1" customWidth="1"/>
    <col min="3333" max="3333" width="4.375" style="49" customWidth="1"/>
    <col min="3334" max="3334" width="37.25" style="49" customWidth="1"/>
    <col min="3335" max="3335" width="17" style="49" customWidth="1"/>
    <col min="3336" max="3339" width="10.25" style="49" customWidth="1"/>
    <col min="3340" max="3343" width="10" style="49" customWidth="1"/>
    <col min="3344" max="3347" width="9.125" style="49" customWidth="1"/>
    <col min="3348" max="3350" width="11.125" style="49" customWidth="1"/>
    <col min="3351" max="3351" width="10.25" style="49" customWidth="1"/>
    <col min="3352" max="3352" width="0" style="49" hidden="1" customWidth="1"/>
    <col min="3353" max="3353" width="7.125" style="49" customWidth="1"/>
    <col min="3354" max="3357" width="0" style="49" hidden="1" customWidth="1"/>
    <col min="3358" max="3370" width="12.625" style="49" customWidth="1"/>
    <col min="3371" max="3372" width="10.375" style="49" customWidth="1"/>
    <col min="3373" max="3374" width="12.625" style="49" customWidth="1"/>
    <col min="3375" max="3376" width="10.375" style="49" customWidth="1"/>
    <col min="3377" max="3377" width="11.375" style="49" customWidth="1"/>
    <col min="3378" max="3378" width="11.75" style="49" customWidth="1"/>
    <col min="3379" max="3379" width="11.125" style="49" customWidth="1"/>
    <col min="3380" max="3380" width="11.625" style="49" customWidth="1"/>
    <col min="3381" max="3381" width="10.75" style="49" customWidth="1"/>
    <col min="3382" max="3384" width="10.375" style="49" customWidth="1"/>
    <col min="3385" max="3385" width="13.625" style="49" customWidth="1"/>
    <col min="3386" max="3386" width="11.625" style="49" customWidth="1"/>
    <col min="3387" max="3387" width="11.875" style="49" customWidth="1"/>
    <col min="3388" max="3388" width="11.375" style="49" customWidth="1"/>
    <col min="3389" max="3390" width="13" style="49" customWidth="1"/>
    <col min="3391" max="3392" width="10.375" style="49" customWidth="1"/>
    <col min="3393" max="3393" width="11.25" style="49" customWidth="1"/>
    <col min="3394" max="3394" width="13.875" style="49" customWidth="1"/>
    <col min="3395" max="3395" width="10.375" style="49" customWidth="1"/>
    <col min="3396" max="3396" width="11.375" style="49" customWidth="1"/>
    <col min="3397" max="3402" width="10.375" style="49" customWidth="1"/>
    <col min="3403" max="3404" width="12.625" style="49" customWidth="1"/>
    <col min="3405" max="3406" width="10.375" style="49" customWidth="1"/>
    <col min="3407" max="3407" width="11.375" style="49" customWidth="1"/>
    <col min="3408" max="3408" width="11.75" style="49" customWidth="1"/>
    <col min="3409" max="3409" width="11.125" style="49" customWidth="1"/>
    <col min="3410" max="3410" width="11.625" style="49" customWidth="1"/>
    <col min="3411" max="3411" width="10.75" style="49" customWidth="1"/>
    <col min="3412" max="3414" width="10.375" style="49" customWidth="1"/>
    <col min="3415" max="3415" width="13.625" style="49" customWidth="1"/>
    <col min="3416" max="3416" width="11.625" style="49" customWidth="1"/>
    <col min="3417" max="3417" width="11.875" style="49" customWidth="1"/>
    <col min="3418" max="3418" width="11.375" style="49" customWidth="1"/>
    <col min="3419" max="3420" width="13" style="49" customWidth="1"/>
    <col min="3421" max="3422" width="10.375" style="49" customWidth="1"/>
    <col min="3423" max="3423" width="11.25" style="49" customWidth="1"/>
    <col min="3424" max="3424" width="13.875" style="49" customWidth="1"/>
    <col min="3425" max="3425" width="10.375" style="49" customWidth="1"/>
    <col min="3426" max="3426" width="11.375" style="49" customWidth="1"/>
    <col min="3427" max="3432" width="10.375" style="49" customWidth="1"/>
    <col min="3433" max="3434" width="12.625" style="49" customWidth="1"/>
    <col min="3435" max="3436" width="10.375" style="49" customWidth="1"/>
    <col min="3437" max="3437" width="11.375" style="49" customWidth="1"/>
    <col min="3438" max="3438" width="11.75" style="49" customWidth="1"/>
    <col min="3439" max="3439" width="11.125" style="49" customWidth="1"/>
    <col min="3440" max="3440" width="11.625" style="49" customWidth="1"/>
    <col min="3441" max="3441" width="10.75" style="49" customWidth="1"/>
    <col min="3442" max="3444" width="10.375" style="49" customWidth="1"/>
    <col min="3445" max="3445" width="13.625" style="49" customWidth="1"/>
    <col min="3446" max="3446" width="11.625" style="49" customWidth="1"/>
    <col min="3447" max="3447" width="11.875" style="49" customWidth="1"/>
    <col min="3448" max="3448" width="11.375" style="49" customWidth="1"/>
    <col min="3449" max="3450" width="13" style="49" customWidth="1"/>
    <col min="3451" max="3452" width="10.375" style="49" customWidth="1"/>
    <col min="3453" max="3453" width="11.25" style="49" customWidth="1"/>
    <col min="3454" max="3454" width="13.875" style="49" customWidth="1"/>
    <col min="3455" max="3455" width="10.375" style="49" customWidth="1"/>
    <col min="3456" max="3456" width="11.375" style="49" customWidth="1"/>
    <col min="3457" max="3457" width="18.125" style="49" customWidth="1"/>
    <col min="3458" max="3458" width="25" style="49" customWidth="1"/>
    <col min="3459" max="3462" width="10.375" style="49" customWidth="1"/>
    <col min="3463" max="3464" width="12.625" style="49" customWidth="1"/>
    <col min="3465" max="3466" width="10.375" style="49" customWidth="1"/>
    <col min="3467" max="3467" width="11.375" style="49" customWidth="1"/>
    <col min="3468" max="3468" width="11.75" style="49" customWidth="1"/>
    <col min="3469" max="3469" width="11.125" style="49" customWidth="1"/>
    <col min="3470" max="3470" width="11.625" style="49" customWidth="1"/>
    <col min="3471" max="3471" width="10.75" style="49" customWidth="1"/>
    <col min="3472" max="3473" width="10.375" style="49" customWidth="1"/>
    <col min="3474" max="3479" width="12.625" style="49" customWidth="1"/>
    <col min="3480" max="3483" width="11.625" style="49" customWidth="1"/>
    <col min="3484" max="3495" width="12.625" style="49" customWidth="1"/>
    <col min="3496" max="3496" width="7.125" style="49" customWidth="1"/>
    <col min="3497" max="3497" width="26.75" style="49" customWidth="1"/>
    <col min="3498" max="3498" width="12.875" style="49" customWidth="1"/>
    <col min="3499" max="3500" width="12.625" style="49" customWidth="1"/>
    <col min="3501" max="3501" width="12.25" style="49" customWidth="1"/>
    <col min="3502" max="3502" width="12.125" style="49" customWidth="1"/>
    <col min="3503" max="3503" width="11.875" style="49" customWidth="1"/>
    <col min="3504" max="3504" width="12.625" style="49" customWidth="1"/>
    <col min="3505" max="3505" width="12.375" style="49" customWidth="1"/>
    <col min="3506" max="3562" width="12.625" style="49" customWidth="1"/>
    <col min="3563" max="3563" width="9.375" style="49" customWidth="1"/>
    <col min="3564" max="3567" width="12.625" style="49" customWidth="1"/>
    <col min="3568" max="3568" width="12.25" style="49" customWidth="1"/>
    <col min="3569" max="3569" width="9.875" style="49" customWidth="1"/>
    <col min="3570" max="3570" width="11.25" style="49" customWidth="1"/>
    <col min="3571" max="3572" width="12.625" style="49" customWidth="1"/>
    <col min="3573" max="3573" width="14.875" style="49" customWidth="1"/>
    <col min="3574" max="3574" width="12.625" style="49" customWidth="1"/>
    <col min="3575" max="3584" width="12.625" style="49"/>
    <col min="3585" max="3588" width="0" style="49" hidden="1" customWidth="1"/>
    <col min="3589" max="3589" width="4.375" style="49" customWidth="1"/>
    <col min="3590" max="3590" width="37.25" style="49" customWidth="1"/>
    <col min="3591" max="3591" width="17" style="49" customWidth="1"/>
    <col min="3592" max="3595" width="10.25" style="49" customWidth="1"/>
    <col min="3596" max="3599" width="10" style="49" customWidth="1"/>
    <col min="3600" max="3603" width="9.125" style="49" customWidth="1"/>
    <col min="3604" max="3606" width="11.125" style="49" customWidth="1"/>
    <col min="3607" max="3607" width="10.25" style="49" customWidth="1"/>
    <col min="3608" max="3608" width="0" style="49" hidden="1" customWidth="1"/>
    <col min="3609" max="3609" width="7.125" style="49" customWidth="1"/>
    <col min="3610" max="3613" width="0" style="49" hidden="1" customWidth="1"/>
    <col min="3614" max="3626" width="12.625" style="49" customWidth="1"/>
    <col min="3627" max="3628" width="10.375" style="49" customWidth="1"/>
    <col min="3629" max="3630" width="12.625" style="49" customWidth="1"/>
    <col min="3631" max="3632" width="10.375" style="49" customWidth="1"/>
    <col min="3633" max="3633" width="11.375" style="49" customWidth="1"/>
    <col min="3634" max="3634" width="11.75" style="49" customWidth="1"/>
    <col min="3635" max="3635" width="11.125" style="49" customWidth="1"/>
    <col min="3636" max="3636" width="11.625" style="49" customWidth="1"/>
    <col min="3637" max="3637" width="10.75" style="49" customWidth="1"/>
    <col min="3638" max="3640" width="10.375" style="49" customWidth="1"/>
    <col min="3641" max="3641" width="13.625" style="49" customWidth="1"/>
    <col min="3642" max="3642" width="11.625" style="49" customWidth="1"/>
    <col min="3643" max="3643" width="11.875" style="49" customWidth="1"/>
    <col min="3644" max="3644" width="11.375" style="49" customWidth="1"/>
    <col min="3645" max="3646" width="13" style="49" customWidth="1"/>
    <col min="3647" max="3648" width="10.375" style="49" customWidth="1"/>
    <col min="3649" max="3649" width="11.25" style="49" customWidth="1"/>
    <col min="3650" max="3650" width="13.875" style="49" customWidth="1"/>
    <col min="3651" max="3651" width="10.375" style="49" customWidth="1"/>
    <col min="3652" max="3652" width="11.375" style="49" customWidth="1"/>
    <col min="3653" max="3658" width="10.375" style="49" customWidth="1"/>
    <col min="3659" max="3660" width="12.625" style="49" customWidth="1"/>
    <col min="3661" max="3662" width="10.375" style="49" customWidth="1"/>
    <col min="3663" max="3663" width="11.375" style="49" customWidth="1"/>
    <col min="3664" max="3664" width="11.75" style="49" customWidth="1"/>
    <col min="3665" max="3665" width="11.125" style="49" customWidth="1"/>
    <col min="3666" max="3666" width="11.625" style="49" customWidth="1"/>
    <col min="3667" max="3667" width="10.75" style="49" customWidth="1"/>
    <col min="3668" max="3670" width="10.375" style="49" customWidth="1"/>
    <col min="3671" max="3671" width="13.625" style="49" customWidth="1"/>
    <col min="3672" max="3672" width="11.625" style="49" customWidth="1"/>
    <col min="3673" max="3673" width="11.875" style="49" customWidth="1"/>
    <col min="3674" max="3674" width="11.375" style="49" customWidth="1"/>
    <col min="3675" max="3676" width="13" style="49" customWidth="1"/>
    <col min="3677" max="3678" width="10.375" style="49" customWidth="1"/>
    <col min="3679" max="3679" width="11.25" style="49" customWidth="1"/>
    <col min="3680" max="3680" width="13.875" style="49" customWidth="1"/>
    <col min="3681" max="3681" width="10.375" style="49" customWidth="1"/>
    <col min="3682" max="3682" width="11.375" style="49" customWidth="1"/>
    <col min="3683" max="3688" width="10.375" style="49" customWidth="1"/>
    <col min="3689" max="3690" width="12.625" style="49" customWidth="1"/>
    <col min="3691" max="3692" width="10.375" style="49" customWidth="1"/>
    <col min="3693" max="3693" width="11.375" style="49" customWidth="1"/>
    <col min="3694" max="3694" width="11.75" style="49" customWidth="1"/>
    <col min="3695" max="3695" width="11.125" style="49" customWidth="1"/>
    <col min="3696" max="3696" width="11.625" style="49" customWidth="1"/>
    <col min="3697" max="3697" width="10.75" style="49" customWidth="1"/>
    <col min="3698" max="3700" width="10.375" style="49" customWidth="1"/>
    <col min="3701" max="3701" width="13.625" style="49" customWidth="1"/>
    <col min="3702" max="3702" width="11.625" style="49" customWidth="1"/>
    <col min="3703" max="3703" width="11.875" style="49" customWidth="1"/>
    <col min="3704" max="3704" width="11.375" style="49" customWidth="1"/>
    <col min="3705" max="3706" width="13" style="49" customWidth="1"/>
    <col min="3707" max="3708" width="10.375" style="49" customWidth="1"/>
    <col min="3709" max="3709" width="11.25" style="49" customWidth="1"/>
    <col min="3710" max="3710" width="13.875" style="49" customWidth="1"/>
    <col min="3711" max="3711" width="10.375" style="49" customWidth="1"/>
    <col min="3712" max="3712" width="11.375" style="49" customWidth="1"/>
    <col min="3713" max="3713" width="18.125" style="49" customWidth="1"/>
    <col min="3714" max="3714" width="25" style="49" customWidth="1"/>
    <col min="3715" max="3718" width="10.375" style="49" customWidth="1"/>
    <col min="3719" max="3720" width="12.625" style="49" customWidth="1"/>
    <col min="3721" max="3722" width="10.375" style="49" customWidth="1"/>
    <col min="3723" max="3723" width="11.375" style="49" customWidth="1"/>
    <col min="3724" max="3724" width="11.75" style="49" customWidth="1"/>
    <col min="3725" max="3725" width="11.125" style="49" customWidth="1"/>
    <col min="3726" max="3726" width="11.625" style="49" customWidth="1"/>
    <col min="3727" max="3727" width="10.75" style="49" customWidth="1"/>
    <col min="3728" max="3729" width="10.375" style="49" customWidth="1"/>
    <col min="3730" max="3735" width="12.625" style="49" customWidth="1"/>
    <col min="3736" max="3739" width="11.625" style="49" customWidth="1"/>
    <col min="3740" max="3751" width="12.625" style="49" customWidth="1"/>
    <col min="3752" max="3752" width="7.125" style="49" customWidth="1"/>
    <col min="3753" max="3753" width="26.75" style="49" customWidth="1"/>
    <col min="3754" max="3754" width="12.875" style="49" customWidth="1"/>
    <col min="3755" max="3756" width="12.625" style="49" customWidth="1"/>
    <col min="3757" max="3757" width="12.25" style="49" customWidth="1"/>
    <col min="3758" max="3758" width="12.125" style="49" customWidth="1"/>
    <col min="3759" max="3759" width="11.875" style="49" customWidth="1"/>
    <col min="3760" max="3760" width="12.625" style="49" customWidth="1"/>
    <col min="3761" max="3761" width="12.375" style="49" customWidth="1"/>
    <col min="3762" max="3818" width="12.625" style="49" customWidth="1"/>
    <col min="3819" max="3819" width="9.375" style="49" customWidth="1"/>
    <col min="3820" max="3823" width="12.625" style="49" customWidth="1"/>
    <col min="3824" max="3824" width="12.25" style="49" customWidth="1"/>
    <col min="3825" max="3825" width="9.875" style="49" customWidth="1"/>
    <col min="3826" max="3826" width="11.25" style="49" customWidth="1"/>
    <col min="3827" max="3828" width="12.625" style="49" customWidth="1"/>
    <col min="3829" max="3829" width="14.875" style="49" customWidth="1"/>
    <col min="3830" max="3830" width="12.625" style="49" customWidth="1"/>
    <col min="3831" max="3840" width="12.625" style="49"/>
    <col min="3841" max="3844" width="0" style="49" hidden="1" customWidth="1"/>
    <col min="3845" max="3845" width="4.375" style="49" customWidth="1"/>
    <col min="3846" max="3846" width="37.25" style="49" customWidth="1"/>
    <col min="3847" max="3847" width="17" style="49" customWidth="1"/>
    <col min="3848" max="3851" width="10.25" style="49" customWidth="1"/>
    <col min="3852" max="3855" width="10" style="49" customWidth="1"/>
    <col min="3856" max="3859" width="9.125" style="49" customWidth="1"/>
    <col min="3860" max="3862" width="11.125" style="49" customWidth="1"/>
    <col min="3863" max="3863" width="10.25" style="49" customWidth="1"/>
    <col min="3864" max="3864" width="0" style="49" hidden="1" customWidth="1"/>
    <col min="3865" max="3865" width="7.125" style="49" customWidth="1"/>
    <col min="3866" max="3869" width="0" style="49" hidden="1" customWidth="1"/>
    <col min="3870" max="3882" width="12.625" style="49" customWidth="1"/>
    <col min="3883" max="3884" width="10.375" style="49" customWidth="1"/>
    <col min="3885" max="3886" width="12.625" style="49" customWidth="1"/>
    <col min="3887" max="3888" width="10.375" style="49" customWidth="1"/>
    <col min="3889" max="3889" width="11.375" style="49" customWidth="1"/>
    <col min="3890" max="3890" width="11.75" style="49" customWidth="1"/>
    <col min="3891" max="3891" width="11.125" style="49" customWidth="1"/>
    <col min="3892" max="3892" width="11.625" style="49" customWidth="1"/>
    <col min="3893" max="3893" width="10.75" style="49" customWidth="1"/>
    <col min="3894" max="3896" width="10.375" style="49" customWidth="1"/>
    <col min="3897" max="3897" width="13.625" style="49" customWidth="1"/>
    <col min="3898" max="3898" width="11.625" style="49" customWidth="1"/>
    <col min="3899" max="3899" width="11.875" style="49" customWidth="1"/>
    <col min="3900" max="3900" width="11.375" style="49" customWidth="1"/>
    <col min="3901" max="3902" width="13" style="49" customWidth="1"/>
    <col min="3903" max="3904" width="10.375" style="49" customWidth="1"/>
    <col min="3905" max="3905" width="11.25" style="49" customWidth="1"/>
    <col min="3906" max="3906" width="13.875" style="49" customWidth="1"/>
    <col min="3907" max="3907" width="10.375" style="49" customWidth="1"/>
    <col min="3908" max="3908" width="11.375" style="49" customWidth="1"/>
    <col min="3909" max="3914" width="10.375" style="49" customWidth="1"/>
    <col min="3915" max="3916" width="12.625" style="49" customWidth="1"/>
    <col min="3917" max="3918" width="10.375" style="49" customWidth="1"/>
    <col min="3919" max="3919" width="11.375" style="49" customWidth="1"/>
    <col min="3920" max="3920" width="11.75" style="49" customWidth="1"/>
    <col min="3921" max="3921" width="11.125" style="49" customWidth="1"/>
    <col min="3922" max="3922" width="11.625" style="49" customWidth="1"/>
    <col min="3923" max="3923" width="10.75" style="49" customWidth="1"/>
    <col min="3924" max="3926" width="10.375" style="49" customWidth="1"/>
    <col min="3927" max="3927" width="13.625" style="49" customWidth="1"/>
    <col min="3928" max="3928" width="11.625" style="49" customWidth="1"/>
    <col min="3929" max="3929" width="11.875" style="49" customWidth="1"/>
    <col min="3930" max="3930" width="11.375" style="49" customWidth="1"/>
    <col min="3931" max="3932" width="13" style="49" customWidth="1"/>
    <col min="3933" max="3934" width="10.375" style="49" customWidth="1"/>
    <col min="3935" max="3935" width="11.25" style="49" customWidth="1"/>
    <col min="3936" max="3936" width="13.875" style="49" customWidth="1"/>
    <col min="3937" max="3937" width="10.375" style="49" customWidth="1"/>
    <col min="3938" max="3938" width="11.375" style="49" customWidth="1"/>
    <col min="3939" max="3944" width="10.375" style="49" customWidth="1"/>
    <col min="3945" max="3946" width="12.625" style="49" customWidth="1"/>
    <col min="3947" max="3948" width="10.375" style="49" customWidth="1"/>
    <col min="3949" max="3949" width="11.375" style="49" customWidth="1"/>
    <col min="3950" max="3950" width="11.75" style="49" customWidth="1"/>
    <col min="3951" max="3951" width="11.125" style="49" customWidth="1"/>
    <col min="3952" max="3952" width="11.625" style="49" customWidth="1"/>
    <col min="3953" max="3953" width="10.75" style="49" customWidth="1"/>
    <col min="3954" max="3956" width="10.375" style="49" customWidth="1"/>
    <col min="3957" max="3957" width="13.625" style="49" customWidth="1"/>
    <col min="3958" max="3958" width="11.625" style="49" customWidth="1"/>
    <col min="3959" max="3959" width="11.875" style="49" customWidth="1"/>
    <col min="3960" max="3960" width="11.375" style="49" customWidth="1"/>
    <col min="3961" max="3962" width="13" style="49" customWidth="1"/>
    <col min="3963" max="3964" width="10.375" style="49" customWidth="1"/>
    <col min="3965" max="3965" width="11.25" style="49" customWidth="1"/>
    <col min="3966" max="3966" width="13.875" style="49" customWidth="1"/>
    <col min="3967" max="3967" width="10.375" style="49" customWidth="1"/>
    <col min="3968" max="3968" width="11.375" style="49" customWidth="1"/>
    <col min="3969" max="3969" width="18.125" style="49" customWidth="1"/>
    <col min="3970" max="3970" width="25" style="49" customWidth="1"/>
    <col min="3971" max="3974" width="10.375" style="49" customWidth="1"/>
    <col min="3975" max="3976" width="12.625" style="49" customWidth="1"/>
    <col min="3977" max="3978" width="10.375" style="49" customWidth="1"/>
    <col min="3979" max="3979" width="11.375" style="49" customWidth="1"/>
    <col min="3980" max="3980" width="11.75" style="49" customWidth="1"/>
    <col min="3981" max="3981" width="11.125" style="49" customWidth="1"/>
    <col min="3982" max="3982" width="11.625" style="49" customWidth="1"/>
    <col min="3983" max="3983" width="10.75" style="49" customWidth="1"/>
    <col min="3984" max="3985" width="10.375" style="49" customWidth="1"/>
    <col min="3986" max="3991" width="12.625" style="49" customWidth="1"/>
    <col min="3992" max="3995" width="11.625" style="49" customWidth="1"/>
    <col min="3996" max="4007" width="12.625" style="49" customWidth="1"/>
    <col min="4008" max="4008" width="7.125" style="49" customWidth="1"/>
    <col min="4009" max="4009" width="26.75" style="49" customWidth="1"/>
    <col min="4010" max="4010" width="12.875" style="49" customWidth="1"/>
    <col min="4011" max="4012" width="12.625" style="49" customWidth="1"/>
    <col min="4013" max="4013" width="12.25" style="49" customWidth="1"/>
    <col min="4014" max="4014" width="12.125" style="49" customWidth="1"/>
    <col min="4015" max="4015" width="11.875" style="49" customWidth="1"/>
    <col min="4016" max="4016" width="12.625" style="49" customWidth="1"/>
    <col min="4017" max="4017" width="12.375" style="49" customWidth="1"/>
    <col min="4018" max="4074" width="12.625" style="49" customWidth="1"/>
    <col min="4075" max="4075" width="9.375" style="49" customWidth="1"/>
    <col min="4076" max="4079" width="12.625" style="49" customWidth="1"/>
    <col min="4080" max="4080" width="12.25" style="49" customWidth="1"/>
    <col min="4081" max="4081" width="9.875" style="49" customWidth="1"/>
    <col min="4082" max="4082" width="11.25" style="49" customWidth="1"/>
    <col min="4083" max="4084" width="12.625" style="49" customWidth="1"/>
    <col min="4085" max="4085" width="14.875" style="49" customWidth="1"/>
    <col min="4086" max="4086" width="12.625" style="49" customWidth="1"/>
    <col min="4087" max="4096" width="12.625" style="49"/>
    <col min="4097" max="4100" width="0" style="49" hidden="1" customWidth="1"/>
    <col min="4101" max="4101" width="4.375" style="49" customWidth="1"/>
    <col min="4102" max="4102" width="37.25" style="49" customWidth="1"/>
    <col min="4103" max="4103" width="17" style="49" customWidth="1"/>
    <col min="4104" max="4107" width="10.25" style="49" customWidth="1"/>
    <col min="4108" max="4111" width="10" style="49" customWidth="1"/>
    <col min="4112" max="4115" width="9.125" style="49" customWidth="1"/>
    <col min="4116" max="4118" width="11.125" style="49" customWidth="1"/>
    <col min="4119" max="4119" width="10.25" style="49" customWidth="1"/>
    <col min="4120" max="4120" width="0" style="49" hidden="1" customWidth="1"/>
    <col min="4121" max="4121" width="7.125" style="49" customWidth="1"/>
    <col min="4122" max="4125" width="0" style="49" hidden="1" customWidth="1"/>
    <col min="4126" max="4138" width="12.625" style="49" customWidth="1"/>
    <col min="4139" max="4140" width="10.375" style="49" customWidth="1"/>
    <col min="4141" max="4142" width="12.625" style="49" customWidth="1"/>
    <col min="4143" max="4144" width="10.375" style="49" customWidth="1"/>
    <col min="4145" max="4145" width="11.375" style="49" customWidth="1"/>
    <col min="4146" max="4146" width="11.75" style="49" customWidth="1"/>
    <col min="4147" max="4147" width="11.125" style="49" customWidth="1"/>
    <col min="4148" max="4148" width="11.625" style="49" customWidth="1"/>
    <col min="4149" max="4149" width="10.75" style="49" customWidth="1"/>
    <col min="4150" max="4152" width="10.375" style="49" customWidth="1"/>
    <col min="4153" max="4153" width="13.625" style="49" customWidth="1"/>
    <col min="4154" max="4154" width="11.625" style="49" customWidth="1"/>
    <col min="4155" max="4155" width="11.875" style="49" customWidth="1"/>
    <col min="4156" max="4156" width="11.375" style="49" customWidth="1"/>
    <col min="4157" max="4158" width="13" style="49" customWidth="1"/>
    <col min="4159" max="4160" width="10.375" style="49" customWidth="1"/>
    <col min="4161" max="4161" width="11.25" style="49" customWidth="1"/>
    <col min="4162" max="4162" width="13.875" style="49" customWidth="1"/>
    <col min="4163" max="4163" width="10.375" style="49" customWidth="1"/>
    <col min="4164" max="4164" width="11.375" style="49" customWidth="1"/>
    <col min="4165" max="4170" width="10.375" style="49" customWidth="1"/>
    <col min="4171" max="4172" width="12.625" style="49" customWidth="1"/>
    <col min="4173" max="4174" width="10.375" style="49" customWidth="1"/>
    <col min="4175" max="4175" width="11.375" style="49" customWidth="1"/>
    <col min="4176" max="4176" width="11.75" style="49" customWidth="1"/>
    <col min="4177" max="4177" width="11.125" style="49" customWidth="1"/>
    <col min="4178" max="4178" width="11.625" style="49" customWidth="1"/>
    <col min="4179" max="4179" width="10.75" style="49" customWidth="1"/>
    <col min="4180" max="4182" width="10.375" style="49" customWidth="1"/>
    <col min="4183" max="4183" width="13.625" style="49" customWidth="1"/>
    <col min="4184" max="4184" width="11.625" style="49" customWidth="1"/>
    <col min="4185" max="4185" width="11.875" style="49" customWidth="1"/>
    <col min="4186" max="4186" width="11.375" style="49" customWidth="1"/>
    <col min="4187" max="4188" width="13" style="49" customWidth="1"/>
    <col min="4189" max="4190" width="10.375" style="49" customWidth="1"/>
    <col min="4191" max="4191" width="11.25" style="49" customWidth="1"/>
    <col min="4192" max="4192" width="13.875" style="49" customWidth="1"/>
    <col min="4193" max="4193" width="10.375" style="49" customWidth="1"/>
    <col min="4194" max="4194" width="11.375" style="49" customWidth="1"/>
    <col min="4195" max="4200" width="10.375" style="49" customWidth="1"/>
    <col min="4201" max="4202" width="12.625" style="49" customWidth="1"/>
    <col min="4203" max="4204" width="10.375" style="49" customWidth="1"/>
    <col min="4205" max="4205" width="11.375" style="49" customWidth="1"/>
    <col min="4206" max="4206" width="11.75" style="49" customWidth="1"/>
    <col min="4207" max="4207" width="11.125" style="49" customWidth="1"/>
    <col min="4208" max="4208" width="11.625" style="49" customWidth="1"/>
    <col min="4209" max="4209" width="10.75" style="49" customWidth="1"/>
    <col min="4210" max="4212" width="10.375" style="49" customWidth="1"/>
    <col min="4213" max="4213" width="13.625" style="49" customWidth="1"/>
    <col min="4214" max="4214" width="11.625" style="49" customWidth="1"/>
    <col min="4215" max="4215" width="11.875" style="49" customWidth="1"/>
    <col min="4216" max="4216" width="11.375" style="49" customWidth="1"/>
    <col min="4217" max="4218" width="13" style="49" customWidth="1"/>
    <col min="4219" max="4220" width="10.375" style="49" customWidth="1"/>
    <col min="4221" max="4221" width="11.25" style="49" customWidth="1"/>
    <col min="4222" max="4222" width="13.875" style="49" customWidth="1"/>
    <col min="4223" max="4223" width="10.375" style="49" customWidth="1"/>
    <col min="4224" max="4224" width="11.375" style="49" customWidth="1"/>
    <col min="4225" max="4225" width="18.125" style="49" customWidth="1"/>
    <col min="4226" max="4226" width="25" style="49" customWidth="1"/>
    <col min="4227" max="4230" width="10.375" style="49" customWidth="1"/>
    <col min="4231" max="4232" width="12.625" style="49" customWidth="1"/>
    <col min="4233" max="4234" width="10.375" style="49" customWidth="1"/>
    <col min="4235" max="4235" width="11.375" style="49" customWidth="1"/>
    <col min="4236" max="4236" width="11.75" style="49" customWidth="1"/>
    <col min="4237" max="4237" width="11.125" style="49" customWidth="1"/>
    <col min="4238" max="4238" width="11.625" style="49" customWidth="1"/>
    <col min="4239" max="4239" width="10.75" style="49" customWidth="1"/>
    <col min="4240" max="4241" width="10.375" style="49" customWidth="1"/>
    <col min="4242" max="4247" width="12.625" style="49" customWidth="1"/>
    <col min="4248" max="4251" width="11.625" style="49" customWidth="1"/>
    <col min="4252" max="4263" width="12.625" style="49" customWidth="1"/>
    <col min="4264" max="4264" width="7.125" style="49" customWidth="1"/>
    <col min="4265" max="4265" width="26.75" style="49" customWidth="1"/>
    <col min="4266" max="4266" width="12.875" style="49" customWidth="1"/>
    <col min="4267" max="4268" width="12.625" style="49" customWidth="1"/>
    <col min="4269" max="4269" width="12.25" style="49" customWidth="1"/>
    <col min="4270" max="4270" width="12.125" style="49" customWidth="1"/>
    <col min="4271" max="4271" width="11.875" style="49" customWidth="1"/>
    <col min="4272" max="4272" width="12.625" style="49" customWidth="1"/>
    <col min="4273" max="4273" width="12.375" style="49" customWidth="1"/>
    <col min="4274" max="4330" width="12.625" style="49" customWidth="1"/>
    <col min="4331" max="4331" width="9.375" style="49" customWidth="1"/>
    <col min="4332" max="4335" width="12.625" style="49" customWidth="1"/>
    <col min="4336" max="4336" width="12.25" style="49" customWidth="1"/>
    <col min="4337" max="4337" width="9.875" style="49" customWidth="1"/>
    <col min="4338" max="4338" width="11.25" style="49" customWidth="1"/>
    <col min="4339" max="4340" width="12.625" style="49" customWidth="1"/>
    <col min="4341" max="4341" width="14.875" style="49" customWidth="1"/>
    <col min="4342" max="4342" width="12.625" style="49" customWidth="1"/>
    <col min="4343" max="4352" width="12.625" style="49"/>
    <col min="4353" max="4356" width="0" style="49" hidden="1" customWidth="1"/>
    <col min="4357" max="4357" width="4.375" style="49" customWidth="1"/>
    <col min="4358" max="4358" width="37.25" style="49" customWidth="1"/>
    <col min="4359" max="4359" width="17" style="49" customWidth="1"/>
    <col min="4360" max="4363" width="10.25" style="49" customWidth="1"/>
    <col min="4364" max="4367" width="10" style="49" customWidth="1"/>
    <col min="4368" max="4371" width="9.125" style="49" customWidth="1"/>
    <col min="4372" max="4374" width="11.125" style="49" customWidth="1"/>
    <col min="4375" max="4375" width="10.25" style="49" customWidth="1"/>
    <col min="4376" max="4376" width="0" style="49" hidden="1" customWidth="1"/>
    <col min="4377" max="4377" width="7.125" style="49" customWidth="1"/>
    <col min="4378" max="4381" width="0" style="49" hidden="1" customWidth="1"/>
    <col min="4382" max="4394" width="12.625" style="49" customWidth="1"/>
    <col min="4395" max="4396" width="10.375" style="49" customWidth="1"/>
    <col min="4397" max="4398" width="12.625" style="49" customWidth="1"/>
    <col min="4399" max="4400" width="10.375" style="49" customWidth="1"/>
    <col min="4401" max="4401" width="11.375" style="49" customWidth="1"/>
    <col min="4402" max="4402" width="11.75" style="49" customWidth="1"/>
    <col min="4403" max="4403" width="11.125" style="49" customWidth="1"/>
    <col min="4404" max="4404" width="11.625" style="49" customWidth="1"/>
    <col min="4405" max="4405" width="10.75" style="49" customWidth="1"/>
    <col min="4406" max="4408" width="10.375" style="49" customWidth="1"/>
    <col min="4409" max="4409" width="13.625" style="49" customWidth="1"/>
    <col min="4410" max="4410" width="11.625" style="49" customWidth="1"/>
    <col min="4411" max="4411" width="11.875" style="49" customWidth="1"/>
    <col min="4412" max="4412" width="11.375" style="49" customWidth="1"/>
    <col min="4413" max="4414" width="13" style="49" customWidth="1"/>
    <col min="4415" max="4416" width="10.375" style="49" customWidth="1"/>
    <col min="4417" max="4417" width="11.25" style="49" customWidth="1"/>
    <col min="4418" max="4418" width="13.875" style="49" customWidth="1"/>
    <col min="4419" max="4419" width="10.375" style="49" customWidth="1"/>
    <col min="4420" max="4420" width="11.375" style="49" customWidth="1"/>
    <col min="4421" max="4426" width="10.375" style="49" customWidth="1"/>
    <col min="4427" max="4428" width="12.625" style="49" customWidth="1"/>
    <col min="4429" max="4430" width="10.375" style="49" customWidth="1"/>
    <col min="4431" max="4431" width="11.375" style="49" customWidth="1"/>
    <col min="4432" max="4432" width="11.75" style="49" customWidth="1"/>
    <col min="4433" max="4433" width="11.125" style="49" customWidth="1"/>
    <col min="4434" max="4434" width="11.625" style="49" customWidth="1"/>
    <col min="4435" max="4435" width="10.75" style="49" customWidth="1"/>
    <col min="4436" max="4438" width="10.375" style="49" customWidth="1"/>
    <col min="4439" max="4439" width="13.625" style="49" customWidth="1"/>
    <col min="4440" max="4440" width="11.625" style="49" customWidth="1"/>
    <col min="4441" max="4441" width="11.875" style="49" customWidth="1"/>
    <col min="4442" max="4442" width="11.375" style="49" customWidth="1"/>
    <col min="4443" max="4444" width="13" style="49" customWidth="1"/>
    <col min="4445" max="4446" width="10.375" style="49" customWidth="1"/>
    <col min="4447" max="4447" width="11.25" style="49" customWidth="1"/>
    <col min="4448" max="4448" width="13.875" style="49" customWidth="1"/>
    <col min="4449" max="4449" width="10.375" style="49" customWidth="1"/>
    <col min="4450" max="4450" width="11.375" style="49" customWidth="1"/>
    <col min="4451" max="4456" width="10.375" style="49" customWidth="1"/>
    <col min="4457" max="4458" width="12.625" style="49" customWidth="1"/>
    <col min="4459" max="4460" width="10.375" style="49" customWidth="1"/>
    <col min="4461" max="4461" width="11.375" style="49" customWidth="1"/>
    <col min="4462" max="4462" width="11.75" style="49" customWidth="1"/>
    <col min="4463" max="4463" width="11.125" style="49" customWidth="1"/>
    <col min="4464" max="4464" width="11.625" style="49" customWidth="1"/>
    <col min="4465" max="4465" width="10.75" style="49" customWidth="1"/>
    <col min="4466" max="4468" width="10.375" style="49" customWidth="1"/>
    <col min="4469" max="4469" width="13.625" style="49" customWidth="1"/>
    <col min="4470" max="4470" width="11.625" style="49" customWidth="1"/>
    <col min="4471" max="4471" width="11.875" style="49" customWidth="1"/>
    <col min="4472" max="4472" width="11.375" style="49" customWidth="1"/>
    <col min="4473" max="4474" width="13" style="49" customWidth="1"/>
    <col min="4475" max="4476" width="10.375" style="49" customWidth="1"/>
    <col min="4477" max="4477" width="11.25" style="49" customWidth="1"/>
    <col min="4478" max="4478" width="13.875" style="49" customWidth="1"/>
    <col min="4479" max="4479" width="10.375" style="49" customWidth="1"/>
    <col min="4480" max="4480" width="11.375" style="49" customWidth="1"/>
    <col min="4481" max="4481" width="18.125" style="49" customWidth="1"/>
    <col min="4482" max="4482" width="25" style="49" customWidth="1"/>
    <col min="4483" max="4486" width="10.375" style="49" customWidth="1"/>
    <col min="4487" max="4488" width="12.625" style="49" customWidth="1"/>
    <col min="4489" max="4490" width="10.375" style="49" customWidth="1"/>
    <col min="4491" max="4491" width="11.375" style="49" customWidth="1"/>
    <col min="4492" max="4492" width="11.75" style="49" customWidth="1"/>
    <col min="4493" max="4493" width="11.125" style="49" customWidth="1"/>
    <col min="4494" max="4494" width="11.625" style="49" customWidth="1"/>
    <col min="4495" max="4495" width="10.75" style="49" customWidth="1"/>
    <col min="4496" max="4497" width="10.375" style="49" customWidth="1"/>
    <col min="4498" max="4503" width="12.625" style="49" customWidth="1"/>
    <col min="4504" max="4507" width="11.625" style="49" customWidth="1"/>
    <col min="4508" max="4519" width="12.625" style="49" customWidth="1"/>
    <col min="4520" max="4520" width="7.125" style="49" customWidth="1"/>
    <col min="4521" max="4521" width="26.75" style="49" customWidth="1"/>
    <col min="4522" max="4522" width="12.875" style="49" customWidth="1"/>
    <col min="4523" max="4524" width="12.625" style="49" customWidth="1"/>
    <col min="4525" max="4525" width="12.25" style="49" customWidth="1"/>
    <col min="4526" max="4526" width="12.125" style="49" customWidth="1"/>
    <col min="4527" max="4527" width="11.875" style="49" customWidth="1"/>
    <col min="4528" max="4528" width="12.625" style="49" customWidth="1"/>
    <col min="4529" max="4529" width="12.375" style="49" customWidth="1"/>
    <col min="4530" max="4586" width="12.625" style="49" customWidth="1"/>
    <col min="4587" max="4587" width="9.375" style="49" customWidth="1"/>
    <col min="4588" max="4591" width="12.625" style="49" customWidth="1"/>
    <col min="4592" max="4592" width="12.25" style="49" customWidth="1"/>
    <col min="4593" max="4593" width="9.875" style="49" customWidth="1"/>
    <col min="4594" max="4594" width="11.25" style="49" customWidth="1"/>
    <col min="4595" max="4596" width="12.625" style="49" customWidth="1"/>
    <col min="4597" max="4597" width="14.875" style="49" customWidth="1"/>
    <col min="4598" max="4598" width="12.625" style="49" customWidth="1"/>
    <col min="4599" max="4608" width="12.625" style="49"/>
    <col min="4609" max="4612" width="0" style="49" hidden="1" customWidth="1"/>
    <col min="4613" max="4613" width="4.375" style="49" customWidth="1"/>
    <col min="4614" max="4614" width="37.25" style="49" customWidth="1"/>
    <col min="4615" max="4615" width="17" style="49" customWidth="1"/>
    <col min="4616" max="4619" width="10.25" style="49" customWidth="1"/>
    <col min="4620" max="4623" width="10" style="49" customWidth="1"/>
    <col min="4624" max="4627" width="9.125" style="49" customWidth="1"/>
    <col min="4628" max="4630" width="11.125" style="49" customWidth="1"/>
    <col min="4631" max="4631" width="10.25" style="49" customWidth="1"/>
    <col min="4632" max="4632" width="0" style="49" hidden="1" customWidth="1"/>
    <col min="4633" max="4633" width="7.125" style="49" customWidth="1"/>
    <col min="4634" max="4637" width="0" style="49" hidden="1" customWidth="1"/>
    <col min="4638" max="4650" width="12.625" style="49" customWidth="1"/>
    <col min="4651" max="4652" width="10.375" style="49" customWidth="1"/>
    <col min="4653" max="4654" width="12.625" style="49" customWidth="1"/>
    <col min="4655" max="4656" width="10.375" style="49" customWidth="1"/>
    <col min="4657" max="4657" width="11.375" style="49" customWidth="1"/>
    <col min="4658" max="4658" width="11.75" style="49" customWidth="1"/>
    <col min="4659" max="4659" width="11.125" style="49" customWidth="1"/>
    <col min="4660" max="4660" width="11.625" style="49" customWidth="1"/>
    <col min="4661" max="4661" width="10.75" style="49" customWidth="1"/>
    <col min="4662" max="4664" width="10.375" style="49" customWidth="1"/>
    <col min="4665" max="4665" width="13.625" style="49" customWidth="1"/>
    <col min="4666" max="4666" width="11.625" style="49" customWidth="1"/>
    <col min="4667" max="4667" width="11.875" style="49" customWidth="1"/>
    <col min="4668" max="4668" width="11.375" style="49" customWidth="1"/>
    <col min="4669" max="4670" width="13" style="49" customWidth="1"/>
    <col min="4671" max="4672" width="10.375" style="49" customWidth="1"/>
    <col min="4673" max="4673" width="11.25" style="49" customWidth="1"/>
    <col min="4674" max="4674" width="13.875" style="49" customWidth="1"/>
    <col min="4675" max="4675" width="10.375" style="49" customWidth="1"/>
    <col min="4676" max="4676" width="11.375" style="49" customWidth="1"/>
    <col min="4677" max="4682" width="10.375" style="49" customWidth="1"/>
    <col min="4683" max="4684" width="12.625" style="49" customWidth="1"/>
    <col min="4685" max="4686" width="10.375" style="49" customWidth="1"/>
    <col min="4687" max="4687" width="11.375" style="49" customWidth="1"/>
    <col min="4688" max="4688" width="11.75" style="49" customWidth="1"/>
    <col min="4689" max="4689" width="11.125" style="49" customWidth="1"/>
    <col min="4690" max="4690" width="11.625" style="49" customWidth="1"/>
    <col min="4691" max="4691" width="10.75" style="49" customWidth="1"/>
    <col min="4692" max="4694" width="10.375" style="49" customWidth="1"/>
    <col min="4695" max="4695" width="13.625" style="49" customWidth="1"/>
    <col min="4696" max="4696" width="11.625" style="49" customWidth="1"/>
    <col min="4697" max="4697" width="11.875" style="49" customWidth="1"/>
    <col min="4698" max="4698" width="11.375" style="49" customWidth="1"/>
    <col min="4699" max="4700" width="13" style="49" customWidth="1"/>
    <col min="4701" max="4702" width="10.375" style="49" customWidth="1"/>
    <col min="4703" max="4703" width="11.25" style="49" customWidth="1"/>
    <col min="4704" max="4704" width="13.875" style="49" customWidth="1"/>
    <col min="4705" max="4705" width="10.375" style="49" customWidth="1"/>
    <col min="4706" max="4706" width="11.375" style="49" customWidth="1"/>
    <col min="4707" max="4712" width="10.375" style="49" customWidth="1"/>
    <col min="4713" max="4714" width="12.625" style="49" customWidth="1"/>
    <col min="4715" max="4716" width="10.375" style="49" customWidth="1"/>
    <col min="4717" max="4717" width="11.375" style="49" customWidth="1"/>
    <col min="4718" max="4718" width="11.75" style="49" customWidth="1"/>
    <col min="4719" max="4719" width="11.125" style="49" customWidth="1"/>
    <col min="4720" max="4720" width="11.625" style="49" customWidth="1"/>
    <col min="4721" max="4721" width="10.75" style="49" customWidth="1"/>
    <col min="4722" max="4724" width="10.375" style="49" customWidth="1"/>
    <col min="4725" max="4725" width="13.625" style="49" customWidth="1"/>
    <col min="4726" max="4726" width="11.625" style="49" customWidth="1"/>
    <col min="4727" max="4727" width="11.875" style="49" customWidth="1"/>
    <col min="4728" max="4728" width="11.375" style="49" customWidth="1"/>
    <col min="4729" max="4730" width="13" style="49" customWidth="1"/>
    <col min="4731" max="4732" width="10.375" style="49" customWidth="1"/>
    <col min="4733" max="4733" width="11.25" style="49" customWidth="1"/>
    <col min="4734" max="4734" width="13.875" style="49" customWidth="1"/>
    <col min="4735" max="4735" width="10.375" style="49" customWidth="1"/>
    <col min="4736" max="4736" width="11.375" style="49" customWidth="1"/>
    <col min="4737" max="4737" width="18.125" style="49" customWidth="1"/>
    <col min="4738" max="4738" width="25" style="49" customWidth="1"/>
    <col min="4739" max="4742" width="10.375" style="49" customWidth="1"/>
    <col min="4743" max="4744" width="12.625" style="49" customWidth="1"/>
    <col min="4745" max="4746" width="10.375" style="49" customWidth="1"/>
    <col min="4747" max="4747" width="11.375" style="49" customWidth="1"/>
    <col min="4748" max="4748" width="11.75" style="49" customWidth="1"/>
    <col min="4749" max="4749" width="11.125" style="49" customWidth="1"/>
    <col min="4750" max="4750" width="11.625" style="49" customWidth="1"/>
    <col min="4751" max="4751" width="10.75" style="49" customWidth="1"/>
    <col min="4752" max="4753" width="10.375" style="49" customWidth="1"/>
    <col min="4754" max="4759" width="12.625" style="49" customWidth="1"/>
    <col min="4760" max="4763" width="11.625" style="49" customWidth="1"/>
    <col min="4764" max="4775" width="12.625" style="49" customWidth="1"/>
    <col min="4776" max="4776" width="7.125" style="49" customWidth="1"/>
    <col min="4777" max="4777" width="26.75" style="49" customWidth="1"/>
    <col min="4778" max="4778" width="12.875" style="49" customWidth="1"/>
    <col min="4779" max="4780" width="12.625" style="49" customWidth="1"/>
    <col min="4781" max="4781" width="12.25" style="49" customWidth="1"/>
    <col min="4782" max="4782" width="12.125" style="49" customWidth="1"/>
    <col min="4783" max="4783" width="11.875" style="49" customWidth="1"/>
    <col min="4784" max="4784" width="12.625" style="49" customWidth="1"/>
    <col min="4785" max="4785" width="12.375" style="49" customWidth="1"/>
    <col min="4786" max="4842" width="12.625" style="49" customWidth="1"/>
    <col min="4843" max="4843" width="9.375" style="49" customWidth="1"/>
    <col min="4844" max="4847" width="12.625" style="49" customWidth="1"/>
    <col min="4848" max="4848" width="12.25" style="49" customWidth="1"/>
    <col min="4849" max="4849" width="9.875" style="49" customWidth="1"/>
    <col min="4850" max="4850" width="11.25" style="49" customWidth="1"/>
    <col min="4851" max="4852" width="12.625" style="49" customWidth="1"/>
    <col min="4853" max="4853" width="14.875" style="49" customWidth="1"/>
    <col min="4854" max="4854" width="12.625" style="49" customWidth="1"/>
    <col min="4855" max="4864" width="12.625" style="49"/>
    <col min="4865" max="4868" width="0" style="49" hidden="1" customWidth="1"/>
    <col min="4869" max="4869" width="4.375" style="49" customWidth="1"/>
    <col min="4870" max="4870" width="37.25" style="49" customWidth="1"/>
    <col min="4871" max="4871" width="17" style="49" customWidth="1"/>
    <col min="4872" max="4875" width="10.25" style="49" customWidth="1"/>
    <col min="4876" max="4879" width="10" style="49" customWidth="1"/>
    <col min="4880" max="4883" width="9.125" style="49" customWidth="1"/>
    <col min="4884" max="4886" width="11.125" style="49" customWidth="1"/>
    <col min="4887" max="4887" width="10.25" style="49" customWidth="1"/>
    <col min="4888" max="4888" width="0" style="49" hidden="1" customWidth="1"/>
    <col min="4889" max="4889" width="7.125" style="49" customWidth="1"/>
    <col min="4890" max="4893" width="0" style="49" hidden="1" customWidth="1"/>
    <col min="4894" max="4906" width="12.625" style="49" customWidth="1"/>
    <col min="4907" max="4908" width="10.375" style="49" customWidth="1"/>
    <col min="4909" max="4910" width="12.625" style="49" customWidth="1"/>
    <col min="4911" max="4912" width="10.375" style="49" customWidth="1"/>
    <col min="4913" max="4913" width="11.375" style="49" customWidth="1"/>
    <col min="4914" max="4914" width="11.75" style="49" customWidth="1"/>
    <col min="4915" max="4915" width="11.125" style="49" customWidth="1"/>
    <col min="4916" max="4916" width="11.625" style="49" customWidth="1"/>
    <col min="4917" max="4917" width="10.75" style="49" customWidth="1"/>
    <col min="4918" max="4920" width="10.375" style="49" customWidth="1"/>
    <col min="4921" max="4921" width="13.625" style="49" customWidth="1"/>
    <col min="4922" max="4922" width="11.625" style="49" customWidth="1"/>
    <col min="4923" max="4923" width="11.875" style="49" customWidth="1"/>
    <col min="4924" max="4924" width="11.375" style="49" customWidth="1"/>
    <col min="4925" max="4926" width="13" style="49" customWidth="1"/>
    <col min="4927" max="4928" width="10.375" style="49" customWidth="1"/>
    <col min="4929" max="4929" width="11.25" style="49" customWidth="1"/>
    <col min="4930" max="4930" width="13.875" style="49" customWidth="1"/>
    <col min="4931" max="4931" width="10.375" style="49" customWidth="1"/>
    <col min="4932" max="4932" width="11.375" style="49" customWidth="1"/>
    <col min="4933" max="4938" width="10.375" style="49" customWidth="1"/>
    <col min="4939" max="4940" width="12.625" style="49" customWidth="1"/>
    <col min="4941" max="4942" width="10.375" style="49" customWidth="1"/>
    <col min="4943" max="4943" width="11.375" style="49" customWidth="1"/>
    <col min="4944" max="4944" width="11.75" style="49" customWidth="1"/>
    <col min="4945" max="4945" width="11.125" style="49" customWidth="1"/>
    <col min="4946" max="4946" width="11.625" style="49" customWidth="1"/>
    <col min="4947" max="4947" width="10.75" style="49" customWidth="1"/>
    <col min="4948" max="4950" width="10.375" style="49" customWidth="1"/>
    <col min="4951" max="4951" width="13.625" style="49" customWidth="1"/>
    <col min="4952" max="4952" width="11.625" style="49" customWidth="1"/>
    <col min="4953" max="4953" width="11.875" style="49" customWidth="1"/>
    <col min="4954" max="4954" width="11.375" style="49" customWidth="1"/>
    <col min="4955" max="4956" width="13" style="49" customWidth="1"/>
    <col min="4957" max="4958" width="10.375" style="49" customWidth="1"/>
    <col min="4959" max="4959" width="11.25" style="49" customWidth="1"/>
    <col min="4960" max="4960" width="13.875" style="49" customWidth="1"/>
    <col min="4961" max="4961" width="10.375" style="49" customWidth="1"/>
    <col min="4962" max="4962" width="11.375" style="49" customWidth="1"/>
    <col min="4963" max="4968" width="10.375" style="49" customWidth="1"/>
    <col min="4969" max="4970" width="12.625" style="49" customWidth="1"/>
    <col min="4971" max="4972" width="10.375" style="49" customWidth="1"/>
    <col min="4973" max="4973" width="11.375" style="49" customWidth="1"/>
    <col min="4974" max="4974" width="11.75" style="49" customWidth="1"/>
    <col min="4975" max="4975" width="11.125" style="49" customWidth="1"/>
    <col min="4976" max="4976" width="11.625" style="49" customWidth="1"/>
    <col min="4977" max="4977" width="10.75" style="49" customWidth="1"/>
    <col min="4978" max="4980" width="10.375" style="49" customWidth="1"/>
    <col min="4981" max="4981" width="13.625" style="49" customWidth="1"/>
    <col min="4982" max="4982" width="11.625" style="49" customWidth="1"/>
    <col min="4983" max="4983" width="11.875" style="49" customWidth="1"/>
    <col min="4984" max="4984" width="11.375" style="49" customWidth="1"/>
    <col min="4985" max="4986" width="13" style="49" customWidth="1"/>
    <col min="4987" max="4988" width="10.375" style="49" customWidth="1"/>
    <col min="4989" max="4989" width="11.25" style="49" customWidth="1"/>
    <col min="4990" max="4990" width="13.875" style="49" customWidth="1"/>
    <col min="4991" max="4991" width="10.375" style="49" customWidth="1"/>
    <col min="4992" max="4992" width="11.375" style="49" customWidth="1"/>
    <col min="4993" max="4993" width="18.125" style="49" customWidth="1"/>
    <col min="4994" max="4994" width="25" style="49" customWidth="1"/>
    <col min="4995" max="4998" width="10.375" style="49" customWidth="1"/>
    <col min="4999" max="5000" width="12.625" style="49" customWidth="1"/>
    <col min="5001" max="5002" width="10.375" style="49" customWidth="1"/>
    <col min="5003" max="5003" width="11.375" style="49" customWidth="1"/>
    <col min="5004" max="5004" width="11.75" style="49" customWidth="1"/>
    <col min="5005" max="5005" width="11.125" style="49" customWidth="1"/>
    <col min="5006" max="5006" width="11.625" style="49" customWidth="1"/>
    <col min="5007" max="5007" width="10.75" style="49" customWidth="1"/>
    <col min="5008" max="5009" width="10.375" style="49" customWidth="1"/>
    <col min="5010" max="5015" width="12.625" style="49" customWidth="1"/>
    <col min="5016" max="5019" width="11.625" style="49" customWidth="1"/>
    <col min="5020" max="5031" width="12.625" style="49" customWidth="1"/>
    <col min="5032" max="5032" width="7.125" style="49" customWidth="1"/>
    <col min="5033" max="5033" width="26.75" style="49" customWidth="1"/>
    <col min="5034" max="5034" width="12.875" style="49" customWidth="1"/>
    <col min="5035" max="5036" width="12.625" style="49" customWidth="1"/>
    <col min="5037" max="5037" width="12.25" style="49" customWidth="1"/>
    <col min="5038" max="5038" width="12.125" style="49" customWidth="1"/>
    <col min="5039" max="5039" width="11.875" style="49" customWidth="1"/>
    <col min="5040" max="5040" width="12.625" style="49" customWidth="1"/>
    <col min="5041" max="5041" width="12.375" style="49" customWidth="1"/>
    <col min="5042" max="5098" width="12.625" style="49" customWidth="1"/>
    <col min="5099" max="5099" width="9.375" style="49" customWidth="1"/>
    <col min="5100" max="5103" width="12.625" style="49" customWidth="1"/>
    <col min="5104" max="5104" width="12.25" style="49" customWidth="1"/>
    <col min="5105" max="5105" width="9.875" style="49" customWidth="1"/>
    <col min="5106" max="5106" width="11.25" style="49" customWidth="1"/>
    <col min="5107" max="5108" width="12.625" style="49" customWidth="1"/>
    <col min="5109" max="5109" width="14.875" style="49" customWidth="1"/>
    <col min="5110" max="5110" width="12.625" style="49" customWidth="1"/>
    <col min="5111" max="5120" width="12.625" style="49"/>
    <col min="5121" max="5124" width="0" style="49" hidden="1" customWidth="1"/>
    <col min="5125" max="5125" width="4.375" style="49" customWidth="1"/>
    <col min="5126" max="5126" width="37.25" style="49" customWidth="1"/>
    <col min="5127" max="5127" width="17" style="49" customWidth="1"/>
    <col min="5128" max="5131" width="10.25" style="49" customWidth="1"/>
    <col min="5132" max="5135" width="10" style="49" customWidth="1"/>
    <col min="5136" max="5139" width="9.125" style="49" customWidth="1"/>
    <col min="5140" max="5142" width="11.125" style="49" customWidth="1"/>
    <col min="5143" max="5143" width="10.25" style="49" customWidth="1"/>
    <col min="5144" max="5144" width="0" style="49" hidden="1" customWidth="1"/>
    <col min="5145" max="5145" width="7.125" style="49" customWidth="1"/>
    <col min="5146" max="5149" width="0" style="49" hidden="1" customWidth="1"/>
    <col min="5150" max="5162" width="12.625" style="49" customWidth="1"/>
    <col min="5163" max="5164" width="10.375" style="49" customWidth="1"/>
    <col min="5165" max="5166" width="12.625" style="49" customWidth="1"/>
    <col min="5167" max="5168" width="10.375" style="49" customWidth="1"/>
    <col min="5169" max="5169" width="11.375" style="49" customWidth="1"/>
    <col min="5170" max="5170" width="11.75" style="49" customWidth="1"/>
    <col min="5171" max="5171" width="11.125" style="49" customWidth="1"/>
    <col min="5172" max="5172" width="11.625" style="49" customWidth="1"/>
    <col min="5173" max="5173" width="10.75" style="49" customWidth="1"/>
    <col min="5174" max="5176" width="10.375" style="49" customWidth="1"/>
    <col min="5177" max="5177" width="13.625" style="49" customWidth="1"/>
    <col min="5178" max="5178" width="11.625" style="49" customWidth="1"/>
    <col min="5179" max="5179" width="11.875" style="49" customWidth="1"/>
    <col min="5180" max="5180" width="11.375" style="49" customWidth="1"/>
    <col min="5181" max="5182" width="13" style="49" customWidth="1"/>
    <col min="5183" max="5184" width="10.375" style="49" customWidth="1"/>
    <col min="5185" max="5185" width="11.25" style="49" customWidth="1"/>
    <col min="5186" max="5186" width="13.875" style="49" customWidth="1"/>
    <col min="5187" max="5187" width="10.375" style="49" customWidth="1"/>
    <col min="5188" max="5188" width="11.375" style="49" customWidth="1"/>
    <col min="5189" max="5194" width="10.375" style="49" customWidth="1"/>
    <col min="5195" max="5196" width="12.625" style="49" customWidth="1"/>
    <col min="5197" max="5198" width="10.375" style="49" customWidth="1"/>
    <col min="5199" max="5199" width="11.375" style="49" customWidth="1"/>
    <col min="5200" max="5200" width="11.75" style="49" customWidth="1"/>
    <col min="5201" max="5201" width="11.125" style="49" customWidth="1"/>
    <col min="5202" max="5202" width="11.625" style="49" customWidth="1"/>
    <col min="5203" max="5203" width="10.75" style="49" customWidth="1"/>
    <col min="5204" max="5206" width="10.375" style="49" customWidth="1"/>
    <col min="5207" max="5207" width="13.625" style="49" customWidth="1"/>
    <col min="5208" max="5208" width="11.625" style="49" customWidth="1"/>
    <col min="5209" max="5209" width="11.875" style="49" customWidth="1"/>
    <col min="5210" max="5210" width="11.375" style="49" customWidth="1"/>
    <col min="5211" max="5212" width="13" style="49" customWidth="1"/>
    <col min="5213" max="5214" width="10.375" style="49" customWidth="1"/>
    <col min="5215" max="5215" width="11.25" style="49" customWidth="1"/>
    <col min="5216" max="5216" width="13.875" style="49" customWidth="1"/>
    <col min="5217" max="5217" width="10.375" style="49" customWidth="1"/>
    <col min="5218" max="5218" width="11.375" style="49" customWidth="1"/>
    <col min="5219" max="5224" width="10.375" style="49" customWidth="1"/>
    <col min="5225" max="5226" width="12.625" style="49" customWidth="1"/>
    <col min="5227" max="5228" width="10.375" style="49" customWidth="1"/>
    <col min="5229" max="5229" width="11.375" style="49" customWidth="1"/>
    <col min="5230" max="5230" width="11.75" style="49" customWidth="1"/>
    <col min="5231" max="5231" width="11.125" style="49" customWidth="1"/>
    <col min="5232" max="5232" width="11.625" style="49" customWidth="1"/>
    <col min="5233" max="5233" width="10.75" style="49" customWidth="1"/>
    <col min="5234" max="5236" width="10.375" style="49" customWidth="1"/>
    <col min="5237" max="5237" width="13.625" style="49" customWidth="1"/>
    <col min="5238" max="5238" width="11.625" style="49" customWidth="1"/>
    <col min="5239" max="5239" width="11.875" style="49" customWidth="1"/>
    <col min="5240" max="5240" width="11.375" style="49" customWidth="1"/>
    <col min="5241" max="5242" width="13" style="49" customWidth="1"/>
    <col min="5243" max="5244" width="10.375" style="49" customWidth="1"/>
    <col min="5245" max="5245" width="11.25" style="49" customWidth="1"/>
    <col min="5246" max="5246" width="13.875" style="49" customWidth="1"/>
    <col min="5247" max="5247" width="10.375" style="49" customWidth="1"/>
    <col min="5248" max="5248" width="11.375" style="49" customWidth="1"/>
    <col min="5249" max="5249" width="18.125" style="49" customWidth="1"/>
    <col min="5250" max="5250" width="25" style="49" customWidth="1"/>
    <col min="5251" max="5254" width="10.375" style="49" customWidth="1"/>
    <col min="5255" max="5256" width="12.625" style="49" customWidth="1"/>
    <col min="5257" max="5258" width="10.375" style="49" customWidth="1"/>
    <col min="5259" max="5259" width="11.375" style="49" customWidth="1"/>
    <col min="5260" max="5260" width="11.75" style="49" customWidth="1"/>
    <col min="5261" max="5261" width="11.125" style="49" customWidth="1"/>
    <col min="5262" max="5262" width="11.625" style="49" customWidth="1"/>
    <col min="5263" max="5263" width="10.75" style="49" customWidth="1"/>
    <col min="5264" max="5265" width="10.375" style="49" customWidth="1"/>
    <col min="5266" max="5271" width="12.625" style="49" customWidth="1"/>
    <col min="5272" max="5275" width="11.625" style="49" customWidth="1"/>
    <col min="5276" max="5287" width="12.625" style="49" customWidth="1"/>
    <col min="5288" max="5288" width="7.125" style="49" customWidth="1"/>
    <col min="5289" max="5289" width="26.75" style="49" customWidth="1"/>
    <col min="5290" max="5290" width="12.875" style="49" customWidth="1"/>
    <col min="5291" max="5292" width="12.625" style="49" customWidth="1"/>
    <col min="5293" max="5293" width="12.25" style="49" customWidth="1"/>
    <col min="5294" max="5294" width="12.125" style="49" customWidth="1"/>
    <col min="5295" max="5295" width="11.875" style="49" customWidth="1"/>
    <col min="5296" max="5296" width="12.625" style="49" customWidth="1"/>
    <col min="5297" max="5297" width="12.375" style="49" customWidth="1"/>
    <col min="5298" max="5354" width="12.625" style="49" customWidth="1"/>
    <col min="5355" max="5355" width="9.375" style="49" customWidth="1"/>
    <col min="5356" max="5359" width="12.625" style="49" customWidth="1"/>
    <col min="5360" max="5360" width="12.25" style="49" customWidth="1"/>
    <col min="5361" max="5361" width="9.875" style="49" customWidth="1"/>
    <col min="5362" max="5362" width="11.25" style="49" customWidth="1"/>
    <col min="5363" max="5364" width="12.625" style="49" customWidth="1"/>
    <col min="5365" max="5365" width="14.875" style="49" customWidth="1"/>
    <col min="5366" max="5366" width="12.625" style="49" customWidth="1"/>
    <col min="5367" max="5376" width="12.625" style="49"/>
    <col min="5377" max="5380" width="0" style="49" hidden="1" customWidth="1"/>
    <col min="5381" max="5381" width="4.375" style="49" customWidth="1"/>
    <col min="5382" max="5382" width="37.25" style="49" customWidth="1"/>
    <col min="5383" max="5383" width="17" style="49" customWidth="1"/>
    <col min="5384" max="5387" width="10.25" style="49" customWidth="1"/>
    <col min="5388" max="5391" width="10" style="49" customWidth="1"/>
    <col min="5392" max="5395" width="9.125" style="49" customWidth="1"/>
    <col min="5396" max="5398" width="11.125" style="49" customWidth="1"/>
    <col min="5399" max="5399" width="10.25" style="49" customWidth="1"/>
    <col min="5400" max="5400" width="0" style="49" hidden="1" customWidth="1"/>
    <col min="5401" max="5401" width="7.125" style="49" customWidth="1"/>
    <col min="5402" max="5405" width="0" style="49" hidden="1" customWidth="1"/>
    <col min="5406" max="5418" width="12.625" style="49" customWidth="1"/>
    <col min="5419" max="5420" width="10.375" style="49" customWidth="1"/>
    <col min="5421" max="5422" width="12.625" style="49" customWidth="1"/>
    <col min="5423" max="5424" width="10.375" style="49" customWidth="1"/>
    <col min="5425" max="5425" width="11.375" style="49" customWidth="1"/>
    <col min="5426" max="5426" width="11.75" style="49" customWidth="1"/>
    <col min="5427" max="5427" width="11.125" style="49" customWidth="1"/>
    <col min="5428" max="5428" width="11.625" style="49" customWidth="1"/>
    <col min="5429" max="5429" width="10.75" style="49" customWidth="1"/>
    <col min="5430" max="5432" width="10.375" style="49" customWidth="1"/>
    <col min="5433" max="5433" width="13.625" style="49" customWidth="1"/>
    <col min="5434" max="5434" width="11.625" style="49" customWidth="1"/>
    <col min="5435" max="5435" width="11.875" style="49" customWidth="1"/>
    <col min="5436" max="5436" width="11.375" style="49" customWidth="1"/>
    <col min="5437" max="5438" width="13" style="49" customWidth="1"/>
    <col min="5439" max="5440" width="10.375" style="49" customWidth="1"/>
    <col min="5441" max="5441" width="11.25" style="49" customWidth="1"/>
    <col min="5442" max="5442" width="13.875" style="49" customWidth="1"/>
    <col min="5443" max="5443" width="10.375" style="49" customWidth="1"/>
    <col min="5444" max="5444" width="11.375" style="49" customWidth="1"/>
    <col min="5445" max="5450" width="10.375" style="49" customWidth="1"/>
    <col min="5451" max="5452" width="12.625" style="49" customWidth="1"/>
    <col min="5453" max="5454" width="10.375" style="49" customWidth="1"/>
    <col min="5455" max="5455" width="11.375" style="49" customWidth="1"/>
    <col min="5456" max="5456" width="11.75" style="49" customWidth="1"/>
    <col min="5457" max="5457" width="11.125" style="49" customWidth="1"/>
    <col min="5458" max="5458" width="11.625" style="49" customWidth="1"/>
    <col min="5459" max="5459" width="10.75" style="49" customWidth="1"/>
    <col min="5460" max="5462" width="10.375" style="49" customWidth="1"/>
    <col min="5463" max="5463" width="13.625" style="49" customWidth="1"/>
    <col min="5464" max="5464" width="11.625" style="49" customWidth="1"/>
    <col min="5465" max="5465" width="11.875" style="49" customWidth="1"/>
    <col min="5466" max="5466" width="11.375" style="49" customWidth="1"/>
    <col min="5467" max="5468" width="13" style="49" customWidth="1"/>
    <col min="5469" max="5470" width="10.375" style="49" customWidth="1"/>
    <col min="5471" max="5471" width="11.25" style="49" customWidth="1"/>
    <col min="5472" max="5472" width="13.875" style="49" customWidth="1"/>
    <col min="5473" max="5473" width="10.375" style="49" customWidth="1"/>
    <col min="5474" max="5474" width="11.375" style="49" customWidth="1"/>
    <col min="5475" max="5480" width="10.375" style="49" customWidth="1"/>
    <col min="5481" max="5482" width="12.625" style="49" customWidth="1"/>
    <col min="5483" max="5484" width="10.375" style="49" customWidth="1"/>
    <col min="5485" max="5485" width="11.375" style="49" customWidth="1"/>
    <col min="5486" max="5486" width="11.75" style="49" customWidth="1"/>
    <col min="5487" max="5487" width="11.125" style="49" customWidth="1"/>
    <col min="5488" max="5488" width="11.625" style="49" customWidth="1"/>
    <col min="5489" max="5489" width="10.75" style="49" customWidth="1"/>
    <col min="5490" max="5492" width="10.375" style="49" customWidth="1"/>
    <col min="5493" max="5493" width="13.625" style="49" customWidth="1"/>
    <col min="5494" max="5494" width="11.625" style="49" customWidth="1"/>
    <col min="5495" max="5495" width="11.875" style="49" customWidth="1"/>
    <col min="5496" max="5496" width="11.375" style="49" customWidth="1"/>
    <col min="5497" max="5498" width="13" style="49" customWidth="1"/>
    <col min="5499" max="5500" width="10.375" style="49" customWidth="1"/>
    <col min="5501" max="5501" width="11.25" style="49" customWidth="1"/>
    <col min="5502" max="5502" width="13.875" style="49" customWidth="1"/>
    <col min="5503" max="5503" width="10.375" style="49" customWidth="1"/>
    <col min="5504" max="5504" width="11.375" style="49" customWidth="1"/>
    <col min="5505" max="5505" width="18.125" style="49" customWidth="1"/>
    <col min="5506" max="5506" width="25" style="49" customWidth="1"/>
    <col min="5507" max="5510" width="10.375" style="49" customWidth="1"/>
    <col min="5511" max="5512" width="12.625" style="49" customWidth="1"/>
    <col min="5513" max="5514" width="10.375" style="49" customWidth="1"/>
    <col min="5515" max="5515" width="11.375" style="49" customWidth="1"/>
    <col min="5516" max="5516" width="11.75" style="49" customWidth="1"/>
    <col min="5517" max="5517" width="11.125" style="49" customWidth="1"/>
    <col min="5518" max="5518" width="11.625" style="49" customWidth="1"/>
    <col min="5519" max="5519" width="10.75" style="49" customWidth="1"/>
    <col min="5520" max="5521" width="10.375" style="49" customWidth="1"/>
    <col min="5522" max="5527" width="12.625" style="49" customWidth="1"/>
    <col min="5528" max="5531" width="11.625" style="49" customWidth="1"/>
    <col min="5532" max="5543" width="12.625" style="49" customWidth="1"/>
    <col min="5544" max="5544" width="7.125" style="49" customWidth="1"/>
    <col min="5545" max="5545" width="26.75" style="49" customWidth="1"/>
    <col min="5546" max="5546" width="12.875" style="49" customWidth="1"/>
    <col min="5547" max="5548" width="12.625" style="49" customWidth="1"/>
    <col min="5549" max="5549" width="12.25" style="49" customWidth="1"/>
    <col min="5550" max="5550" width="12.125" style="49" customWidth="1"/>
    <col min="5551" max="5551" width="11.875" style="49" customWidth="1"/>
    <col min="5552" max="5552" width="12.625" style="49" customWidth="1"/>
    <col min="5553" max="5553" width="12.375" style="49" customWidth="1"/>
    <col min="5554" max="5610" width="12.625" style="49" customWidth="1"/>
    <col min="5611" max="5611" width="9.375" style="49" customWidth="1"/>
    <col min="5612" max="5615" width="12.625" style="49" customWidth="1"/>
    <col min="5616" max="5616" width="12.25" style="49" customWidth="1"/>
    <col min="5617" max="5617" width="9.875" style="49" customWidth="1"/>
    <col min="5618" max="5618" width="11.25" style="49" customWidth="1"/>
    <col min="5619" max="5620" width="12.625" style="49" customWidth="1"/>
    <col min="5621" max="5621" width="14.875" style="49" customWidth="1"/>
    <col min="5622" max="5622" width="12.625" style="49" customWidth="1"/>
    <col min="5623" max="5632" width="12.625" style="49"/>
    <col min="5633" max="5636" width="0" style="49" hidden="1" customWidth="1"/>
    <col min="5637" max="5637" width="4.375" style="49" customWidth="1"/>
    <col min="5638" max="5638" width="37.25" style="49" customWidth="1"/>
    <col min="5639" max="5639" width="17" style="49" customWidth="1"/>
    <col min="5640" max="5643" width="10.25" style="49" customWidth="1"/>
    <col min="5644" max="5647" width="10" style="49" customWidth="1"/>
    <col min="5648" max="5651" width="9.125" style="49" customWidth="1"/>
    <col min="5652" max="5654" width="11.125" style="49" customWidth="1"/>
    <col min="5655" max="5655" width="10.25" style="49" customWidth="1"/>
    <col min="5656" max="5656" width="0" style="49" hidden="1" customWidth="1"/>
    <col min="5657" max="5657" width="7.125" style="49" customWidth="1"/>
    <col min="5658" max="5661" width="0" style="49" hidden="1" customWidth="1"/>
    <col min="5662" max="5674" width="12.625" style="49" customWidth="1"/>
    <col min="5675" max="5676" width="10.375" style="49" customWidth="1"/>
    <col min="5677" max="5678" width="12.625" style="49" customWidth="1"/>
    <col min="5679" max="5680" width="10.375" style="49" customWidth="1"/>
    <col min="5681" max="5681" width="11.375" style="49" customWidth="1"/>
    <col min="5682" max="5682" width="11.75" style="49" customWidth="1"/>
    <col min="5683" max="5683" width="11.125" style="49" customWidth="1"/>
    <col min="5684" max="5684" width="11.625" style="49" customWidth="1"/>
    <col min="5685" max="5685" width="10.75" style="49" customWidth="1"/>
    <col min="5686" max="5688" width="10.375" style="49" customWidth="1"/>
    <col min="5689" max="5689" width="13.625" style="49" customWidth="1"/>
    <col min="5690" max="5690" width="11.625" style="49" customWidth="1"/>
    <col min="5691" max="5691" width="11.875" style="49" customWidth="1"/>
    <col min="5692" max="5692" width="11.375" style="49" customWidth="1"/>
    <col min="5693" max="5694" width="13" style="49" customWidth="1"/>
    <col min="5695" max="5696" width="10.375" style="49" customWidth="1"/>
    <col min="5697" max="5697" width="11.25" style="49" customWidth="1"/>
    <col min="5698" max="5698" width="13.875" style="49" customWidth="1"/>
    <col min="5699" max="5699" width="10.375" style="49" customWidth="1"/>
    <col min="5700" max="5700" width="11.375" style="49" customWidth="1"/>
    <col min="5701" max="5706" width="10.375" style="49" customWidth="1"/>
    <col min="5707" max="5708" width="12.625" style="49" customWidth="1"/>
    <col min="5709" max="5710" width="10.375" style="49" customWidth="1"/>
    <col min="5711" max="5711" width="11.375" style="49" customWidth="1"/>
    <col min="5712" max="5712" width="11.75" style="49" customWidth="1"/>
    <col min="5713" max="5713" width="11.125" style="49" customWidth="1"/>
    <col min="5714" max="5714" width="11.625" style="49" customWidth="1"/>
    <col min="5715" max="5715" width="10.75" style="49" customWidth="1"/>
    <col min="5716" max="5718" width="10.375" style="49" customWidth="1"/>
    <col min="5719" max="5719" width="13.625" style="49" customWidth="1"/>
    <col min="5720" max="5720" width="11.625" style="49" customWidth="1"/>
    <col min="5721" max="5721" width="11.875" style="49" customWidth="1"/>
    <col min="5722" max="5722" width="11.375" style="49" customWidth="1"/>
    <col min="5723" max="5724" width="13" style="49" customWidth="1"/>
    <col min="5725" max="5726" width="10.375" style="49" customWidth="1"/>
    <col min="5727" max="5727" width="11.25" style="49" customWidth="1"/>
    <col min="5728" max="5728" width="13.875" style="49" customWidth="1"/>
    <col min="5729" max="5729" width="10.375" style="49" customWidth="1"/>
    <col min="5730" max="5730" width="11.375" style="49" customWidth="1"/>
    <col min="5731" max="5736" width="10.375" style="49" customWidth="1"/>
    <col min="5737" max="5738" width="12.625" style="49" customWidth="1"/>
    <col min="5739" max="5740" width="10.375" style="49" customWidth="1"/>
    <col min="5741" max="5741" width="11.375" style="49" customWidth="1"/>
    <col min="5742" max="5742" width="11.75" style="49" customWidth="1"/>
    <col min="5743" max="5743" width="11.125" style="49" customWidth="1"/>
    <col min="5744" max="5744" width="11.625" style="49" customWidth="1"/>
    <col min="5745" max="5745" width="10.75" style="49" customWidth="1"/>
    <col min="5746" max="5748" width="10.375" style="49" customWidth="1"/>
    <col min="5749" max="5749" width="13.625" style="49" customWidth="1"/>
    <col min="5750" max="5750" width="11.625" style="49" customWidth="1"/>
    <col min="5751" max="5751" width="11.875" style="49" customWidth="1"/>
    <col min="5752" max="5752" width="11.375" style="49" customWidth="1"/>
    <col min="5753" max="5754" width="13" style="49" customWidth="1"/>
    <col min="5755" max="5756" width="10.375" style="49" customWidth="1"/>
    <col min="5757" max="5757" width="11.25" style="49" customWidth="1"/>
    <col min="5758" max="5758" width="13.875" style="49" customWidth="1"/>
    <col min="5759" max="5759" width="10.375" style="49" customWidth="1"/>
    <col min="5760" max="5760" width="11.375" style="49" customWidth="1"/>
    <col min="5761" max="5761" width="18.125" style="49" customWidth="1"/>
    <col min="5762" max="5762" width="25" style="49" customWidth="1"/>
    <col min="5763" max="5766" width="10.375" style="49" customWidth="1"/>
    <col min="5767" max="5768" width="12.625" style="49" customWidth="1"/>
    <col min="5769" max="5770" width="10.375" style="49" customWidth="1"/>
    <col min="5771" max="5771" width="11.375" style="49" customWidth="1"/>
    <col min="5772" max="5772" width="11.75" style="49" customWidth="1"/>
    <col min="5773" max="5773" width="11.125" style="49" customWidth="1"/>
    <col min="5774" max="5774" width="11.625" style="49" customWidth="1"/>
    <col min="5775" max="5775" width="10.75" style="49" customWidth="1"/>
    <col min="5776" max="5777" width="10.375" style="49" customWidth="1"/>
    <col min="5778" max="5783" width="12.625" style="49" customWidth="1"/>
    <col min="5784" max="5787" width="11.625" style="49" customWidth="1"/>
    <col min="5788" max="5799" width="12.625" style="49" customWidth="1"/>
    <col min="5800" max="5800" width="7.125" style="49" customWidth="1"/>
    <col min="5801" max="5801" width="26.75" style="49" customWidth="1"/>
    <col min="5802" max="5802" width="12.875" style="49" customWidth="1"/>
    <col min="5803" max="5804" width="12.625" style="49" customWidth="1"/>
    <col min="5805" max="5805" width="12.25" style="49" customWidth="1"/>
    <col min="5806" max="5806" width="12.125" style="49" customWidth="1"/>
    <col min="5807" max="5807" width="11.875" style="49" customWidth="1"/>
    <col min="5808" max="5808" width="12.625" style="49" customWidth="1"/>
    <col min="5809" max="5809" width="12.375" style="49" customWidth="1"/>
    <col min="5810" max="5866" width="12.625" style="49" customWidth="1"/>
    <col min="5867" max="5867" width="9.375" style="49" customWidth="1"/>
    <col min="5868" max="5871" width="12.625" style="49" customWidth="1"/>
    <col min="5872" max="5872" width="12.25" style="49" customWidth="1"/>
    <col min="5873" max="5873" width="9.875" style="49" customWidth="1"/>
    <col min="5874" max="5874" width="11.25" style="49" customWidth="1"/>
    <col min="5875" max="5876" width="12.625" style="49" customWidth="1"/>
    <col min="5877" max="5877" width="14.875" style="49" customWidth="1"/>
    <col min="5878" max="5878" width="12.625" style="49" customWidth="1"/>
    <col min="5879" max="5888" width="12.625" style="49"/>
    <col min="5889" max="5892" width="0" style="49" hidden="1" customWidth="1"/>
    <col min="5893" max="5893" width="4.375" style="49" customWidth="1"/>
    <col min="5894" max="5894" width="37.25" style="49" customWidth="1"/>
    <col min="5895" max="5895" width="17" style="49" customWidth="1"/>
    <col min="5896" max="5899" width="10.25" style="49" customWidth="1"/>
    <col min="5900" max="5903" width="10" style="49" customWidth="1"/>
    <col min="5904" max="5907" width="9.125" style="49" customWidth="1"/>
    <col min="5908" max="5910" width="11.125" style="49" customWidth="1"/>
    <col min="5911" max="5911" width="10.25" style="49" customWidth="1"/>
    <col min="5912" max="5912" width="0" style="49" hidden="1" customWidth="1"/>
    <col min="5913" max="5913" width="7.125" style="49" customWidth="1"/>
    <col min="5914" max="5917" width="0" style="49" hidden="1" customWidth="1"/>
    <col min="5918" max="5930" width="12.625" style="49" customWidth="1"/>
    <col min="5931" max="5932" width="10.375" style="49" customWidth="1"/>
    <col min="5933" max="5934" width="12.625" style="49" customWidth="1"/>
    <col min="5935" max="5936" width="10.375" style="49" customWidth="1"/>
    <col min="5937" max="5937" width="11.375" style="49" customWidth="1"/>
    <col min="5938" max="5938" width="11.75" style="49" customWidth="1"/>
    <col min="5939" max="5939" width="11.125" style="49" customWidth="1"/>
    <col min="5940" max="5940" width="11.625" style="49" customWidth="1"/>
    <col min="5941" max="5941" width="10.75" style="49" customWidth="1"/>
    <col min="5942" max="5944" width="10.375" style="49" customWidth="1"/>
    <col min="5945" max="5945" width="13.625" style="49" customWidth="1"/>
    <col min="5946" max="5946" width="11.625" style="49" customWidth="1"/>
    <col min="5947" max="5947" width="11.875" style="49" customWidth="1"/>
    <col min="5948" max="5948" width="11.375" style="49" customWidth="1"/>
    <col min="5949" max="5950" width="13" style="49" customWidth="1"/>
    <col min="5951" max="5952" width="10.375" style="49" customWidth="1"/>
    <col min="5953" max="5953" width="11.25" style="49" customWidth="1"/>
    <col min="5954" max="5954" width="13.875" style="49" customWidth="1"/>
    <col min="5955" max="5955" width="10.375" style="49" customWidth="1"/>
    <col min="5956" max="5956" width="11.375" style="49" customWidth="1"/>
    <col min="5957" max="5962" width="10.375" style="49" customWidth="1"/>
    <col min="5963" max="5964" width="12.625" style="49" customWidth="1"/>
    <col min="5965" max="5966" width="10.375" style="49" customWidth="1"/>
    <col min="5967" max="5967" width="11.375" style="49" customWidth="1"/>
    <col min="5968" max="5968" width="11.75" style="49" customWidth="1"/>
    <col min="5969" max="5969" width="11.125" style="49" customWidth="1"/>
    <col min="5970" max="5970" width="11.625" style="49" customWidth="1"/>
    <col min="5971" max="5971" width="10.75" style="49" customWidth="1"/>
    <col min="5972" max="5974" width="10.375" style="49" customWidth="1"/>
    <col min="5975" max="5975" width="13.625" style="49" customWidth="1"/>
    <col min="5976" max="5976" width="11.625" style="49" customWidth="1"/>
    <col min="5977" max="5977" width="11.875" style="49" customWidth="1"/>
    <col min="5978" max="5978" width="11.375" style="49" customWidth="1"/>
    <col min="5979" max="5980" width="13" style="49" customWidth="1"/>
    <col min="5981" max="5982" width="10.375" style="49" customWidth="1"/>
    <col min="5983" max="5983" width="11.25" style="49" customWidth="1"/>
    <col min="5984" max="5984" width="13.875" style="49" customWidth="1"/>
    <col min="5985" max="5985" width="10.375" style="49" customWidth="1"/>
    <col min="5986" max="5986" width="11.375" style="49" customWidth="1"/>
    <col min="5987" max="5992" width="10.375" style="49" customWidth="1"/>
    <col min="5993" max="5994" width="12.625" style="49" customWidth="1"/>
    <col min="5995" max="5996" width="10.375" style="49" customWidth="1"/>
    <col min="5997" max="5997" width="11.375" style="49" customWidth="1"/>
    <col min="5998" max="5998" width="11.75" style="49" customWidth="1"/>
    <col min="5999" max="5999" width="11.125" style="49" customWidth="1"/>
    <col min="6000" max="6000" width="11.625" style="49" customWidth="1"/>
    <col min="6001" max="6001" width="10.75" style="49" customWidth="1"/>
    <col min="6002" max="6004" width="10.375" style="49" customWidth="1"/>
    <col min="6005" max="6005" width="13.625" style="49" customWidth="1"/>
    <col min="6006" max="6006" width="11.625" style="49" customWidth="1"/>
    <col min="6007" max="6007" width="11.875" style="49" customWidth="1"/>
    <col min="6008" max="6008" width="11.375" style="49" customWidth="1"/>
    <col min="6009" max="6010" width="13" style="49" customWidth="1"/>
    <col min="6011" max="6012" width="10.375" style="49" customWidth="1"/>
    <col min="6013" max="6013" width="11.25" style="49" customWidth="1"/>
    <col min="6014" max="6014" width="13.875" style="49" customWidth="1"/>
    <col min="6015" max="6015" width="10.375" style="49" customWidth="1"/>
    <col min="6016" max="6016" width="11.375" style="49" customWidth="1"/>
    <col min="6017" max="6017" width="18.125" style="49" customWidth="1"/>
    <col min="6018" max="6018" width="25" style="49" customWidth="1"/>
    <col min="6019" max="6022" width="10.375" style="49" customWidth="1"/>
    <col min="6023" max="6024" width="12.625" style="49" customWidth="1"/>
    <col min="6025" max="6026" width="10.375" style="49" customWidth="1"/>
    <col min="6027" max="6027" width="11.375" style="49" customWidth="1"/>
    <col min="6028" max="6028" width="11.75" style="49" customWidth="1"/>
    <col min="6029" max="6029" width="11.125" style="49" customWidth="1"/>
    <col min="6030" max="6030" width="11.625" style="49" customWidth="1"/>
    <col min="6031" max="6031" width="10.75" style="49" customWidth="1"/>
    <col min="6032" max="6033" width="10.375" style="49" customWidth="1"/>
    <col min="6034" max="6039" width="12.625" style="49" customWidth="1"/>
    <col min="6040" max="6043" width="11.625" style="49" customWidth="1"/>
    <col min="6044" max="6055" width="12.625" style="49" customWidth="1"/>
    <col min="6056" max="6056" width="7.125" style="49" customWidth="1"/>
    <col min="6057" max="6057" width="26.75" style="49" customWidth="1"/>
    <col min="6058" max="6058" width="12.875" style="49" customWidth="1"/>
    <col min="6059" max="6060" width="12.625" style="49" customWidth="1"/>
    <col min="6061" max="6061" width="12.25" style="49" customWidth="1"/>
    <col min="6062" max="6062" width="12.125" style="49" customWidth="1"/>
    <col min="6063" max="6063" width="11.875" style="49" customWidth="1"/>
    <col min="6064" max="6064" width="12.625" style="49" customWidth="1"/>
    <col min="6065" max="6065" width="12.375" style="49" customWidth="1"/>
    <col min="6066" max="6122" width="12.625" style="49" customWidth="1"/>
    <col min="6123" max="6123" width="9.375" style="49" customWidth="1"/>
    <col min="6124" max="6127" width="12.625" style="49" customWidth="1"/>
    <col min="6128" max="6128" width="12.25" style="49" customWidth="1"/>
    <col min="6129" max="6129" width="9.875" style="49" customWidth="1"/>
    <col min="6130" max="6130" width="11.25" style="49" customWidth="1"/>
    <col min="6131" max="6132" width="12.625" style="49" customWidth="1"/>
    <col min="6133" max="6133" width="14.875" style="49" customWidth="1"/>
    <col min="6134" max="6134" width="12.625" style="49" customWidth="1"/>
    <col min="6135" max="6144" width="12.625" style="49"/>
    <col min="6145" max="6148" width="0" style="49" hidden="1" customWidth="1"/>
    <col min="6149" max="6149" width="4.375" style="49" customWidth="1"/>
    <col min="6150" max="6150" width="37.25" style="49" customWidth="1"/>
    <col min="6151" max="6151" width="17" style="49" customWidth="1"/>
    <col min="6152" max="6155" width="10.25" style="49" customWidth="1"/>
    <col min="6156" max="6159" width="10" style="49" customWidth="1"/>
    <col min="6160" max="6163" width="9.125" style="49" customWidth="1"/>
    <col min="6164" max="6166" width="11.125" style="49" customWidth="1"/>
    <col min="6167" max="6167" width="10.25" style="49" customWidth="1"/>
    <col min="6168" max="6168" width="0" style="49" hidden="1" customWidth="1"/>
    <col min="6169" max="6169" width="7.125" style="49" customWidth="1"/>
    <col min="6170" max="6173" width="0" style="49" hidden="1" customWidth="1"/>
    <col min="6174" max="6186" width="12.625" style="49" customWidth="1"/>
    <col min="6187" max="6188" width="10.375" style="49" customWidth="1"/>
    <col min="6189" max="6190" width="12.625" style="49" customWidth="1"/>
    <col min="6191" max="6192" width="10.375" style="49" customWidth="1"/>
    <col min="6193" max="6193" width="11.375" style="49" customWidth="1"/>
    <col min="6194" max="6194" width="11.75" style="49" customWidth="1"/>
    <col min="6195" max="6195" width="11.125" style="49" customWidth="1"/>
    <col min="6196" max="6196" width="11.625" style="49" customWidth="1"/>
    <col min="6197" max="6197" width="10.75" style="49" customWidth="1"/>
    <col min="6198" max="6200" width="10.375" style="49" customWidth="1"/>
    <col min="6201" max="6201" width="13.625" style="49" customWidth="1"/>
    <col min="6202" max="6202" width="11.625" style="49" customWidth="1"/>
    <col min="6203" max="6203" width="11.875" style="49" customWidth="1"/>
    <col min="6204" max="6204" width="11.375" style="49" customWidth="1"/>
    <col min="6205" max="6206" width="13" style="49" customWidth="1"/>
    <col min="6207" max="6208" width="10.375" style="49" customWidth="1"/>
    <col min="6209" max="6209" width="11.25" style="49" customWidth="1"/>
    <col min="6210" max="6210" width="13.875" style="49" customWidth="1"/>
    <col min="6211" max="6211" width="10.375" style="49" customWidth="1"/>
    <col min="6212" max="6212" width="11.375" style="49" customWidth="1"/>
    <col min="6213" max="6218" width="10.375" style="49" customWidth="1"/>
    <col min="6219" max="6220" width="12.625" style="49" customWidth="1"/>
    <col min="6221" max="6222" width="10.375" style="49" customWidth="1"/>
    <col min="6223" max="6223" width="11.375" style="49" customWidth="1"/>
    <col min="6224" max="6224" width="11.75" style="49" customWidth="1"/>
    <col min="6225" max="6225" width="11.125" style="49" customWidth="1"/>
    <col min="6226" max="6226" width="11.625" style="49" customWidth="1"/>
    <col min="6227" max="6227" width="10.75" style="49" customWidth="1"/>
    <col min="6228" max="6230" width="10.375" style="49" customWidth="1"/>
    <col min="6231" max="6231" width="13.625" style="49" customWidth="1"/>
    <col min="6232" max="6232" width="11.625" style="49" customWidth="1"/>
    <col min="6233" max="6233" width="11.875" style="49" customWidth="1"/>
    <col min="6234" max="6234" width="11.375" style="49" customWidth="1"/>
    <col min="6235" max="6236" width="13" style="49" customWidth="1"/>
    <col min="6237" max="6238" width="10.375" style="49" customWidth="1"/>
    <col min="6239" max="6239" width="11.25" style="49" customWidth="1"/>
    <col min="6240" max="6240" width="13.875" style="49" customWidth="1"/>
    <col min="6241" max="6241" width="10.375" style="49" customWidth="1"/>
    <col min="6242" max="6242" width="11.375" style="49" customWidth="1"/>
    <col min="6243" max="6248" width="10.375" style="49" customWidth="1"/>
    <col min="6249" max="6250" width="12.625" style="49" customWidth="1"/>
    <col min="6251" max="6252" width="10.375" style="49" customWidth="1"/>
    <col min="6253" max="6253" width="11.375" style="49" customWidth="1"/>
    <col min="6254" max="6254" width="11.75" style="49" customWidth="1"/>
    <col min="6255" max="6255" width="11.125" style="49" customWidth="1"/>
    <col min="6256" max="6256" width="11.625" style="49" customWidth="1"/>
    <col min="6257" max="6257" width="10.75" style="49" customWidth="1"/>
    <col min="6258" max="6260" width="10.375" style="49" customWidth="1"/>
    <col min="6261" max="6261" width="13.625" style="49" customWidth="1"/>
    <col min="6262" max="6262" width="11.625" style="49" customWidth="1"/>
    <col min="6263" max="6263" width="11.875" style="49" customWidth="1"/>
    <col min="6264" max="6264" width="11.375" style="49" customWidth="1"/>
    <col min="6265" max="6266" width="13" style="49" customWidth="1"/>
    <col min="6267" max="6268" width="10.375" style="49" customWidth="1"/>
    <col min="6269" max="6269" width="11.25" style="49" customWidth="1"/>
    <col min="6270" max="6270" width="13.875" style="49" customWidth="1"/>
    <col min="6271" max="6271" width="10.375" style="49" customWidth="1"/>
    <col min="6272" max="6272" width="11.375" style="49" customWidth="1"/>
    <col min="6273" max="6273" width="18.125" style="49" customWidth="1"/>
    <col min="6274" max="6274" width="25" style="49" customWidth="1"/>
    <col min="6275" max="6278" width="10.375" style="49" customWidth="1"/>
    <col min="6279" max="6280" width="12.625" style="49" customWidth="1"/>
    <col min="6281" max="6282" width="10.375" style="49" customWidth="1"/>
    <col min="6283" max="6283" width="11.375" style="49" customWidth="1"/>
    <col min="6284" max="6284" width="11.75" style="49" customWidth="1"/>
    <col min="6285" max="6285" width="11.125" style="49" customWidth="1"/>
    <col min="6286" max="6286" width="11.625" style="49" customWidth="1"/>
    <col min="6287" max="6287" width="10.75" style="49" customWidth="1"/>
    <col min="6288" max="6289" width="10.375" style="49" customWidth="1"/>
    <col min="6290" max="6295" width="12.625" style="49" customWidth="1"/>
    <col min="6296" max="6299" width="11.625" style="49" customWidth="1"/>
    <col min="6300" max="6311" width="12.625" style="49" customWidth="1"/>
    <col min="6312" max="6312" width="7.125" style="49" customWidth="1"/>
    <col min="6313" max="6313" width="26.75" style="49" customWidth="1"/>
    <col min="6314" max="6314" width="12.875" style="49" customWidth="1"/>
    <col min="6315" max="6316" width="12.625" style="49" customWidth="1"/>
    <col min="6317" max="6317" width="12.25" style="49" customWidth="1"/>
    <col min="6318" max="6318" width="12.125" style="49" customWidth="1"/>
    <col min="6319" max="6319" width="11.875" style="49" customWidth="1"/>
    <col min="6320" max="6320" width="12.625" style="49" customWidth="1"/>
    <col min="6321" max="6321" width="12.375" style="49" customWidth="1"/>
    <col min="6322" max="6378" width="12.625" style="49" customWidth="1"/>
    <col min="6379" max="6379" width="9.375" style="49" customWidth="1"/>
    <col min="6380" max="6383" width="12.625" style="49" customWidth="1"/>
    <col min="6384" max="6384" width="12.25" style="49" customWidth="1"/>
    <col min="6385" max="6385" width="9.875" style="49" customWidth="1"/>
    <col min="6386" max="6386" width="11.25" style="49" customWidth="1"/>
    <col min="6387" max="6388" width="12.625" style="49" customWidth="1"/>
    <col min="6389" max="6389" width="14.875" style="49" customWidth="1"/>
    <col min="6390" max="6390" width="12.625" style="49" customWidth="1"/>
    <col min="6391" max="6400" width="12.625" style="49"/>
    <col min="6401" max="6404" width="0" style="49" hidden="1" customWidth="1"/>
    <col min="6405" max="6405" width="4.375" style="49" customWidth="1"/>
    <col min="6406" max="6406" width="37.25" style="49" customWidth="1"/>
    <col min="6407" max="6407" width="17" style="49" customWidth="1"/>
    <col min="6408" max="6411" width="10.25" style="49" customWidth="1"/>
    <col min="6412" max="6415" width="10" style="49" customWidth="1"/>
    <col min="6416" max="6419" width="9.125" style="49" customWidth="1"/>
    <col min="6420" max="6422" width="11.125" style="49" customWidth="1"/>
    <col min="6423" max="6423" width="10.25" style="49" customWidth="1"/>
    <col min="6424" max="6424" width="0" style="49" hidden="1" customWidth="1"/>
    <col min="6425" max="6425" width="7.125" style="49" customWidth="1"/>
    <col min="6426" max="6429" width="0" style="49" hidden="1" customWidth="1"/>
    <col min="6430" max="6442" width="12.625" style="49" customWidth="1"/>
    <col min="6443" max="6444" width="10.375" style="49" customWidth="1"/>
    <col min="6445" max="6446" width="12.625" style="49" customWidth="1"/>
    <col min="6447" max="6448" width="10.375" style="49" customWidth="1"/>
    <col min="6449" max="6449" width="11.375" style="49" customWidth="1"/>
    <col min="6450" max="6450" width="11.75" style="49" customWidth="1"/>
    <col min="6451" max="6451" width="11.125" style="49" customWidth="1"/>
    <col min="6452" max="6452" width="11.625" style="49" customWidth="1"/>
    <col min="6453" max="6453" width="10.75" style="49" customWidth="1"/>
    <col min="6454" max="6456" width="10.375" style="49" customWidth="1"/>
    <col min="6457" max="6457" width="13.625" style="49" customWidth="1"/>
    <col min="6458" max="6458" width="11.625" style="49" customWidth="1"/>
    <col min="6459" max="6459" width="11.875" style="49" customWidth="1"/>
    <col min="6460" max="6460" width="11.375" style="49" customWidth="1"/>
    <col min="6461" max="6462" width="13" style="49" customWidth="1"/>
    <col min="6463" max="6464" width="10.375" style="49" customWidth="1"/>
    <col min="6465" max="6465" width="11.25" style="49" customWidth="1"/>
    <col min="6466" max="6466" width="13.875" style="49" customWidth="1"/>
    <col min="6467" max="6467" width="10.375" style="49" customWidth="1"/>
    <col min="6468" max="6468" width="11.375" style="49" customWidth="1"/>
    <col min="6469" max="6474" width="10.375" style="49" customWidth="1"/>
    <col min="6475" max="6476" width="12.625" style="49" customWidth="1"/>
    <col min="6477" max="6478" width="10.375" style="49" customWidth="1"/>
    <col min="6479" max="6479" width="11.375" style="49" customWidth="1"/>
    <col min="6480" max="6480" width="11.75" style="49" customWidth="1"/>
    <col min="6481" max="6481" width="11.125" style="49" customWidth="1"/>
    <col min="6482" max="6482" width="11.625" style="49" customWidth="1"/>
    <col min="6483" max="6483" width="10.75" style="49" customWidth="1"/>
    <col min="6484" max="6486" width="10.375" style="49" customWidth="1"/>
    <col min="6487" max="6487" width="13.625" style="49" customWidth="1"/>
    <col min="6488" max="6488" width="11.625" style="49" customWidth="1"/>
    <col min="6489" max="6489" width="11.875" style="49" customWidth="1"/>
    <col min="6490" max="6490" width="11.375" style="49" customWidth="1"/>
    <col min="6491" max="6492" width="13" style="49" customWidth="1"/>
    <col min="6493" max="6494" width="10.375" style="49" customWidth="1"/>
    <col min="6495" max="6495" width="11.25" style="49" customWidth="1"/>
    <col min="6496" max="6496" width="13.875" style="49" customWidth="1"/>
    <col min="6497" max="6497" width="10.375" style="49" customWidth="1"/>
    <col min="6498" max="6498" width="11.375" style="49" customWidth="1"/>
    <col min="6499" max="6504" width="10.375" style="49" customWidth="1"/>
    <col min="6505" max="6506" width="12.625" style="49" customWidth="1"/>
    <col min="6507" max="6508" width="10.375" style="49" customWidth="1"/>
    <col min="6509" max="6509" width="11.375" style="49" customWidth="1"/>
    <col min="6510" max="6510" width="11.75" style="49" customWidth="1"/>
    <col min="6511" max="6511" width="11.125" style="49" customWidth="1"/>
    <col min="6512" max="6512" width="11.625" style="49" customWidth="1"/>
    <col min="6513" max="6513" width="10.75" style="49" customWidth="1"/>
    <col min="6514" max="6516" width="10.375" style="49" customWidth="1"/>
    <col min="6517" max="6517" width="13.625" style="49" customWidth="1"/>
    <col min="6518" max="6518" width="11.625" style="49" customWidth="1"/>
    <col min="6519" max="6519" width="11.875" style="49" customWidth="1"/>
    <col min="6520" max="6520" width="11.375" style="49" customWidth="1"/>
    <col min="6521" max="6522" width="13" style="49" customWidth="1"/>
    <col min="6523" max="6524" width="10.375" style="49" customWidth="1"/>
    <col min="6525" max="6525" width="11.25" style="49" customWidth="1"/>
    <col min="6526" max="6526" width="13.875" style="49" customWidth="1"/>
    <col min="6527" max="6527" width="10.375" style="49" customWidth="1"/>
    <col min="6528" max="6528" width="11.375" style="49" customWidth="1"/>
    <col min="6529" max="6529" width="18.125" style="49" customWidth="1"/>
    <col min="6530" max="6530" width="25" style="49" customWidth="1"/>
    <col min="6531" max="6534" width="10.375" style="49" customWidth="1"/>
    <col min="6535" max="6536" width="12.625" style="49" customWidth="1"/>
    <col min="6537" max="6538" width="10.375" style="49" customWidth="1"/>
    <col min="6539" max="6539" width="11.375" style="49" customWidth="1"/>
    <col min="6540" max="6540" width="11.75" style="49" customWidth="1"/>
    <col min="6541" max="6541" width="11.125" style="49" customWidth="1"/>
    <col min="6542" max="6542" width="11.625" style="49" customWidth="1"/>
    <col min="6543" max="6543" width="10.75" style="49" customWidth="1"/>
    <col min="6544" max="6545" width="10.375" style="49" customWidth="1"/>
    <col min="6546" max="6551" width="12.625" style="49" customWidth="1"/>
    <col min="6552" max="6555" width="11.625" style="49" customWidth="1"/>
    <col min="6556" max="6567" width="12.625" style="49" customWidth="1"/>
    <col min="6568" max="6568" width="7.125" style="49" customWidth="1"/>
    <col min="6569" max="6569" width="26.75" style="49" customWidth="1"/>
    <col min="6570" max="6570" width="12.875" style="49" customWidth="1"/>
    <col min="6571" max="6572" width="12.625" style="49" customWidth="1"/>
    <col min="6573" max="6573" width="12.25" style="49" customWidth="1"/>
    <col min="6574" max="6574" width="12.125" style="49" customWidth="1"/>
    <col min="6575" max="6575" width="11.875" style="49" customWidth="1"/>
    <col min="6576" max="6576" width="12.625" style="49" customWidth="1"/>
    <col min="6577" max="6577" width="12.375" style="49" customWidth="1"/>
    <col min="6578" max="6634" width="12.625" style="49" customWidth="1"/>
    <col min="6635" max="6635" width="9.375" style="49" customWidth="1"/>
    <col min="6636" max="6639" width="12.625" style="49" customWidth="1"/>
    <col min="6640" max="6640" width="12.25" style="49" customWidth="1"/>
    <col min="6641" max="6641" width="9.875" style="49" customWidth="1"/>
    <col min="6642" max="6642" width="11.25" style="49" customWidth="1"/>
    <col min="6643" max="6644" width="12.625" style="49" customWidth="1"/>
    <col min="6645" max="6645" width="14.875" style="49" customWidth="1"/>
    <col min="6646" max="6646" width="12.625" style="49" customWidth="1"/>
    <col min="6647" max="6656" width="12.625" style="49"/>
    <col min="6657" max="6660" width="0" style="49" hidden="1" customWidth="1"/>
    <col min="6661" max="6661" width="4.375" style="49" customWidth="1"/>
    <col min="6662" max="6662" width="37.25" style="49" customWidth="1"/>
    <col min="6663" max="6663" width="17" style="49" customWidth="1"/>
    <col min="6664" max="6667" width="10.25" style="49" customWidth="1"/>
    <col min="6668" max="6671" width="10" style="49" customWidth="1"/>
    <col min="6672" max="6675" width="9.125" style="49" customWidth="1"/>
    <col min="6676" max="6678" width="11.125" style="49" customWidth="1"/>
    <col min="6679" max="6679" width="10.25" style="49" customWidth="1"/>
    <col min="6680" max="6680" width="0" style="49" hidden="1" customWidth="1"/>
    <col min="6681" max="6681" width="7.125" style="49" customWidth="1"/>
    <col min="6682" max="6685" width="0" style="49" hidden="1" customWidth="1"/>
    <col min="6686" max="6698" width="12.625" style="49" customWidth="1"/>
    <col min="6699" max="6700" width="10.375" style="49" customWidth="1"/>
    <col min="6701" max="6702" width="12.625" style="49" customWidth="1"/>
    <col min="6703" max="6704" width="10.375" style="49" customWidth="1"/>
    <col min="6705" max="6705" width="11.375" style="49" customWidth="1"/>
    <col min="6706" max="6706" width="11.75" style="49" customWidth="1"/>
    <col min="6707" max="6707" width="11.125" style="49" customWidth="1"/>
    <col min="6708" max="6708" width="11.625" style="49" customWidth="1"/>
    <col min="6709" max="6709" width="10.75" style="49" customWidth="1"/>
    <col min="6710" max="6712" width="10.375" style="49" customWidth="1"/>
    <col min="6713" max="6713" width="13.625" style="49" customWidth="1"/>
    <col min="6714" max="6714" width="11.625" style="49" customWidth="1"/>
    <col min="6715" max="6715" width="11.875" style="49" customWidth="1"/>
    <col min="6716" max="6716" width="11.375" style="49" customWidth="1"/>
    <col min="6717" max="6718" width="13" style="49" customWidth="1"/>
    <col min="6719" max="6720" width="10.375" style="49" customWidth="1"/>
    <col min="6721" max="6721" width="11.25" style="49" customWidth="1"/>
    <col min="6722" max="6722" width="13.875" style="49" customWidth="1"/>
    <col min="6723" max="6723" width="10.375" style="49" customWidth="1"/>
    <col min="6724" max="6724" width="11.375" style="49" customWidth="1"/>
    <col min="6725" max="6730" width="10.375" style="49" customWidth="1"/>
    <col min="6731" max="6732" width="12.625" style="49" customWidth="1"/>
    <col min="6733" max="6734" width="10.375" style="49" customWidth="1"/>
    <col min="6735" max="6735" width="11.375" style="49" customWidth="1"/>
    <col min="6736" max="6736" width="11.75" style="49" customWidth="1"/>
    <col min="6737" max="6737" width="11.125" style="49" customWidth="1"/>
    <col min="6738" max="6738" width="11.625" style="49" customWidth="1"/>
    <col min="6739" max="6739" width="10.75" style="49" customWidth="1"/>
    <col min="6740" max="6742" width="10.375" style="49" customWidth="1"/>
    <col min="6743" max="6743" width="13.625" style="49" customWidth="1"/>
    <col min="6744" max="6744" width="11.625" style="49" customWidth="1"/>
    <col min="6745" max="6745" width="11.875" style="49" customWidth="1"/>
    <col min="6746" max="6746" width="11.375" style="49" customWidth="1"/>
    <col min="6747" max="6748" width="13" style="49" customWidth="1"/>
    <col min="6749" max="6750" width="10.375" style="49" customWidth="1"/>
    <col min="6751" max="6751" width="11.25" style="49" customWidth="1"/>
    <col min="6752" max="6752" width="13.875" style="49" customWidth="1"/>
    <col min="6753" max="6753" width="10.375" style="49" customWidth="1"/>
    <col min="6754" max="6754" width="11.375" style="49" customWidth="1"/>
    <col min="6755" max="6760" width="10.375" style="49" customWidth="1"/>
    <col min="6761" max="6762" width="12.625" style="49" customWidth="1"/>
    <col min="6763" max="6764" width="10.375" style="49" customWidth="1"/>
    <col min="6765" max="6765" width="11.375" style="49" customWidth="1"/>
    <col min="6766" max="6766" width="11.75" style="49" customWidth="1"/>
    <col min="6767" max="6767" width="11.125" style="49" customWidth="1"/>
    <col min="6768" max="6768" width="11.625" style="49" customWidth="1"/>
    <col min="6769" max="6769" width="10.75" style="49" customWidth="1"/>
    <col min="6770" max="6772" width="10.375" style="49" customWidth="1"/>
    <col min="6773" max="6773" width="13.625" style="49" customWidth="1"/>
    <col min="6774" max="6774" width="11.625" style="49" customWidth="1"/>
    <col min="6775" max="6775" width="11.875" style="49" customWidth="1"/>
    <col min="6776" max="6776" width="11.375" style="49" customWidth="1"/>
    <col min="6777" max="6778" width="13" style="49" customWidth="1"/>
    <col min="6779" max="6780" width="10.375" style="49" customWidth="1"/>
    <col min="6781" max="6781" width="11.25" style="49" customWidth="1"/>
    <col min="6782" max="6782" width="13.875" style="49" customWidth="1"/>
    <col min="6783" max="6783" width="10.375" style="49" customWidth="1"/>
    <col min="6784" max="6784" width="11.375" style="49" customWidth="1"/>
    <col min="6785" max="6785" width="18.125" style="49" customWidth="1"/>
    <col min="6786" max="6786" width="25" style="49" customWidth="1"/>
    <col min="6787" max="6790" width="10.375" style="49" customWidth="1"/>
    <col min="6791" max="6792" width="12.625" style="49" customWidth="1"/>
    <col min="6793" max="6794" width="10.375" style="49" customWidth="1"/>
    <col min="6795" max="6795" width="11.375" style="49" customWidth="1"/>
    <col min="6796" max="6796" width="11.75" style="49" customWidth="1"/>
    <col min="6797" max="6797" width="11.125" style="49" customWidth="1"/>
    <col min="6798" max="6798" width="11.625" style="49" customWidth="1"/>
    <col min="6799" max="6799" width="10.75" style="49" customWidth="1"/>
    <col min="6800" max="6801" width="10.375" style="49" customWidth="1"/>
    <col min="6802" max="6807" width="12.625" style="49" customWidth="1"/>
    <col min="6808" max="6811" width="11.625" style="49" customWidth="1"/>
    <col min="6812" max="6823" width="12.625" style="49" customWidth="1"/>
    <col min="6824" max="6824" width="7.125" style="49" customWidth="1"/>
    <col min="6825" max="6825" width="26.75" style="49" customWidth="1"/>
    <col min="6826" max="6826" width="12.875" style="49" customWidth="1"/>
    <col min="6827" max="6828" width="12.625" style="49" customWidth="1"/>
    <col min="6829" max="6829" width="12.25" style="49" customWidth="1"/>
    <col min="6830" max="6830" width="12.125" style="49" customWidth="1"/>
    <col min="6831" max="6831" width="11.875" style="49" customWidth="1"/>
    <col min="6832" max="6832" width="12.625" style="49" customWidth="1"/>
    <col min="6833" max="6833" width="12.375" style="49" customWidth="1"/>
    <col min="6834" max="6890" width="12.625" style="49" customWidth="1"/>
    <col min="6891" max="6891" width="9.375" style="49" customWidth="1"/>
    <col min="6892" max="6895" width="12.625" style="49" customWidth="1"/>
    <col min="6896" max="6896" width="12.25" style="49" customWidth="1"/>
    <col min="6897" max="6897" width="9.875" style="49" customWidth="1"/>
    <col min="6898" max="6898" width="11.25" style="49" customWidth="1"/>
    <col min="6899" max="6900" width="12.625" style="49" customWidth="1"/>
    <col min="6901" max="6901" width="14.875" style="49" customWidth="1"/>
    <col min="6902" max="6902" width="12.625" style="49" customWidth="1"/>
    <col min="6903" max="6912" width="12.625" style="49"/>
    <col min="6913" max="6916" width="0" style="49" hidden="1" customWidth="1"/>
    <col min="6917" max="6917" width="4.375" style="49" customWidth="1"/>
    <col min="6918" max="6918" width="37.25" style="49" customWidth="1"/>
    <col min="6919" max="6919" width="17" style="49" customWidth="1"/>
    <col min="6920" max="6923" width="10.25" style="49" customWidth="1"/>
    <col min="6924" max="6927" width="10" style="49" customWidth="1"/>
    <col min="6928" max="6931" width="9.125" style="49" customWidth="1"/>
    <col min="6932" max="6934" width="11.125" style="49" customWidth="1"/>
    <col min="6935" max="6935" width="10.25" style="49" customWidth="1"/>
    <col min="6936" max="6936" width="0" style="49" hidden="1" customWidth="1"/>
    <col min="6937" max="6937" width="7.125" style="49" customWidth="1"/>
    <col min="6938" max="6941" width="0" style="49" hidden="1" customWidth="1"/>
    <col min="6942" max="6954" width="12.625" style="49" customWidth="1"/>
    <col min="6955" max="6956" width="10.375" style="49" customWidth="1"/>
    <col min="6957" max="6958" width="12.625" style="49" customWidth="1"/>
    <col min="6959" max="6960" width="10.375" style="49" customWidth="1"/>
    <col min="6961" max="6961" width="11.375" style="49" customWidth="1"/>
    <col min="6962" max="6962" width="11.75" style="49" customWidth="1"/>
    <col min="6963" max="6963" width="11.125" style="49" customWidth="1"/>
    <col min="6964" max="6964" width="11.625" style="49" customWidth="1"/>
    <col min="6965" max="6965" width="10.75" style="49" customWidth="1"/>
    <col min="6966" max="6968" width="10.375" style="49" customWidth="1"/>
    <col min="6969" max="6969" width="13.625" style="49" customWidth="1"/>
    <col min="6970" max="6970" width="11.625" style="49" customWidth="1"/>
    <col min="6971" max="6971" width="11.875" style="49" customWidth="1"/>
    <col min="6972" max="6972" width="11.375" style="49" customWidth="1"/>
    <col min="6973" max="6974" width="13" style="49" customWidth="1"/>
    <col min="6975" max="6976" width="10.375" style="49" customWidth="1"/>
    <col min="6977" max="6977" width="11.25" style="49" customWidth="1"/>
    <col min="6978" max="6978" width="13.875" style="49" customWidth="1"/>
    <col min="6979" max="6979" width="10.375" style="49" customWidth="1"/>
    <col min="6980" max="6980" width="11.375" style="49" customWidth="1"/>
    <col min="6981" max="6986" width="10.375" style="49" customWidth="1"/>
    <col min="6987" max="6988" width="12.625" style="49" customWidth="1"/>
    <col min="6989" max="6990" width="10.375" style="49" customWidth="1"/>
    <col min="6991" max="6991" width="11.375" style="49" customWidth="1"/>
    <col min="6992" max="6992" width="11.75" style="49" customWidth="1"/>
    <col min="6993" max="6993" width="11.125" style="49" customWidth="1"/>
    <col min="6994" max="6994" width="11.625" style="49" customWidth="1"/>
    <col min="6995" max="6995" width="10.75" style="49" customWidth="1"/>
    <col min="6996" max="6998" width="10.375" style="49" customWidth="1"/>
    <col min="6999" max="6999" width="13.625" style="49" customWidth="1"/>
    <col min="7000" max="7000" width="11.625" style="49" customWidth="1"/>
    <col min="7001" max="7001" width="11.875" style="49" customWidth="1"/>
    <col min="7002" max="7002" width="11.375" style="49" customWidth="1"/>
    <col min="7003" max="7004" width="13" style="49" customWidth="1"/>
    <col min="7005" max="7006" width="10.375" style="49" customWidth="1"/>
    <col min="7007" max="7007" width="11.25" style="49" customWidth="1"/>
    <col min="7008" max="7008" width="13.875" style="49" customWidth="1"/>
    <col min="7009" max="7009" width="10.375" style="49" customWidth="1"/>
    <col min="7010" max="7010" width="11.375" style="49" customWidth="1"/>
    <col min="7011" max="7016" width="10.375" style="49" customWidth="1"/>
    <col min="7017" max="7018" width="12.625" style="49" customWidth="1"/>
    <col min="7019" max="7020" width="10.375" style="49" customWidth="1"/>
    <col min="7021" max="7021" width="11.375" style="49" customWidth="1"/>
    <col min="7022" max="7022" width="11.75" style="49" customWidth="1"/>
    <col min="7023" max="7023" width="11.125" style="49" customWidth="1"/>
    <col min="7024" max="7024" width="11.625" style="49" customWidth="1"/>
    <col min="7025" max="7025" width="10.75" style="49" customWidth="1"/>
    <col min="7026" max="7028" width="10.375" style="49" customWidth="1"/>
    <col min="7029" max="7029" width="13.625" style="49" customWidth="1"/>
    <col min="7030" max="7030" width="11.625" style="49" customWidth="1"/>
    <col min="7031" max="7031" width="11.875" style="49" customWidth="1"/>
    <col min="7032" max="7032" width="11.375" style="49" customWidth="1"/>
    <col min="7033" max="7034" width="13" style="49" customWidth="1"/>
    <col min="7035" max="7036" width="10.375" style="49" customWidth="1"/>
    <col min="7037" max="7037" width="11.25" style="49" customWidth="1"/>
    <col min="7038" max="7038" width="13.875" style="49" customWidth="1"/>
    <col min="7039" max="7039" width="10.375" style="49" customWidth="1"/>
    <col min="7040" max="7040" width="11.375" style="49" customWidth="1"/>
    <col min="7041" max="7041" width="18.125" style="49" customWidth="1"/>
    <col min="7042" max="7042" width="25" style="49" customWidth="1"/>
    <col min="7043" max="7046" width="10.375" style="49" customWidth="1"/>
    <col min="7047" max="7048" width="12.625" style="49" customWidth="1"/>
    <col min="7049" max="7050" width="10.375" style="49" customWidth="1"/>
    <col min="7051" max="7051" width="11.375" style="49" customWidth="1"/>
    <col min="7052" max="7052" width="11.75" style="49" customWidth="1"/>
    <col min="7053" max="7053" width="11.125" style="49" customWidth="1"/>
    <col min="7054" max="7054" width="11.625" style="49" customWidth="1"/>
    <col min="7055" max="7055" width="10.75" style="49" customWidth="1"/>
    <col min="7056" max="7057" width="10.375" style="49" customWidth="1"/>
    <col min="7058" max="7063" width="12.625" style="49" customWidth="1"/>
    <col min="7064" max="7067" width="11.625" style="49" customWidth="1"/>
    <col min="7068" max="7079" width="12.625" style="49" customWidth="1"/>
    <col min="7080" max="7080" width="7.125" style="49" customWidth="1"/>
    <col min="7081" max="7081" width="26.75" style="49" customWidth="1"/>
    <col min="7082" max="7082" width="12.875" style="49" customWidth="1"/>
    <col min="7083" max="7084" width="12.625" style="49" customWidth="1"/>
    <col min="7085" max="7085" width="12.25" style="49" customWidth="1"/>
    <col min="7086" max="7086" width="12.125" style="49" customWidth="1"/>
    <col min="7087" max="7087" width="11.875" style="49" customWidth="1"/>
    <col min="7088" max="7088" width="12.625" style="49" customWidth="1"/>
    <col min="7089" max="7089" width="12.375" style="49" customWidth="1"/>
    <col min="7090" max="7146" width="12.625" style="49" customWidth="1"/>
    <col min="7147" max="7147" width="9.375" style="49" customWidth="1"/>
    <col min="7148" max="7151" width="12.625" style="49" customWidth="1"/>
    <col min="7152" max="7152" width="12.25" style="49" customWidth="1"/>
    <col min="7153" max="7153" width="9.875" style="49" customWidth="1"/>
    <col min="7154" max="7154" width="11.25" style="49" customWidth="1"/>
    <col min="7155" max="7156" width="12.625" style="49" customWidth="1"/>
    <col min="7157" max="7157" width="14.875" style="49" customWidth="1"/>
    <col min="7158" max="7158" width="12.625" style="49" customWidth="1"/>
    <col min="7159" max="7168" width="12.625" style="49"/>
    <col min="7169" max="7172" width="0" style="49" hidden="1" customWidth="1"/>
    <col min="7173" max="7173" width="4.375" style="49" customWidth="1"/>
    <col min="7174" max="7174" width="37.25" style="49" customWidth="1"/>
    <col min="7175" max="7175" width="17" style="49" customWidth="1"/>
    <col min="7176" max="7179" width="10.25" style="49" customWidth="1"/>
    <col min="7180" max="7183" width="10" style="49" customWidth="1"/>
    <col min="7184" max="7187" width="9.125" style="49" customWidth="1"/>
    <col min="7188" max="7190" width="11.125" style="49" customWidth="1"/>
    <col min="7191" max="7191" width="10.25" style="49" customWidth="1"/>
    <col min="7192" max="7192" width="0" style="49" hidden="1" customWidth="1"/>
    <col min="7193" max="7193" width="7.125" style="49" customWidth="1"/>
    <col min="7194" max="7197" width="0" style="49" hidden="1" customWidth="1"/>
    <col min="7198" max="7210" width="12.625" style="49" customWidth="1"/>
    <col min="7211" max="7212" width="10.375" style="49" customWidth="1"/>
    <col min="7213" max="7214" width="12.625" style="49" customWidth="1"/>
    <col min="7215" max="7216" width="10.375" style="49" customWidth="1"/>
    <col min="7217" max="7217" width="11.375" style="49" customWidth="1"/>
    <col min="7218" max="7218" width="11.75" style="49" customWidth="1"/>
    <col min="7219" max="7219" width="11.125" style="49" customWidth="1"/>
    <col min="7220" max="7220" width="11.625" style="49" customWidth="1"/>
    <col min="7221" max="7221" width="10.75" style="49" customWidth="1"/>
    <col min="7222" max="7224" width="10.375" style="49" customWidth="1"/>
    <col min="7225" max="7225" width="13.625" style="49" customWidth="1"/>
    <col min="7226" max="7226" width="11.625" style="49" customWidth="1"/>
    <col min="7227" max="7227" width="11.875" style="49" customWidth="1"/>
    <col min="7228" max="7228" width="11.375" style="49" customWidth="1"/>
    <col min="7229" max="7230" width="13" style="49" customWidth="1"/>
    <col min="7231" max="7232" width="10.375" style="49" customWidth="1"/>
    <col min="7233" max="7233" width="11.25" style="49" customWidth="1"/>
    <col min="7234" max="7234" width="13.875" style="49" customWidth="1"/>
    <col min="7235" max="7235" width="10.375" style="49" customWidth="1"/>
    <col min="7236" max="7236" width="11.375" style="49" customWidth="1"/>
    <col min="7237" max="7242" width="10.375" style="49" customWidth="1"/>
    <col min="7243" max="7244" width="12.625" style="49" customWidth="1"/>
    <col min="7245" max="7246" width="10.375" style="49" customWidth="1"/>
    <col min="7247" max="7247" width="11.375" style="49" customWidth="1"/>
    <col min="7248" max="7248" width="11.75" style="49" customWidth="1"/>
    <col min="7249" max="7249" width="11.125" style="49" customWidth="1"/>
    <col min="7250" max="7250" width="11.625" style="49" customWidth="1"/>
    <col min="7251" max="7251" width="10.75" style="49" customWidth="1"/>
    <col min="7252" max="7254" width="10.375" style="49" customWidth="1"/>
    <col min="7255" max="7255" width="13.625" style="49" customWidth="1"/>
    <col min="7256" max="7256" width="11.625" style="49" customWidth="1"/>
    <col min="7257" max="7257" width="11.875" style="49" customWidth="1"/>
    <col min="7258" max="7258" width="11.375" style="49" customWidth="1"/>
    <col min="7259" max="7260" width="13" style="49" customWidth="1"/>
    <col min="7261" max="7262" width="10.375" style="49" customWidth="1"/>
    <col min="7263" max="7263" width="11.25" style="49" customWidth="1"/>
    <col min="7264" max="7264" width="13.875" style="49" customWidth="1"/>
    <col min="7265" max="7265" width="10.375" style="49" customWidth="1"/>
    <col min="7266" max="7266" width="11.375" style="49" customWidth="1"/>
    <col min="7267" max="7272" width="10.375" style="49" customWidth="1"/>
    <col min="7273" max="7274" width="12.625" style="49" customWidth="1"/>
    <col min="7275" max="7276" width="10.375" style="49" customWidth="1"/>
    <col min="7277" max="7277" width="11.375" style="49" customWidth="1"/>
    <col min="7278" max="7278" width="11.75" style="49" customWidth="1"/>
    <col min="7279" max="7279" width="11.125" style="49" customWidth="1"/>
    <col min="7280" max="7280" width="11.625" style="49" customWidth="1"/>
    <col min="7281" max="7281" width="10.75" style="49" customWidth="1"/>
    <col min="7282" max="7284" width="10.375" style="49" customWidth="1"/>
    <col min="7285" max="7285" width="13.625" style="49" customWidth="1"/>
    <col min="7286" max="7286" width="11.625" style="49" customWidth="1"/>
    <col min="7287" max="7287" width="11.875" style="49" customWidth="1"/>
    <col min="7288" max="7288" width="11.375" style="49" customWidth="1"/>
    <col min="7289" max="7290" width="13" style="49" customWidth="1"/>
    <col min="7291" max="7292" width="10.375" style="49" customWidth="1"/>
    <col min="7293" max="7293" width="11.25" style="49" customWidth="1"/>
    <col min="7294" max="7294" width="13.875" style="49" customWidth="1"/>
    <col min="7295" max="7295" width="10.375" style="49" customWidth="1"/>
    <col min="7296" max="7296" width="11.375" style="49" customWidth="1"/>
    <col min="7297" max="7297" width="18.125" style="49" customWidth="1"/>
    <col min="7298" max="7298" width="25" style="49" customWidth="1"/>
    <col min="7299" max="7302" width="10.375" style="49" customWidth="1"/>
    <col min="7303" max="7304" width="12.625" style="49" customWidth="1"/>
    <col min="7305" max="7306" width="10.375" style="49" customWidth="1"/>
    <col min="7307" max="7307" width="11.375" style="49" customWidth="1"/>
    <col min="7308" max="7308" width="11.75" style="49" customWidth="1"/>
    <col min="7309" max="7309" width="11.125" style="49" customWidth="1"/>
    <col min="7310" max="7310" width="11.625" style="49" customWidth="1"/>
    <col min="7311" max="7311" width="10.75" style="49" customWidth="1"/>
    <col min="7312" max="7313" width="10.375" style="49" customWidth="1"/>
    <col min="7314" max="7319" width="12.625" style="49" customWidth="1"/>
    <col min="7320" max="7323" width="11.625" style="49" customWidth="1"/>
    <col min="7324" max="7335" width="12.625" style="49" customWidth="1"/>
    <col min="7336" max="7336" width="7.125" style="49" customWidth="1"/>
    <col min="7337" max="7337" width="26.75" style="49" customWidth="1"/>
    <col min="7338" max="7338" width="12.875" style="49" customWidth="1"/>
    <col min="7339" max="7340" width="12.625" style="49" customWidth="1"/>
    <col min="7341" max="7341" width="12.25" style="49" customWidth="1"/>
    <col min="7342" max="7342" width="12.125" style="49" customWidth="1"/>
    <col min="7343" max="7343" width="11.875" style="49" customWidth="1"/>
    <col min="7344" max="7344" width="12.625" style="49" customWidth="1"/>
    <col min="7345" max="7345" width="12.375" style="49" customWidth="1"/>
    <col min="7346" max="7402" width="12.625" style="49" customWidth="1"/>
    <col min="7403" max="7403" width="9.375" style="49" customWidth="1"/>
    <col min="7404" max="7407" width="12.625" style="49" customWidth="1"/>
    <col min="7408" max="7408" width="12.25" style="49" customWidth="1"/>
    <col min="7409" max="7409" width="9.875" style="49" customWidth="1"/>
    <col min="7410" max="7410" width="11.25" style="49" customWidth="1"/>
    <col min="7411" max="7412" width="12.625" style="49" customWidth="1"/>
    <col min="7413" max="7413" width="14.875" style="49" customWidth="1"/>
    <col min="7414" max="7414" width="12.625" style="49" customWidth="1"/>
    <col min="7415" max="7424" width="12.625" style="49"/>
    <col min="7425" max="7428" width="0" style="49" hidden="1" customWidth="1"/>
    <col min="7429" max="7429" width="4.375" style="49" customWidth="1"/>
    <col min="7430" max="7430" width="37.25" style="49" customWidth="1"/>
    <col min="7431" max="7431" width="17" style="49" customWidth="1"/>
    <col min="7432" max="7435" width="10.25" style="49" customWidth="1"/>
    <col min="7436" max="7439" width="10" style="49" customWidth="1"/>
    <col min="7440" max="7443" width="9.125" style="49" customWidth="1"/>
    <col min="7444" max="7446" width="11.125" style="49" customWidth="1"/>
    <col min="7447" max="7447" width="10.25" style="49" customWidth="1"/>
    <col min="7448" max="7448" width="0" style="49" hidden="1" customWidth="1"/>
    <col min="7449" max="7449" width="7.125" style="49" customWidth="1"/>
    <col min="7450" max="7453" width="0" style="49" hidden="1" customWidth="1"/>
    <col min="7454" max="7466" width="12.625" style="49" customWidth="1"/>
    <col min="7467" max="7468" width="10.375" style="49" customWidth="1"/>
    <col min="7469" max="7470" width="12.625" style="49" customWidth="1"/>
    <col min="7471" max="7472" width="10.375" style="49" customWidth="1"/>
    <col min="7473" max="7473" width="11.375" style="49" customWidth="1"/>
    <col min="7474" max="7474" width="11.75" style="49" customWidth="1"/>
    <col min="7475" max="7475" width="11.125" style="49" customWidth="1"/>
    <col min="7476" max="7476" width="11.625" style="49" customWidth="1"/>
    <col min="7477" max="7477" width="10.75" style="49" customWidth="1"/>
    <col min="7478" max="7480" width="10.375" style="49" customWidth="1"/>
    <col min="7481" max="7481" width="13.625" style="49" customWidth="1"/>
    <col min="7482" max="7482" width="11.625" style="49" customWidth="1"/>
    <col min="7483" max="7483" width="11.875" style="49" customWidth="1"/>
    <col min="7484" max="7484" width="11.375" style="49" customWidth="1"/>
    <col min="7485" max="7486" width="13" style="49" customWidth="1"/>
    <col min="7487" max="7488" width="10.375" style="49" customWidth="1"/>
    <col min="7489" max="7489" width="11.25" style="49" customWidth="1"/>
    <col min="7490" max="7490" width="13.875" style="49" customWidth="1"/>
    <col min="7491" max="7491" width="10.375" style="49" customWidth="1"/>
    <col min="7492" max="7492" width="11.375" style="49" customWidth="1"/>
    <col min="7493" max="7498" width="10.375" style="49" customWidth="1"/>
    <col min="7499" max="7500" width="12.625" style="49" customWidth="1"/>
    <col min="7501" max="7502" width="10.375" style="49" customWidth="1"/>
    <col min="7503" max="7503" width="11.375" style="49" customWidth="1"/>
    <col min="7504" max="7504" width="11.75" style="49" customWidth="1"/>
    <col min="7505" max="7505" width="11.125" style="49" customWidth="1"/>
    <col min="7506" max="7506" width="11.625" style="49" customWidth="1"/>
    <col min="7507" max="7507" width="10.75" style="49" customWidth="1"/>
    <col min="7508" max="7510" width="10.375" style="49" customWidth="1"/>
    <col min="7511" max="7511" width="13.625" style="49" customWidth="1"/>
    <col min="7512" max="7512" width="11.625" style="49" customWidth="1"/>
    <col min="7513" max="7513" width="11.875" style="49" customWidth="1"/>
    <col min="7514" max="7514" width="11.375" style="49" customWidth="1"/>
    <col min="7515" max="7516" width="13" style="49" customWidth="1"/>
    <col min="7517" max="7518" width="10.375" style="49" customWidth="1"/>
    <col min="7519" max="7519" width="11.25" style="49" customWidth="1"/>
    <col min="7520" max="7520" width="13.875" style="49" customWidth="1"/>
    <col min="7521" max="7521" width="10.375" style="49" customWidth="1"/>
    <col min="7522" max="7522" width="11.375" style="49" customWidth="1"/>
    <col min="7523" max="7528" width="10.375" style="49" customWidth="1"/>
    <col min="7529" max="7530" width="12.625" style="49" customWidth="1"/>
    <col min="7531" max="7532" width="10.375" style="49" customWidth="1"/>
    <col min="7533" max="7533" width="11.375" style="49" customWidth="1"/>
    <col min="7534" max="7534" width="11.75" style="49" customWidth="1"/>
    <col min="7535" max="7535" width="11.125" style="49" customWidth="1"/>
    <col min="7536" max="7536" width="11.625" style="49" customWidth="1"/>
    <col min="7537" max="7537" width="10.75" style="49" customWidth="1"/>
    <col min="7538" max="7540" width="10.375" style="49" customWidth="1"/>
    <col min="7541" max="7541" width="13.625" style="49" customWidth="1"/>
    <col min="7542" max="7542" width="11.625" style="49" customWidth="1"/>
    <col min="7543" max="7543" width="11.875" style="49" customWidth="1"/>
    <col min="7544" max="7544" width="11.375" style="49" customWidth="1"/>
    <col min="7545" max="7546" width="13" style="49" customWidth="1"/>
    <col min="7547" max="7548" width="10.375" style="49" customWidth="1"/>
    <col min="7549" max="7549" width="11.25" style="49" customWidth="1"/>
    <col min="7550" max="7550" width="13.875" style="49" customWidth="1"/>
    <col min="7551" max="7551" width="10.375" style="49" customWidth="1"/>
    <col min="7552" max="7552" width="11.375" style="49" customWidth="1"/>
    <col min="7553" max="7553" width="18.125" style="49" customWidth="1"/>
    <col min="7554" max="7554" width="25" style="49" customWidth="1"/>
    <col min="7555" max="7558" width="10.375" style="49" customWidth="1"/>
    <col min="7559" max="7560" width="12.625" style="49" customWidth="1"/>
    <col min="7561" max="7562" width="10.375" style="49" customWidth="1"/>
    <col min="7563" max="7563" width="11.375" style="49" customWidth="1"/>
    <col min="7564" max="7564" width="11.75" style="49" customWidth="1"/>
    <col min="7565" max="7565" width="11.125" style="49" customWidth="1"/>
    <col min="7566" max="7566" width="11.625" style="49" customWidth="1"/>
    <col min="7567" max="7567" width="10.75" style="49" customWidth="1"/>
    <col min="7568" max="7569" width="10.375" style="49" customWidth="1"/>
    <col min="7570" max="7575" width="12.625" style="49" customWidth="1"/>
    <col min="7576" max="7579" width="11.625" style="49" customWidth="1"/>
    <col min="7580" max="7591" width="12.625" style="49" customWidth="1"/>
    <col min="7592" max="7592" width="7.125" style="49" customWidth="1"/>
    <col min="7593" max="7593" width="26.75" style="49" customWidth="1"/>
    <col min="7594" max="7594" width="12.875" style="49" customWidth="1"/>
    <col min="7595" max="7596" width="12.625" style="49" customWidth="1"/>
    <col min="7597" max="7597" width="12.25" style="49" customWidth="1"/>
    <col min="7598" max="7598" width="12.125" style="49" customWidth="1"/>
    <col min="7599" max="7599" width="11.875" style="49" customWidth="1"/>
    <col min="7600" max="7600" width="12.625" style="49" customWidth="1"/>
    <col min="7601" max="7601" width="12.375" style="49" customWidth="1"/>
    <col min="7602" max="7658" width="12.625" style="49" customWidth="1"/>
    <col min="7659" max="7659" width="9.375" style="49" customWidth="1"/>
    <col min="7660" max="7663" width="12.625" style="49" customWidth="1"/>
    <col min="7664" max="7664" width="12.25" style="49" customWidth="1"/>
    <col min="7665" max="7665" width="9.875" style="49" customWidth="1"/>
    <col min="7666" max="7666" width="11.25" style="49" customWidth="1"/>
    <col min="7667" max="7668" width="12.625" style="49" customWidth="1"/>
    <col min="7669" max="7669" width="14.875" style="49" customWidth="1"/>
    <col min="7670" max="7670" width="12.625" style="49" customWidth="1"/>
    <col min="7671" max="7680" width="12.625" style="49"/>
    <col min="7681" max="7684" width="0" style="49" hidden="1" customWidth="1"/>
    <col min="7685" max="7685" width="4.375" style="49" customWidth="1"/>
    <col min="7686" max="7686" width="37.25" style="49" customWidth="1"/>
    <col min="7687" max="7687" width="17" style="49" customWidth="1"/>
    <col min="7688" max="7691" width="10.25" style="49" customWidth="1"/>
    <col min="7692" max="7695" width="10" style="49" customWidth="1"/>
    <col min="7696" max="7699" width="9.125" style="49" customWidth="1"/>
    <col min="7700" max="7702" width="11.125" style="49" customWidth="1"/>
    <col min="7703" max="7703" width="10.25" style="49" customWidth="1"/>
    <col min="7704" max="7704" width="0" style="49" hidden="1" customWidth="1"/>
    <col min="7705" max="7705" width="7.125" style="49" customWidth="1"/>
    <col min="7706" max="7709" width="0" style="49" hidden="1" customWidth="1"/>
    <col min="7710" max="7722" width="12.625" style="49" customWidth="1"/>
    <col min="7723" max="7724" width="10.375" style="49" customWidth="1"/>
    <col min="7725" max="7726" width="12.625" style="49" customWidth="1"/>
    <col min="7727" max="7728" width="10.375" style="49" customWidth="1"/>
    <col min="7729" max="7729" width="11.375" style="49" customWidth="1"/>
    <col min="7730" max="7730" width="11.75" style="49" customWidth="1"/>
    <col min="7731" max="7731" width="11.125" style="49" customWidth="1"/>
    <col min="7732" max="7732" width="11.625" style="49" customWidth="1"/>
    <col min="7733" max="7733" width="10.75" style="49" customWidth="1"/>
    <col min="7734" max="7736" width="10.375" style="49" customWidth="1"/>
    <col min="7737" max="7737" width="13.625" style="49" customWidth="1"/>
    <col min="7738" max="7738" width="11.625" style="49" customWidth="1"/>
    <col min="7739" max="7739" width="11.875" style="49" customWidth="1"/>
    <col min="7740" max="7740" width="11.375" style="49" customWidth="1"/>
    <col min="7741" max="7742" width="13" style="49" customWidth="1"/>
    <col min="7743" max="7744" width="10.375" style="49" customWidth="1"/>
    <col min="7745" max="7745" width="11.25" style="49" customWidth="1"/>
    <col min="7746" max="7746" width="13.875" style="49" customWidth="1"/>
    <col min="7747" max="7747" width="10.375" style="49" customWidth="1"/>
    <col min="7748" max="7748" width="11.375" style="49" customWidth="1"/>
    <col min="7749" max="7754" width="10.375" style="49" customWidth="1"/>
    <col min="7755" max="7756" width="12.625" style="49" customWidth="1"/>
    <col min="7757" max="7758" width="10.375" style="49" customWidth="1"/>
    <col min="7759" max="7759" width="11.375" style="49" customWidth="1"/>
    <col min="7760" max="7760" width="11.75" style="49" customWidth="1"/>
    <col min="7761" max="7761" width="11.125" style="49" customWidth="1"/>
    <col min="7762" max="7762" width="11.625" style="49" customWidth="1"/>
    <col min="7763" max="7763" width="10.75" style="49" customWidth="1"/>
    <col min="7764" max="7766" width="10.375" style="49" customWidth="1"/>
    <col min="7767" max="7767" width="13.625" style="49" customWidth="1"/>
    <col min="7768" max="7768" width="11.625" style="49" customWidth="1"/>
    <col min="7769" max="7769" width="11.875" style="49" customWidth="1"/>
    <col min="7770" max="7770" width="11.375" style="49" customWidth="1"/>
    <col min="7771" max="7772" width="13" style="49" customWidth="1"/>
    <col min="7773" max="7774" width="10.375" style="49" customWidth="1"/>
    <col min="7775" max="7775" width="11.25" style="49" customWidth="1"/>
    <col min="7776" max="7776" width="13.875" style="49" customWidth="1"/>
    <col min="7777" max="7777" width="10.375" style="49" customWidth="1"/>
    <col min="7778" max="7778" width="11.375" style="49" customWidth="1"/>
    <col min="7779" max="7784" width="10.375" style="49" customWidth="1"/>
    <col min="7785" max="7786" width="12.625" style="49" customWidth="1"/>
    <col min="7787" max="7788" width="10.375" style="49" customWidth="1"/>
    <col min="7789" max="7789" width="11.375" style="49" customWidth="1"/>
    <col min="7790" max="7790" width="11.75" style="49" customWidth="1"/>
    <col min="7791" max="7791" width="11.125" style="49" customWidth="1"/>
    <col min="7792" max="7792" width="11.625" style="49" customWidth="1"/>
    <col min="7793" max="7793" width="10.75" style="49" customWidth="1"/>
    <col min="7794" max="7796" width="10.375" style="49" customWidth="1"/>
    <col min="7797" max="7797" width="13.625" style="49" customWidth="1"/>
    <col min="7798" max="7798" width="11.625" style="49" customWidth="1"/>
    <col min="7799" max="7799" width="11.875" style="49" customWidth="1"/>
    <col min="7800" max="7800" width="11.375" style="49" customWidth="1"/>
    <col min="7801" max="7802" width="13" style="49" customWidth="1"/>
    <col min="7803" max="7804" width="10.375" style="49" customWidth="1"/>
    <col min="7805" max="7805" width="11.25" style="49" customWidth="1"/>
    <col min="7806" max="7806" width="13.875" style="49" customWidth="1"/>
    <col min="7807" max="7807" width="10.375" style="49" customWidth="1"/>
    <col min="7808" max="7808" width="11.375" style="49" customWidth="1"/>
    <col min="7809" max="7809" width="18.125" style="49" customWidth="1"/>
    <col min="7810" max="7810" width="25" style="49" customWidth="1"/>
    <col min="7811" max="7814" width="10.375" style="49" customWidth="1"/>
    <col min="7815" max="7816" width="12.625" style="49" customWidth="1"/>
    <col min="7817" max="7818" width="10.375" style="49" customWidth="1"/>
    <col min="7819" max="7819" width="11.375" style="49" customWidth="1"/>
    <col min="7820" max="7820" width="11.75" style="49" customWidth="1"/>
    <col min="7821" max="7821" width="11.125" style="49" customWidth="1"/>
    <col min="7822" max="7822" width="11.625" style="49" customWidth="1"/>
    <col min="7823" max="7823" width="10.75" style="49" customWidth="1"/>
    <col min="7824" max="7825" width="10.375" style="49" customWidth="1"/>
    <col min="7826" max="7831" width="12.625" style="49" customWidth="1"/>
    <col min="7832" max="7835" width="11.625" style="49" customWidth="1"/>
    <col min="7836" max="7847" width="12.625" style="49" customWidth="1"/>
    <col min="7848" max="7848" width="7.125" style="49" customWidth="1"/>
    <col min="7849" max="7849" width="26.75" style="49" customWidth="1"/>
    <col min="7850" max="7850" width="12.875" style="49" customWidth="1"/>
    <col min="7851" max="7852" width="12.625" style="49" customWidth="1"/>
    <col min="7853" max="7853" width="12.25" style="49" customWidth="1"/>
    <col min="7854" max="7854" width="12.125" style="49" customWidth="1"/>
    <col min="7855" max="7855" width="11.875" style="49" customWidth="1"/>
    <col min="7856" max="7856" width="12.625" style="49" customWidth="1"/>
    <col min="7857" max="7857" width="12.375" style="49" customWidth="1"/>
    <col min="7858" max="7914" width="12.625" style="49" customWidth="1"/>
    <col min="7915" max="7915" width="9.375" style="49" customWidth="1"/>
    <col min="7916" max="7919" width="12.625" style="49" customWidth="1"/>
    <col min="7920" max="7920" width="12.25" style="49" customWidth="1"/>
    <col min="7921" max="7921" width="9.875" style="49" customWidth="1"/>
    <col min="7922" max="7922" width="11.25" style="49" customWidth="1"/>
    <col min="7923" max="7924" width="12.625" style="49" customWidth="1"/>
    <col min="7925" max="7925" width="14.875" style="49" customWidth="1"/>
    <col min="7926" max="7926" width="12.625" style="49" customWidth="1"/>
    <col min="7927" max="7936" width="12.625" style="49"/>
    <col min="7937" max="7940" width="0" style="49" hidden="1" customWidth="1"/>
    <col min="7941" max="7941" width="4.375" style="49" customWidth="1"/>
    <col min="7942" max="7942" width="37.25" style="49" customWidth="1"/>
    <col min="7943" max="7943" width="17" style="49" customWidth="1"/>
    <col min="7944" max="7947" width="10.25" style="49" customWidth="1"/>
    <col min="7948" max="7951" width="10" style="49" customWidth="1"/>
    <col min="7952" max="7955" width="9.125" style="49" customWidth="1"/>
    <col min="7956" max="7958" width="11.125" style="49" customWidth="1"/>
    <col min="7959" max="7959" width="10.25" style="49" customWidth="1"/>
    <col min="7960" max="7960" width="0" style="49" hidden="1" customWidth="1"/>
    <col min="7961" max="7961" width="7.125" style="49" customWidth="1"/>
    <col min="7962" max="7965" width="0" style="49" hidden="1" customWidth="1"/>
    <col min="7966" max="7978" width="12.625" style="49" customWidth="1"/>
    <col min="7979" max="7980" width="10.375" style="49" customWidth="1"/>
    <col min="7981" max="7982" width="12.625" style="49" customWidth="1"/>
    <col min="7983" max="7984" width="10.375" style="49" customWidth="1"/>
    <col min="7985" max="7985" width="11.375" style="49" customWidth="1"/>
    <col min="7986" max="7986" width="11.75" style="49" customWidth="1"/>
    <col min="7987" max="7987" width="11.125" style="49" customWidth="1"/>
    <col min="7988" max="7988" width="11.625" style="49" customWidth="1"/>
    <col min="7989" max="7989" width="10.75" style="49" customWidth="1"/>
    <col min="7990" max="7992" width="10.375" style="49" customWidth="1"/>
    <col min="7993" max="7993" width="13.625" style="49" customWidth="1"/>
    <col min="7994" max="7994" width="11.625" style="49" customWidth="1"/>
    <col min="7995" max="7995" width="11.875" style="49" customWidth="1"/>
    <col min="7996" max="7996" width="11.375" style="49" customWidth="1"/>
    <col min="7997" max="7998" width="13" style="49" customWidth="1"/>
    <col min="7999" max="8000" width="10.375" style="49" customWidth="1"/>
    <col min="8001" max="8001" width="11.25" style="49" customWidth="1"/>
    <col min="8002" max="8002" width="13.875" style="49" customWidth="1"/>
    <col min="8003" max="8003" width="10.375" style="49" customWidth="1"/>
    <col min="8004" max="8004" width="11.375" style="49" customWidth="1"/>
    <col min="8005" max="8010" width="10.375" style="49" customWidth="1"/>
    <col min="8011" max="8012" width="12.625" style="49" customWidth="1"/>
    <col min="8013" max="8014" width="10.375" style="49" customWidth="1"/>
    <col min="8015" max="8015" width="11.375" style="49" customWidth="1"/>
    <col min="8016" max="8016" width="11.75" style="49" customWidth="1"/>
    <col min="8017" max="8017" width="11.125" style="49" customWidth="1"/>
    <col min="8018" max="8018" width="11.625" style="49" customWidth="1"/>
    <col min="8019" max="8019" width="10.75" style="49" customWidth="1"/>
    <col min="8020" max="8022" width="10.375" style="49" customWidth="1"/>
    <col min="8023" max="8023" width="13.625" style="49" customWidth="1"/>
    <col min="8024" max="8024" width="11.625" style="49" customWidth="1"/>
    <col min="8025" max="8025" width="11.875" style="49" customWidth="1"/>
    <col min="8026" max="8026" width="11.375" style="49" customWidth="1"/>
    <col min="8027" max="8028" width="13" style="49" customWidth="1"/>
    <col min="8029" max="8030" width="10.375" style="49" customWidth="1"/>
    <col min="8031" max="8031" width="11.25" style="49" customWidth="1"/>
    <col min="8032" max="8032" width="13.875" style="49" customWidth="1"/>
    <col min="8033" max="8033" width="10.375" style="49" customWidth="1"/>
    <col min="8034" max="8034" width="11.375" style="49" customWidth="1"/>
    <col min="8035" max="8040" width="10.375" style="49" customWidth="1"/>
    <col min="8041" max="8042" width="12.625" style="49" customWidth="1"/>
    <col min="8043" max="8044" width="10.375" style="49" customWidth="1"/>
    <col min="8045" max="8045" width="11.375" style="49" customWidth="1"/>
    <col min="8046" max="8046" width="11.75" style="49" customWidth="1"/>
    <col min="8047" max="8047" width="11.125" style="49" customWidth="1"/>
    <col min="8048" max="8048" width="11.625" style="49" customWidth="1"/>
    <col min="8049" max="8049" width="10.75" style="49" customWidth="1"/>
    <col min="8050" max="8052" width="10.375" style="49" customWidth="1"/>
    <col min="8053" max="8053" width="13.625" style="49" customWidth="1"/>
    <col min="8054" max="8054" width="11.625" style="49" customWidth="1"/>
    <col min="8055" max="8055" width="11.875" style="49" customWidth="1"/>
    <col min="8056" max="8056" width="11.375" style="49" customWidth="1"/>
    <col min="8057" max="8058" width="13" style="49" customWidth="1"/>
    <col min="8059" max="8060" width="10.375" style="49" customWidth="1"/>
    <col min="8061" max="8061" width="11.25" style="49" customWidth="1"/>
    <col min="8062" max="8062" width="13.875" style="49" customWidth="1"/>
    <col min="8063" max="8063" width="10.375" style="49" customWidth="1"/>
    <col min="8064" max="8064" width="11.375" style="49" customWidth="1"/>
    <col min="8065" max="8065" width="18.125" style="49" customWidth="1"/>
    <col min="8066" max="8066" width="25" style="49" customWidth="1"/>
    <col min="8067" max="8070" width="10.375" style="49" customWidth="1"/>
    <col min="8071" max="8072" width="12.625" style="49" customWidth="1"/>
    <col min="8073" max="8074" width="10.375" style="49" customWidth="1"/>
    <col min="8075" max="8075" width="11.375" style="49" customWidth="1"/>
    <col min="8076" max="8076" width="11.75" style="49" customWidth="1"/>
    <col min="8077" max="8077" width="11.125" style="49" customWidth="1"/>
    <col min="8078" max="8078" width="11.625" style="49" customWidth="1"/>
    <col min="8079" max="8079" width="10.75" style="49" customWidth="1"/>
    <col min="8080" max="8081" width="10.375" style="49" customWidth="1"/>
    <col min="8082" max="8087" width="12.625" style="49" customWidth="1"/>
    <col min="8088" max="8091" width="11.625" style="49" customWidth="1"/>
    <col min="8092" max="8103" width="12.625" style="49" customWidth="1"/>
    <col min="8104" max="8104" width="7.125" style="49" customWidth="1"/>
    <col min="8105" max="8105" width="26.75" style="49" customWidth="1"/>
    <col min="8106" max="8106" width="12.875" style="49" customWidth="1"/>
    <col min="8107" max="8108" width="12.625" style="49" customWidth="1"/>
    <col min="8109" max="8109" width="12.25" style="49" customWidth="1"/>
    <col min="8110" max="8110" width="12.125" style="49" customWidth="1"/>
    <col min="8111" max="8111" width="11.875" style="49" customWidth="1"/>
    <col min="8112" max="8112" width="12.625" style="49" customWidth="1"/>
    <col min="8113" max="8113" width="12.375" style="49" customWidth="1"/>
    <col min="8114" max="8170" width="12.625" style="49" customWidth="1"/>
    <col min="8171" max="8171" width="9.375" style="49" customWidth="1"/>
    <col min="8172" max="8175" width="12.625" style="49" customWidth="1"/>
    <col min="8176" max="8176" width="12.25" style="49" customWidth="1"/>
    <col min="8177" max="8177" width="9.875" style="49" customWidth="1"/>
    <col min="8178" max="8178" width="11.25" style="49" customWidth="1"/>
    <col min="8179" max="8180" width="12.625" style="49" customWidth="1"/>
    <col min="8181" max="8181" width="14.875" style="49" customWidth="1"/>
    <col min="8182" max="8182" width="12.625" style="49" customWidth="1"/>
    <col min="8183" max="8192" width="12.625" style="49"/>
    <col min="8193" max="8196" width="0" style="49" hidden="1" customWidth="1"/>
    <col min="8197" max="8197" width="4.375" style="49" customWidth="1"/>
    <col min="8198" max="8198" width="37.25" style="49" customWidth="1"/>
    <col min="8199" max="8199" width="17" style="49" customWidth="1"/>
    <col min="8200" max="8203" width="10.25" style="49" customWidth="1"/>
    <col min="8204" max="8207" width="10" style="49" customWidth="1"/>
    <col min="8208" max="8211" width="9.125" style="49" customWidth="1"/>
    <col min="8212" max="8214" width="11.125" style="49" customWidth="1"/>
    <col min="8215" max="8215" width="10.25" style="49" customWidth="1"/>
    <col min="8216" max="8216" width="0" style="49" hidden="1" customWidth="1"/>
    <col min="8217" max="8217" width="7.125" style="49" customWidth="1"/>
    <col min="8218" max="8221" width="0" style="49" hidden="1" customWidth="1"/>
    <col min="8222" max="8234" width="12.625" style="49" customWidth="1"/>
    <col min="8235" max="8236" width="10.375" style="49" customWidth="1"/>
    <col min="8237" max="8238" width="12.625" style="49" customWidth="1"/>
    <col min="8239" max="8240" width="10.375" style="49" customWidth="1"/>
    <col min="8241" max="8241" width="11.375" style="49" customWidth="1"/>
    <col min="8242" max="8242" width="11.75" style="49" customWidth="1"/>
    <col min="8243" max="8243" width="11.125" style="49" customWidth="1"/>
    <col min="8244" max="8244" width="11.625" style="49" customWidth="1"/>
    <col min="8245" max="8245" width="10.75" style="49" customWidth="1"/>
    <col min="8246" max="8248" width="10.375" style="49" customWidth="1"/>
    <col min="8249" max="8249" width="13.625" style="49" customWidth="1"/>
    <col min="8250" max="8250" width="11.625" style="49" customWidth="1"/>
    <col min="8251" max="8251" width="11.875" style="49" customWidth="1"/>
    <col min="8252" max="8252" width="11.375" style="49" customWidth="1"/>
    <col min="8253" max="8254" width="13" style="49" customWidth="1"/>
    <col min="8255" max="8256" width="10.375" style="49" customWidth="1"/>
    <col min="8257" max="8257" width="11.25" style="49" customWidth="1"/>
    <col min="8258" max="8258" width="13.875" style="49" customWidth="1"/>
    <col min="8259" max="8259" width="10.375" style="49" customWidth="1"/>
    <col min="8260" max="8260" width="11.375" style="49" customWidth="1"/>
    <col min="8261" max="8266" width="10.375" style="49" customWidth="1"/>
    <col min="8267" max="8268" width="12.625" style="49" customWidth="1"/>
    <col min="8269" max="8270" width="10.375" style="49" customWidth="1"/>
    <col min="8271" max="8271" width="11.375" style="49" customWidth="1"/>
    <col min="8272" max="8272" width="11.75" style="49" customWidth="1"/>
    <col min="8273" max="8273" width="11.125" style="49" customWidth="1"/>
    <col min="8274" max="8274" width="11.625" style="49" customWidth="1"/>
    <col min="8275" max="8275" width="10.75" style="49" customWidth="1"/>
    <col min="8276" max="8278" width="10.375" style="49" customWidth="1"/>
    <col min="8279" max="8279" width="13.625" style="49" customWidth="1"/>
    <col min="8280" max="8280" width="11.625" style="49" customWidth="1"/>
    <col min="8281" max="8281" width="11.875" style="49" customWidth="1"/>
    <col min="8282" max="8282" width="11.375" style="49" customWidth="1"/>
    <col min="8283" max="8284" width="13" style="49" customWidth="1"/>
    <col min="8285" max="8286" width="10.375" style="49" customWidth="1"/>
    <col min="8287" max="8287" width="11.25" style="49" customWidth="1"/>
    <col min="8288" max="8288" width="13.875" style="49" customWidth="1"/>
    <col min="8289" max="8289" width="10.375" style="49" customWidth="1"/>
    <col min="8290" max="8290" width="11.375" style="49" customWidth="1"/>
    <col min="8291" max="8296" width="10.375" style="49" customWidth="1"/>
    <col min="8297" max="8298" width="12.625" style="49" customWidth="1"/>
    <col min="8299" max="8300" width="10.375" style="49" customWidth="1"/>
    <col min="8301" max="8301" width="11.375" style="49" customWidth="1"/>
    <col min="8302" max="8302" width="11.75" style="49" customWidth="1"/>
    <col min="8303" max="8303" width="11.125" style="49" customWidth="1"/>
    <col min="8304" max="8304" width="11.625" style="49" customWidth="1"/>
    <col min="8305" max="8305" width="10.75" style="49" customWidth="1"/>
    <col min="8306" max="8308" width="10.375" style="49" customWidth="1"/>
    <col min="8309" max="8309" width="13.625" style="49" customWidth="1"/>
    <col min="8310" max="8310" width="11.625" style="49" customWidth="1"/>
    <col min="8311" max="8311" width="11.875" style="49" customWidth="1"/>
    <col min="8312" max="8312" width="11.375" style="49" customWidth="1"/>
    <col min="8313" max="8314" width="13" style="49" customWidth="1"/>
    <col min="8315" max="8316" width="10.375" style="49" customWidth="1"/>
    <col min="8317" max="8317" width="11.25" style="49" customWidth="1"/>
    <col min="8318" max="8318" width="13.875" style="49" customWidth="1"/>
    <col min="8319" max="8319" width="10.375" style="49" customWidth="1"/>
    <col min="8320" max="8320" width="11.375" style="49" customWidth="1"/>
    <col min="8321" max="8321" width="18.125" style="49" customWidth="1"/>
    <col min="8322" max="8322" width="25" style="49" customWidth="1"/>
    <col min="8323" max="8326" width="10.375" style="49" customWidth="1"/>
    <col min="8327" max="8328" width="12.625" style="49" customWidth="1"/>
    <col min="8329" max="8330" width="10.375" style="49" customWidth="1"/>
    <col min="8331" max="8331" width="11.375" style="49" customWidth="1"/>
    <col min="8332" max="8332" width="11.75" style="49" customWidth="1"/>
    <col min="8333" max="8333" width="11.125" style="49" customWidth="1"/>
    <col min="8334" max="8334" width="11.625" style="49" customWidth="1"/>
    <col min="8335" max="8335" width="10.75" style="49" customWidth="1"/>
    <col min="8336" max="8337" width="10.375" style="49" customWidth="1"/>
    <col min="8338" max="8343" width="12.625" style="49" customWidth="1"/>
    <col min="8344" max="8347" width="11.625" style="49" customWidth="1"/>
    <col min="8348" max="8359" width="12.625" style="49" customWidth="1"/>
    <col min="8360" max="8360" width="7.125" style="49" customWidth="1"/>
    <col min="8361" max="8361" width="26.75" style="49" customWidth="1"/>
    <col min="8362" max="8362" width="12.875" style="49" customWidth="1"/>
    <col min="8363" max="8364" width="12.625" style="49" customWidth="1"/>
    <col min="8365" max="8365" width="12.25" style="49" customWidth="1"/>
    <col min="8366" max="8366" width="12.125" style="49" customWidth="1"/>
    <col min="8367" max="8367" width="11.875" style="49" customWidth="1"/>
    <col min="8368" max="8368" width="12.625" style="49" customWidth="1"/>
    <col min="8369" max="8369" width="12.375" style="49" customWidth="1"/>
    <col min="8370" max="8426" width="12.625" style="49" customWidth="1"/>
    <col min="8427" max="8427" width="9.375" style="49" customWidth="1"/>
    <col min="8428" max="8431" width="12.625" style="49" customWidth="1"/>
    <col min="8432" max="8432" width="12.25" style="49" customWidth="1"/>
    <col min="8433" max="8433" width="9.875" style="49" customWidth="1"/>
    <col min="8434" max="8434" width="11.25" style="49" customWidth="1"/>
    <col min="8435" max="8436" width="12.625" style="49" customWidth="1"/>
    <col min="8437" max="8437" width="14.875" style="49" customWidth="1"/>
    <col min="8438" max="8438" width="12.625" style="49" customWidth="1"/>
    <col min="8439" max="8448" width="12.625" style="49"/>
    <col min="8449" max="8452" width="0" style="49" hidden="1" customWidth="1"/>
    <col min="8453" max="8453" width="4.375" style="49" customWidth="1"/>
    <col min="8454" max="8454" width="37.25" style="49" customWidth="1"/>
    <col min="8455" max="8455" width="17" style="49" customWidth="1"/>
    <col min="8456" max="8459" width="10.25" style="49" customWidth="1"/>
    <col min="8460" max="8463" width="10" style="49" customWidth="1"/>
    <col min="8464" max="8467" width="9.125" style="49" customWidth="1"/>
    <col min="8468" max="8470" width="11.125" style="49" customWidth="1"/>
    <col min="8471" max="8471" width="10.25" style="49" customWidth="1"/>
    <col min="8472" max="8472" width="0" style="49" hidden="1" customWidth="1"/>
    <col min="8473" max="8473" width="7.125" style="49" customWidth="1"/>
    <col min="8474" max="8477" width="0" style="49" hidden="1" customWidth="1"/>
    <col min="8478" max="8490" width="12.625" style="49" customWidth="1"/>
    <col min="8491" max="8492" width="10.375" style="49" customWidth="1"/>
    <col min="8493" max="8494" width="12.625" style="49" customWidth="1"/>
    <col min="8495" max="8496" width="10.375" style="49" customWidth="1"/>
    <col min="8497" max="8497" width="11.375" style="49" customWidth="1"/>
    <col min="8498" max="8498" width="11.75" style="49" customWidth="1"/>
    <col min="8499" max="8499" width="11.125" style="49" customWidth="1"/>
    <col min="8500" max="8500" width="11.625" style="49" customWidth="1"/>
    <col min="8501" max="8501" width="10.75" style="49" customWidth="1"/>
    <col min="8502" max="8504" width="10.375" style="49" customWidth="1"/>
    <col min="8505" max="8505" width="13.625" style="49" customWidth="1"/>
    <col min="8506" max="8506" width="11.625" style="49" customWidth="1"/>
    <col min="8507" max="8507" width="11.875" style="49" customWidth="1"/>
    <col min="8508" max="8508" width="11.375" style="49" customWidth="1"/>
    <col min="8509" max="8510" width="13" style="49" customWidth="1"/>
    <col min="8511" max="8512" width="10.375" style="49" customWidth="1"/>
    <col min="8513" max="8513" width="11.25" style="49" customWidth="1"/>
    <col min="8514" max="8514" width="13.875" style="49" customWidth="1"/>
    <col min="8515" max="8515" width="10.375" style="49" customWidth="1"/>
    <col min="8516" max="8516" width="11.375" style="49" customWidth="1"/>
    <col min="8517" max="8522" width="10.375" style="49" customWidth="1"/>
    <col min="8523" max="8524" width="12.625" style="49" customWidth="1"/>
    <col min="8525" max="8526" width="10.375" style="49" customWidth="1"/>
    <col min="8527" max="8527" width="11.375" style="49" customWidth="1"/>
    <col min="8528" max="8528" width="11.75" style="49" customWidth="1"/>
    <col min="8529" max="8529" width="11.125" style="49" customWidth="1"/>
    <col min="8530" max="8530" width="11.625" style="49" customWidth="1"/>
    <col min="8531" max="8531" width="10.75" style="49" customWidth="1"/>
    <col min="8532" max="8534" width="10.375" style="49" customWidth="1"/>
    <col min="8535" max="8535" width="13.625" style="49" customWidth="1"/>
    <col min="8536" max="8536" width="11.625" style="49" customWidth="1"/>
    <col min="8537" max="8537" width="11.875" style="49" customWidth="1"/>
    <col min="8538" max="8538" width="11.375" style="49" customWidth="1"/>
    <col min="8539" max="8540" width="13" style="49" customWidth="1"/>
    <col min="8541" max="8542" width="10.375" style="49" customWidth="1"/>
    <col min="8543" max="8543" width="11.25" style="49" customWidth="1"/>
    <col min="8544" max="8544" width="13.875" style="49" customWidth="1"/>
    <col min="8545" max="8545" width="10.375" style="49" customWidth="1"/>
    <col min="8546" max="8546" width="11.375" style="49" customWidth="1"/>
    <col min="8547" max="8552" width="10.375" style="49" customWidth="1"/>
    <col min="8553" max="8554" width="12.625" style="49" customWidth="1"/>
    <col min="8555" max="8556" width="10.375" style="49" customWidth="1"/>
    <col min="8557" max="8557" width="11.375" style="49" customWidth="1"/>
    <col min="8558" max="8558" width="11.75" style="49" customWidth="1"/>
    <col min="8559" max="8559" width="11.125" style="49" customWidth="1"/>
    <col min="8560" max="8560" width="11.625" style="49" customWidth="1"/>
    <col min="8561" max="8561" width="10.75" style="49" customWidth="1"/>
    <col min="8562" max="8564" width="10.375" style="49" customWidth="1"/>
    <col min="8565" max="8565" width="13.625" style="49" customWidth="1"/>
    <col min="8566" max="8566" width="11.625" style="49" customWidth="1"/>
    <col min="8567" max="8567" width="11.875" style="49" customWidth="1"/>
    <col min="8568" max="8568" width="11.375" style="49" customWidth="1"/>
    <col min="8569" max="8570" width="13" style="49" customWidth="1"/>
    <col min="8571" max="8572" width="10.375" style="49" customWidth="1"/>
    <col min="8573" max="8573" width="11.25" style="49" customWidth="1"/>
    <col min="8574" max="8574" width="13.875" style="49" customWidth="1"/>
    <col min="8575" max="8575" width="10.375" style="49" customWidth="1"/>
    <col min="8576" max="8576" width="11.375" style="49" customWidth="1"/>
    <col min="8577" max="8577" width="18.125" style="49" customWidth="1"/>
    <col min="8578" max="8578" width="25" style="49" customWidth="1"/>
    <col min="8579" max="8582" width="10.375" style="49" customWidth="1"/>
    <col min="8583" max="8584" width="12.625" style="49" customWidth="1"/>
    <col min="8585" max="8586" width="10.375" style="49" customWidth="1"/>
    <col min="8587" max="8587" width="11.375" style="49" customWidth="1"/>
    <col min="8588" max="8588" width="11.75" style="49" customWidth="1"/>
    <col min="8589" max="8589" width="11.125" style="49" customWidth="1"/>
    <col min="8590" max="8590" width="11.625" style="49" customWidth="1"/>
    <col min="8591" max="8591" width="10.75" style="49" customWidth="1"/>
    <col min="8592" max="8593" width="10.375" style="49" customWidth="1"/>
    <col min="8594" max="8599" width="12.625" style="49" customWidth="1"/>
    <col min="8600" max="8603" width="11.625" style="49" customWidth="1"/>
    <col min="8604" max="8615" width="12.625" style="49" customWidth="1"/>
    <col min="8616" max="8616" width="7.125" style="49" customWidth="1"/>
    <col min="8617" max="8617" width="26.75" style="49" customWidth="1"/>
    <col min="8618" max="8618" width="12.875" style="49" customWidth="1"/>
    <col min="8619" max="8620" width="12.625" style="49" customWidth="1"/>
    <col min="8621" max="8621" width="12.25" style="49" customWidth="1"/>
    <col min="8622" max="8622" width="12.125" style="49" customWidth="1"/>
    <col min="8623" max="8623" width="11.875" style="49" customWidth="1"/>
    <col min="8624" max="8624" width="12.625" style="49" customWidth="1"/>
    <col min="8625" max="8625" width="12.375" style="49" customWidth="1"/>
    <col min="8626" max="8682" width="12.625" style="49" customWidth="1"/>
    <col min="8683" max="8683" width="9.375" style="49" customWidth="1"/>
    <col min="8684" max="8687" width="12.625" style="49" customWidth="1"/>
    <col min="8688" max="8688" width="12.25" style="49" customWidth="1"/>
    <col min="8689" max="8689" width="9.875" style="49" customWidth="1"/>
    <col min="8690" max="8690" width="11.25" style="49" customWidth="1"/>
    <col min="8691" max="8692" width="12.625" style="49" customWidth="1"/>
    <col min="8693" max="8693" width="14.875" style="49" customWidth="1"/>
    <col min="8694" max="8694" width="12.625" style="49" customWidth="1"/>
    <col min="8695" max="8704" width="12.625" style="49"/>
    <col min="8705" max="8708" width="0" style="49" hidden="1" customWidth="1"/>
    <col min="8709" max="8709" width="4.375" style="49" customWidth="1"/>
    <col min="8710" max="8710" width="37.25" style="49" customWidth="1"/>
    <col min="8711" max="8711" width="17" style="49" customWidth="1"/>
    <col min="8712" max="8715" width="10.25" style="49" customWidth="1"/>
    <col min="8716" max="8719" width="10" style="49" customWidth="1"/>
    <col min="8720" max="8723" width="9.125" style="49" customWidth="1"/>
    <col min="8724" max="8726" width="11.125" style="49" customWidth="1"/>
    <col min="8727" max="8727" width="10.25" style="49" customWidth="1"/>
    <col min="8728" max="8728" width="0" style="49" hidden="1" customWidth="1"/>
    <col min="8729" max="8729" width="7.125" style="49" customWidth="1"/>
    <col min="8730" max="8733" width="0" style="49" hidden="1" customWidth="1"/>
    <col min="8734" max="8746" width="12.625" style="49" customWidth="1"/>
    <col min="8747" max="8748" width="10.375" style="49" customWidth="1"/>
    <col min="8749" max="8750" width="12.625" style="49" customWidth="1"/>
    <col min="8751" max="8752" width="10.375" style="49" customWidth="1"/>
    <col min="8753" max="8753" width="11.375" style="49" customWidth="1"/>
    <col min="8754" max="8754" width="11.75" style="49" customWidth="1"/>
    <col min="8755" max="8755" width="11.125" style="49" customWidth="1"/>
    <col min="8756" max="8756" width="11.625" style="49" customWidth="1"/>
    <col min="8757" max="8757" width="10.75" style="49" customWidth="1"/>
    <col min="8758" max="8760" width="10.375" style="49" customWidth="1"/>
    <col min="8761" max="8761" width="13.625" style="49" customWidth="1"/>
    <col min="8762" max="8762" width="11.625" style="49" customWidth="1"/>
    <col min="8763" max="8763" width="11.875" style="49" customWidth="1"/>
    <col min="8764" max="8764" width="11.375" style="49" customWidth="1"/>
    <col min="8765" max="8766" width="13" style="49" customWidth="1"/>
    <col min="8767" max="8768" width="10.375" style="49" customWidth="1"/>
    <col min="8769" max="8769" width="11.25" style="49" customWidth="1"/>
    <col min="8770" max="8770" width="13.875" style="49" customWidth="1"/>
    <col min="8771" max="8771" width="10.375" style="49" customWidth="1"/>
    <col min="8772" max="8772" width="11.375" style="49" customWidth="1"/>
    <col min="8773" max="8778" width="10.375" style="49" customWidth="1"/>
    <col min="8779" max="8780" width="12.625" style="49" customWidth="1"/>
    <col min="8781" max="8782" width="10.375" style="49" customWidth="1"/>
    <col min="8783" max="8783" width="11.375" style="49" customWidth="1"/>
    <col min="8784" max="8784" width="11.75" style="49" customWidth="1"/>
    <col min="8785" max="8785" width="11.125" style="49" customWidth="1"/>
    <col min="8786" max="8786" width="11.625" style="49" customWidth="1"/>
    <col min="8787" max="8787" width="10.75" style="49" customWidth="1"/>
    <col min="8788" max="8790" width="10.375" style="49" customWidth="1"/>
    <col min="8791" max="8791" width="13.625" style="49" customWidth="1"/>
    <col min="8792" max="8792" width="11.625" style="49" customWidth="1"/>
    <col min="8793" max="8793" width="11.875" style="49" customWidth="1"/>
    <col min="8794" max="8794" width="11.375" style="49" customWidth="1"/>
    <col min="8795" max="8796" width="13" style="49" customWidth="1"/>
    <col min="8797" max="8798" width="10.375" style="49" customWidth="1"/>
    <col min="8799" max="8799" width="11.25" style="49" customWidth="1"/>
    <col min="8800" max="8800" width="13.875" style="49" customWidth="1"/>
    <col min="8801" max="8801" width="10.375" style="49" customWidth="1"/>
    <col min="8802" max="8802" width="11.375" style="49" customWidth="1"/>
    <col min="8803" max="8808" width="10.375" style="49" customWidth="1"/>
    <col min="8809" max="8810" width="12.625" style="49" customWidth="1"/>
    <col min="8811" max="8812" width="10.375" style="49" customWidth="1"/>
    <col min="8813" max="8813" width="11.375" style="49" customWidth="1"/>
    <col min="8814" max="8814" width="11.75" style="49" customWidth="1"/>
    <col min="8815" max="8815" width="11.125" style="49" customWidth="1"/>
    <col min="8816" max="8816" width="11.625" style="49" customWidth="1"/>
    <col min="8817" max="8817" width="10.75" style="49" customWidth="1"/>
    <col min="8818" max="8820" width="10.375" style="49" customWidth="1"/>
    <col min="8821" max="8821" width="13.625" style="49" customWidth="1"/>
    <col min="8822" max="8822" width="11.625" style="49" customWidth="1"/>
    <col min="8823" max="8823" width="11.875" style="49" customWidth="1"/>
    <col min="8824" max="8824" width="11.375" style="49" customWidth="1"/>
    <col min="8825" max="8826" width="13" style="49" customWidth="1"/>
    <col min="8827" max="8828" width="10.375" style="49" customWidth="1"/>
    <col min="8829" max="8829" width="11.25" style="49" customWidth="1"/>
    <col min="8830" max="8830" width="13.875" style="49" customWidth="1"/>
    <col min="8831" max="8831" width="10.375" style="49" customWidth="1"/>
    <col min="8832" max="8832" width="11.375" style="49" customWidth="1"/>
    <col min="8833" max="8833" width="18.125" style="49" customWidth="1"/>
    <col min="8834" max="8834" width="25" style="49" customWidth="1"/>
    <col min="8835" max="8838" width="10.375" style="49" customWidth="1"/>
    <col min="8839" max="8840" width="12.625" style="49" customWidth="1"/>
    <col min="8841" max="8842" width="10.375" style="49" customWidth="1"/>
    <col min="8843" max="8843" width="11.375" style="49" customWidth="1"/>
    <col min="8844" max="8844" width="11.75" style="49" customWidth="1"/>
    <col min="8845" max="8845" width="11.125" style="49" customWidth="1"/>
    <col min="8846" max="8846" width="11.625" style="49" customWidth="1"/>
    <col min="8847" max="8847" width="10.75" style="49" customWidth="1"/>
    <col min="8848" max="8849" width="10.375" style="49" customWidth="1"/>
    <col min="8850" max="8855" width="12.625" style="49" customWidth="1"/>
    <col min="8856" max="8859" width="11.625" style="49" customWidth="1"/>
    <col min="8860" max="8871" width="12.625" style="49" customWidth="1"/>
    <col min="8872" max="8872" width="7.125" style="49" customWidth="1"/>
    <col min="8873" max="8873" width="26.75" style="49" customWidth="1"/>
    <col min="8874" max="8874" width="12.875" style="49" customWidth="1"/>
    <col min="8875" max="8876" width="12.625" style="49" customWidth="1"/>
    <col min="8877" max="8877" width="12.25" style="49" customWidth="1"/>
    <col min="8878" max="8878" width="12.125" style="49" customWidth="1"/>
    <col min="8879" max="8879" width="11.875" style="49" customWidth="1"/>
    <col min="8880" max="8880" width="12.625" style="49" customWidth="1"/>
    <col min="8881" max="8881" width="12.375" style="49" customWidth="1"/>
    <col min="8882" max="8938" width="12.625" style="49" customWidth="1"/>
    <col min="8939" max="8939" width="9.375" style="49" customWidth="1"/>
    <col min="8940" max="8943" width="12.625" style="49" customWidth="1"/>
    <col min="8944" max="8944" width="12.25" style="49" customWidth="1"/>
    <col min="8945" max="8945" width="9.875" style="49" customWidth="1"/>
    <col min="8946" max="8946" width="11.25" style="49" customWidth="1"/>
    <col min="8947" max="8948" width="12.625" style="49" customWidth="1"/>
    <col min="8949" max="8949" width="14.875" style="49" customWidth="1"/>
    <col min="8950" max="8950" width="12.625" style="49" customWidth="1"/>
    <col min="8951" max="8960" width="12.625" style="49"/>
    <col min="8961" max="8964" width="0" style="49" hidden="1" customWidth="1"/>
    <col min="8965" max="8965" width="4.375" style="49" customWidth="1"/>
    <col min="8966" max="8966" width="37.25" style="49" customWidth="1"/>
    <col min="8967" max="8967" width="17" style="49" customWidth="1"/>
    <col min="8968" max="8971" width="10.25" style="49" customWidth="1"/>
    <col min="8972" max="8975" width="10" style="49" customWidth="1"/>
    <col min="8976" max="8979" width="9.125" style="49" customWidth="1"/>
    <col min="8980" max="8982" width="11.125" style="49" customWidth="1"/>
    <col min="8983" max="8983" width="10.25" style="49" customWidth="1"/>
    <col min="8984" max="8984" width="0" style="49" hidden="1" customWidth="1"/>
    <col min="8985" max="8985" width="7.125" style="49" customWidth="1"/>
    <col min="8986" max="8989" width="0" style="49" hidden="1" customWidth="1"/>
    <col min="8990" max="9002" width="12.625" style="49" customWidth="1"/>
    <col min="9003" max="9004" width="10.375" style="49" customWidth="1"/>
    <col min="9005" max="9006" width="12.625" style="49" customWidth="1"/>
    <col min="9007" max="9008" width="10.375" style="49" customWidth="1"/>
    <col min="9009" max="9009" width="11.375" style="49" customWidth="1"/>
    <col min="9010" max="9010" width="11.75" style="49" customWidth="1"/>
    <col min="9011" max="9011" width="11.125" style="49" customWidth="1"/>
    <col min="9012" max="9012" width="11.625" style="49" customWidth="1"/>
    <col min="9013" max="9013" width="10.75" style="49" customWidth="1"/>
    <col min="9014" max="9016" width="10.375" style="49" customWidth="1"/>
    <col min="9017" max="9017" width="13.625" style="49" customWidth="1"/>
    <col min="9018" max="9018" width="11.625" style="49" customWidth="1"/>
    <col min="9019" max="9019" width="11.875" style="49" customWidth="1"/>
    <col min="9020" max="9020" width="11.375" style="49" customWidth="1"/>
    <col min="9021" max="9022" width="13" style="49" customWidth="1"/>
    <col min="9023" max="9024" width="10.375" style="49" customWidth="1"/>
    <col min="9025" max="9025" width="11.25" style="49" customWidth="1"/>
    <col min="9026" max="9026" width="13.875" style="49" customWidth="1"/>
    <col min="9027" max="9027" width="10.375" style="49" customWidth="1"/>
    <col min="9028" max="9028" width="11.375" style="49" customWidth="1"/>
    <col min="9029" max="9034" width="10.375" style="49" customWidth="1"/>
    <col min="9035" max="9036" width="12.625" style="49" customWidth="1"/>
    <col min="9037" max="9038" width="10.375" style="49" customWidth="1"/>
    <col min="9039" max="9039" width="11.375" style="49" customWidth="1"/>
    <col min="9040" max="9040" width="11.75" style="49" customWidth="1"/>
    <col min="9041" max="9041" width="11.125" style="49" customWidth="1"/>
    <col min="9042" max="9042" width="11.625" style="49" customWidth="1"/>
    <col min="9043" max="9043" width="10.75" style="49" customWidth="1"/>
    <col min="9044" max="9046" width="10.375" style="49" customWidth="1"/>
    <col min="9047" max="9047" width="13.625" style="49" customWidth="1"/>
    <col min="9048" max="9048" width="11.625" style="49" customWidth="1"/>
    <col min="9049" max="9049" width="11.875" style="49" customWidth="1"/>
    <col min="9050" max="9050" width="11.375" style="49" customWidth="1"/>
    <col min="9051" max="9052" width="13" style="49" customWidth="1"/>
    <col min="9053" max="9054" width="10.375" style="49" customWidth="1"/>
    <col min="9055" max="9055" width="11.25" style="49" customWidth="1"/>
    <col min="9056" max="9056" width="13.875" style="49" customWidth="1"/>
    <col min="9057" max="9057" width="10.375" style="49" customWidth="1"/>
    <col min="9058" max="9058" width="11.375" style="49" customWidth="1"/>
    <col min="9059" max="9064" width="10.375" style="49" customWidth="1"/>
    <col min="9065" max="9066" width="12.625" style="49" customWidth="1"/>
    <col min="9067" max="9068" width="10.375" style="49" customWidth="1"/>
    <col min="9069" max="9069" width="11.375" style="49" customWidth="1"/>
    <col min="9070" max="9070" width="11.75" style="49" customWidth="1"/>
    <col min="9071" max="9071" width="11.125" style="49" customWidth="1"/>
    <col min="9072" max="9072" width="11.625" style="49" customWidth="1"/>
    <col min="9073" max="9073" width="10.75" style="49" customWidth="1"/>
    <col min="9074" max="9076" width="10.375" style="49" customWidth="1"/>
    <col min="9077" max="9077" width="13.625" style="49" customWidth="1"/>
    <col min="9078" max="9078" width="11.625" style="49" customWidth="1"/>
    <col min="9079" max="9079" width="11.875" style="49" customWidth="1"/>
    <col min="9080" max="9080" width="11.375" style="49" customWidth="1"/>
    <col min="9081" max="9082" width="13" style="49" customWidth="1"/>
    <col min="9083" max="9084" width="10.375" style="49" customWidth="1"/>
    <col min="9085" max="9085" width="11.25" style="49" customWidth="1"/>
    <col min="9086" max="9086" width="13.875" style="49" customWidth="1"/>
    <col min="9087" max="9087" width="10.375" style="49" customWidth="1"/>
    <col min="9088" max="9088" width="11.375" style="49" customWidth="1"/>
    <col min="9089" max="9089" width="18.125" style="49" customWidth="1"/>
    <col min="9090" max="9090" width="25" style="49" customWidth="1"/>
    <col min="9091" max="9094" width="10.375" style="49" customWidth="1"/>
    <col min="9095" max="9096" width="12.625" style="49" customWidth="1"/>
    <col min="9097" max="9098" width="10.375" style="49" customWidth="1"/>
    <col min="9099" max="9099" width="11.375" style="49" customWidth="1"/>
    <col min="9100" max="9100" width="11.75" style="49" customWidth="1"/>
    <col min="9101" max="9101" width="11.125" style="49" customWidth="1"/>
    <col min="9102" max="9102" width="11.625" style="49" customWidth="1"/>
    <col min="9103" max="9103" width="10.75" style="49" customWidth="1"/>
    <col min="9104" max="9105" width="10.375" style="49" customWidth="1"/>
    <col min="9106" max="9111" width="12.625" style="49" customWidth="1"/>
    <col min="9112" max="9115" width="11.625" style="49" customWidth="1"/>
    <col min="9116" max="9127" width="12.625" style="49" customWidth="1"/>
    <col min="9128" max="9128" width="7.125" style="49" customWidth="1"/>
    <col min="9129" max="9129" width="26.75" style="49" customWidth="1"/>
    <col min="9130" max="9130" width="12.875" style="49" customWidth="1"/>
    <col min="9131" max="9132" width="12.625" style="49" customWidth="1"/>
    <col min="9133" max="9133" width="12.25" style="49" customWidth="1"/>
    <col min="9134" max="9134" width="12.125" style="49" customWidth="1"/>
    <col min="9135" max="9135" width="11.875" style="49" customWidth="1"/>
    <col min="9136" max="9136" width="12.625" style="49" customWidth="1"/>
    <col min="9137" max="9137" width="12.375" style="49" customWidth="1"/>
    <col min="9138" max="9194" width="12.625" style="49" customWidth="1"/>
    <col min="9195" max="9195" width="9.375" style="49" customWidth="1"/>
    <col min="9196" max="9199" width="12.625" style="49" customWidth="1"/>
    <col min="9200" max="9200" width="12.25" style="49" customWidth="1"/>
    <col min="9201" max="9201" width="9.875" style="49" customWidth="1"/>
    <col min="9202" max="9202" width="11.25" style="49" customWidth="1"/>
    <col min="9203" max="9204" width="12.625" style="49" customWidth="1"/>
    <col min="9205" max="9205" width="14.875" style="49" customWidth="1"/>
    <col min="9206" max="9206" width="12.625" style="49" customWidth="1"/>
    <col min="9207" max="9216" width="12.625" style="49"/>
    <col min="9217" max="9220" width="0" style="49" hidden="1" customWidth="1"/>
    <col min="9221" max="9221" width="4.375" style="49" customWidth="1"/>
    <col min="9222" max="9222" width="37.25" style="49" customWidth="1"/>
    <col min="9223" max="9223" width="17" style="49" customWidth="1"/>
    <col min="9224" max="9227" width="10.25" style="49" customWidth="1"/>
    <col min="9228" max="9231" width="10" style="49" customWidth="1"/>
    <col min="9232" max="9235" width="9.125" style="49" customWidth="1"/>
    <col min="9236" max="9238" width="11.125" style="49" customWidth="1"/>
    <col min="9239" max="9239" width="10.25" style="49" customWidth="1"/>
    <col min="9240" max="9240" width="0" style="49" hidden="1" customWidth="1"/>
    <col min="9241" max="9241" width="7.125" style="49" customWidth="1"/>
    <col min="9242" max="9245" width="0" style="49" hidden="1" customWidth="1"/>
    <col min="9246" max="9258" width="12.625" style="49" customWidth="1"/>
    <col min="9259" max="9260" width="10.375" style="49" customWidth="1"/>
    <col min="9261" max="9262" width="12.625" style="49" customWidth="1"/>
    <col min="9263" max="9264" width="10.375" style="49" customWidth="1"/>
    <col min="9265" max="9265" width="11.375" style="49" customWidth="1"/>
    <col min="9266" max="9266" width="11.75" style="49" customWidth="1"/>
    <col min="9267" max="9267" width="11.125" style="49" customWidth="1"/>
    <col min="9268" max="9268" width="11.625" style="49" customWidth="1"/>
    <col min="9269" max="9269" width="10.75" style="49" customWidth="1"/>
    <col min="9270" max="9272" width="10.375" style="49" customWidth="1"/>
    <col min="9273" max="9273" width="13.625" style="49" customWidth="1"/>
    <col min="9274" max="9274" width="11.625" style="49" customWidth="1"/>
    <col min="9275" max="9275" width="11.875" style="49" customWidth="1"/>
    <col min="9276" max="9276" width="11.375" style="49" customWidth="1"/>
    <col min="9277" max="9278" width="13" style="49" customWidth="1"/>
    <col min="9279" max="9280" width="10.375" style="49" customWidth="1"/>
    <col min="9281" max="9281" width="11.25" style="49" customWidth="1"/>
    <col min="9282" max="9282" width="13.875" style="49" customWidth="1"/>
    <col min="9283" max="9283" width="10.375" style="49" customWidth="1"/>
    <col min="9284" max="9284" width="11.375" style="49" customWidth="1"/>
    <col min="9285" max="9290" width="10.375" style="49" customWidth="1"/>
    <col min="9291" max="9292" width="12.625" style="49" customWidth="1"/>
    <col min="9293" max="9294" width="10.375" style="49" customWidth="1"/>
    <col min="9295" max="9295" width="11.375" style="49" customWidth="1"/>
    <col min="9296" max="9296" width="11.75" style="49" customWidth="1"/>
    <col min="9297" max="9297" width="11.125" style="49" customWidth="1"/>
    <col min="9298" max="9298" width="11.625" style="49" customWidth="1"/>
    <col min="9299" max="9299" width="10.75" style="49" customWidth="1"/>
    <col min="9300" max="9302" width="10.375" style="49" customWidth="1"/>
    <col min="9303" max="9303" width="13.625" style="49" customWidth="1"/>
    <col min="9304" max="9304" width="11.625" style="49" customWidth="1"/>
    <col min="9305" max="9305" width="11.875" style="49" customWidth="1"/>
    <col min="9306" max="9306" width="11.375" style="49" customWidth="1"/>
    <col min="9307" max="9308" width="13" style="49" customWidth="1"/>
    <col min="9309" max="9310" width="10.375" style="49" customWidth="1"/>
    <col min="9311" max="9311" width="11.25" style="49" customWidth="1"/>
    <col min="9312" max="9312" width="13.875" style="49" customWidth="1"/>
    <col min="9313" max="9313" width="10.375" style="49" customWidth="1"/>
    <col min="9314" max="9314" width="11.375" style="49" customWidth="1"/>
    <col min="9315" max="9320" width="10.375" style="49" customWidth="1"/>
    <col min="9321" max="9322" width="12.625" style="49" customWidth="1"/>
    <col min="9323" max="9324" width="10.375" style="49" customWidth="1"/>
    <col min="9325" max="9325" width="11.375" style="49" customWidth="1"/>
    <col min="9326" max="9326" width="11.75" style="49" customWidth="1"/>
    <col min="9327" max="9327" width="11.125" style="49" customWidth="1"/>
    <col min="9328" max="9328" width="11.625" style="49" customWidth="1"/>
    <col min="9329" max="9329" width="10.75" style="49" customWidth="1"/>
    <col min="9330" max="9332" width="10.375" style="49" customWidth="1"/>
    <col min="9333" max="9333" width="13.625" style="49" customWidth="1"/>
    <col min="9334" max="9334" width="11.625" style="49" customWidth="1"/>
    <col min="9335" max="9335" width="11.875" style="49" customWidth="1"/>
    <col min="9336" max="9336" width="11.375" style="49" customWidth="1"/>
    <col min="9337" max="9338" width="13" style="49" customWidth="1"/>
    <col min="9339" max="9340" width="10.375" style="49" customWidth="1"/>
    <col min="9341" max="9341" width="11.25" style="49" customWidth="1"/>
    <col min="9342" max="9342" width="13.875" style="49" customWidth="1"/>
    <col min="9343" max="9343" width="10.375" style="49" customWidth="1"/>
    <col min="9344" max="9344" width="11.375" style="49" customWidth="1"/>
    <col min="9345" max="9345" width="18.125" style="49" customWidth="1"/>
    <col min="9346" max="9346" width="25" style="49" customWidth="1"/>
    <col min="9347" max="9350" width="10.375" style="49" customWidth="1"/>
    <col min="9351" max="9352" width="12.625" style="49" customWidth="1"/>
    <col min="9353" max="9354" width="10.375" style="49" customWidth="1"/>
    <col min="9355" max="9355" width="11.375" style="49" customWidth="1"/>
    <col min="9356" max="9356" width="11.75" style="49" customWidth="1"/>
    <col min="9357" max="9357" width="11.125" style="49" customWidth="1"/>
    <col min="9358" max="9358" width="11.625" style="49" customWidth="1"/>
    <col min="9359" max="9359" width="10.75" style="49" customWidth="1"/>
    <col min="9360" max="9361" width="10.375" style="49" customWidth="1"/>
    <col min="9362" max="9367" width="12.625" style="49" customWidth="1"/>
    <col min="9368" max="9371" width="11.625" style="49" customWidth="1"/>
    <col min="9372" max="9383" width="12.625" style="49" customWidth="1"/>
    <col min="9384" max="9384" width="7.125" style="49" customWidth="1"/>
    <col min="9385" max="9385" width="26.75" style="49" customWidth="1"/>
    <col min="9386" max="9386" width="12.875" style="49" customWidth="1"/>
    <col min="9387" max="9388" width="12.625" style="49" customWidth="1"/>
    <col min="9389" max="9389" width="12.25" style="49" customWidth="1"/>
    <col min="9390" max="9390" width="12.125" style="49" customWidth="1"/>
    <col min="9391" max="9391" width="11.875" style="49" customWidth="1"/>
    <col min="9392" max="9392" width="12.625" style="49" customWidth="1"/>
    <col min="9393" max="9393" width="12.375" style="49" customWidth="1"/>
    <col min="9394" max="9450" width="12.625" style="49" customWidth="1"/>
    <col min="9451" max="9451" width="9.375" style="49" customWidth="1"/>
    <col min="9452" max="9455" width="12.625" style="49" customWidth="1"/>
    <col min="9456" max="9456" width="12.25" style="49" customWidth="1"/>
    <col min="9457" max="9457" width="9.875" style="49" customWidth="1"/>
    <col min="9458" max="9458" width="11.25" style="49" customWidth="1"/>
    <col min="9459" max="9460" width="12.625" style="49" customWidth="1"/>
    <col min="9461" max="9461" width="14.875" style="49" customWidth="1"/>
    <col min="9462" max="9462" width="12.625" style="49" customWidth="1"/>
    <col min="9463" max="9472" width="12.625" style="49"/>
    <col min="9473" max="9476" width="0" style="49" hidden="1" customWidth="1"/>
    <col min="9477" max="9477" width="4.375" style="49" customWidth="1"/>
    <col min="9478" max="9478" width="37.25" style="49" customWidth="1"/>
    <col min="9479" max="9479" width="17" style="49" customWidth="1"/>
    <col min="9480" max="9483" width="10.25" style="49" customWidth="1"/>
    <col min="9484" max="9487" width="10" style="49" customWidth="1"/>
    <col min="9488" max="9491" width="9.125" style="49" customWidth="1"/>
    <col min="9492" max="9494" width="11.125" style="49" customWidth="1"/>
    <col min="9495" max="9495" width="10.25" style="49" customWidth="1"/>
    <col min="9496" max="9496" width="0" style="49" hidden="1" customWidth="1"/>
    <col min="9497" max="9497" width="7.125" style="49" customWidth="1"/>
    <col min="9498" max="9501" width="0" style="49" hidden="1" customWidth="1"/>
    <col min="9502" max="9514" width="12.625" style="49" customWidth="1"/>
    <col min="9515" max="9516" width="10.375" style="49" customWidth="1"/>
    <col min="9517" max="9518" width="12.625" style="49" customWidth="1"/>
    <col min="9519" max="9520" width="10.375" style="49" customWidth="1"/>
    <col min="9521" max="9521" width="11.375" style="49" customWidth="1"/>
    <col min="9522" max="9522" width="11.75" style="49" customWidth="1"/>
    <col min="9523" max="9523" width="11.125" style="49" customWidth="1"/>
    <col min="9524" max="9524" width="11.625" style="49" customWidth="1"/>
    <col min="9525" max="9525" width="10.75" style="49" customWidth="1"/>
    <col min="9526" max="9528" width="10.375" style="49" customWidth="1"/>
    <col min="9529" max="9529" width="13.625" style="49" customWidth="1"/>
    <col min="9530" max="9530" width="11.625" style="49" customWidth="1"/>
    <col min="9531" max="9531" width="11.875" style="49" customWidth="1"/>
    <col min="9532" max="9532" width="11.375" style="49" customWidth="1"/>
    <col min="9533" max="9534" width="13" style="49" customWidth="1"/>
    <col min="9535" max="9536" width="10.375" style="49" customWidth="1"/>
    <col min="9537" max="9537" width="11.25" style="49" customWidth="1"/>
    <col min="9538" max="9538" width="13.875" style="49" customWidth="1"/>
    <col min="9539" max="9539" width="10.375" style="49" customWidth="1"/>
    <col min="9540" max="9540" width="11.375" style="49" customWidth="1"/>
    <col min="9541" max="9546" width="10.375" style="49" customWidth="1"/>
    <col min="9547" max="9548" width="12.625" style="49" customWidth="1"/>
    <col min="9549" max="9550" width="10.375" style="49" customWidth="1"/>
    <col min="9551" max="9551" width="11.375" style="49" customWidth="1"/>
    <col min="9552" max="9552" width="11.75" style="49" customWidth="1"/>
    <col min="9553" max="9553" width="11.125" style="49" customWidth="1"/>
    <col min="9554" max="9554" width="11.625" style="49" customWidth="1"/>
    <col min="9555" max="9555" width="10.75" style="49" customWidth="1"/>
    <col min="9556" max="9558" width="10.375" style="49" customWidth="1"/>
    <col min="9559" max="9559" width="13.625" style="49" customWidth="1"/>
    <col min="9560" max="9560" width="11.625" style="49" customWidth="1"/>
    <col min="9561" max="9561" width="11.875" style="49" customWidth="1"/>
    <col min="9562" max="9562" width="11.375" style="49" customWidth="1"/>
    <col min="9563" max="9564" width="13" style="49" customWidth="1"/>
    <col min="9565" max="9566" width="10.375" style="49" customWidth="1"/>
    <col min="9567" max="9567" width="11.25" style="49" customWidth="1"/>
    <col min="9568" max="9568" width="13.875" style="49" customWidth="1"/>
    <col min="9569" max="9569" width="10.375" style="49" customWidth="1"/>
    <col min="9570" max="9570" width="11.375" style="49" customWidth="1"/>
    <col min="9571" max="9576" width="10.375" style="49" customWidth="1"/>
    <col min="9577" max="9578" width="12.625" style="49" customWidth="1"/>
    <col min="9579" max="9580" width="10.375" style="49" customWidth="1"/>
    <col min="9581" max="9581" width="11.375" style="49" customWidth="1"/>
    <col min="9582" max="9582" width="11.75" style="49" customWidth="1"/>
    <col min="9583" max="9583" width="11.125" style="49" customWidth="1"/>
    <col min="9584" max="9584" width="11.625" style="49" customWidth="1"/>
    <col min="9585" max="9585" width="10.75" style="49" customWidth="1"/>
    <col min="9586" max="9588" width="10.375" style="49" customWidth="1"/>
    <col min="9589" max="9589" width="13.625" style="49" customWidth="1"/>
    <col min="9590" max="9590" width="11.625" style="49" customWidth="1"/>
    <col min="9591" max="9591" width="11.875" style="49" customWidth="1"/>
    <col min="9592" max="9592" width="11.375" style="49" customWidth="1"/>
    <col min="9593" max="9594" width="13" style="49" customWidth="1"/>
    <col min="9595" max="9596" width="10.375" style="49" customWidth="1"/>
    <col min="9597" max="9597" width="11.25" style="49" customWidth="1"/>
    <col min="9598" max="9598" width="13.875" style="49" customWidth="1"/>
    <col min="9599" max="9599" width="10.375" style="49" customWidth="1"/>
    <col min="9600" max="9600" width="11.375" style="49" customWidth="1"/>
    <col min="9601" max="9601" width="18.125" style="49" customWidth="1"/>
    <col min="9602" max="9602" width="25" style="49" customWidth="1"/>
    <col min="9603" max="9606" width="10.375" style="49" customWidth="1"/>
    <col min="9607" max="9608" width="12.625" style="49" customWidth="1"/>
    <col min="9609" max="9610" width="10.375" style="49" customWidth="1"/>
    <col min="9611" max="9611" width="11.375" style="49" customWidth="1"/>
    <col min="9612" max="9612" width="11.75" style="49" customWidth="1"/>
    <col min="9613" max="9613" width="11.125" style="49" customWidth="1"/>
    <col min="9614" max="9614" width="11.625" style="49" customWidth="1"/>
    <col min="9615" max="9615" width="10.75" style="49" customWidth="1"/>
    <col min="9616" max="9617" width="10.375" style="49" customWidth="1"/>
    <col min="9618" max="9623" width="12.625" style="49" customWidth="1"/>
    <col min="9624" max="9627" width="11.625" style="49" customWidth="1"/>
    <col min="9628" max="9639" width="12.625" style="49" customWidth="1"/>
    <col min="9640" max="9640" width="7.125" style="49" customWidth="1"/>
    <col min="9641" max="9641" width="26.75" style="49" customWidth="1"/>
    <col min="9642" max="9642" width="12.875" style="49" customWidth="1"/>
    <col min="9643" max="9644" width="12.625" style="49" customWidth="1"/>
    <col min="9645" max="9645" width="12.25" style="49" customWidth="1"/>
    <col min="9646" max="9646" width="12.125" style="49" customWidth="1"/>
    <col min="9647" max="9647" width="11.875" style="49" customWidth="1"/>
    <col min="9648" max="9648" width="12.625" style="49" customWidth="1"/>
    <col min="9649" max="9649" width="12.375" style="49" customWidth="1"/>
    <col min="9650" max="9706" width="12.625" style="49" customWidth="1"/>
    <col min="9707" max="9707" width="9.375" style="49" customWidth="1"/>
    <col min="9708" max="9711" width="12.625" style="49" customWidth="1"/>
    <col min="9712" max="9712" width="12.25" style="49" customWidth="1"/>
    <col min="9713" max="9713" width="9.875" style="49" customWidth="1"/>
    <col min="9714" max="9714" width="11.25" style="49" customWidth="1"/>
    <col min="9715" max="9716" width="12.625" style="49" customWidth="1"/>
    <col min="9717" max="9717" width="14.875" style="49" customWidth="1"/>
    <col min="9718" max="9718" width="12.625" style="49" customWidth="1"/>
    <col min="9719" max="9728" width="12.625" style="49"/>
    <col min="9729" max="9732" width="0" style="49" hidden="1" customWidth="1"/>
    <col min="9733" max="9733" width="4.375" style="49" customWidth="1"/>
    <col min="9734" max="9734" width="37.25" style="49" customWidth="1"/>
    <col min="9735" max="9735" width="17" style="49" customWidth="1"/>
    <col min="9736" max="9739" width="10.25" style="49" customWidth="1"/>
    <col min="9740" max="9743" width="10" style="49" customWidth="1"/>
    <col min="9744" max="9747" width="9.125" style="49" customWidth="1"/>
    <col min="9748" max="9750" width="11.125" style="49" customWidth="1"/>
    <col min="9751" max="9751" width="10.25" style="49" customWidth="1"/>
    <col min="9752" max="9752" width="0" style="49" hidden="1" customWidth="1"/>
    <col min="9753" max="9753" width="7.125" style="49" customWidth="1"/>
    <col min="9754" max="9757" width="0" style="49" hidden="1" customWidth="1"/>
    <col min="9758" max="9770" width="12.625" style="49" customWidth="1"/>
    <col min="9771" max="9772" width="10.375" style="49" customWidth="1"/>
    <col min="9773" max="9774" width="12.625" style="49" customWidth="1"/>
    <col min="9775" max="9776" width="10.375" style="49" customWidth="1"/>
    <col min="9777" max="9777" width="11.375" style="49" customWidth="1"/>
    <col min="9778" max="9778" width="11.75" style="49" customWidth="1"/>
    <col min="9779" max="9779" width="11.125" style="49" customWidth="1"/>
    <col min="9780" max="9780" width="11.625" style="49" customWidth="1"/>
    <col min="9781" max="9781" width="10.75" style="49" customWidth="1"/>
    <col min="9782" max="9784" width="10.375" style="49" customWidth="1"/>
    <col min="9785" max="9785" width="13.625" style="49" customWidth="1"/>
    <col min="9786" max="9786" width="11.625" style="49" customWidth="1"/>
    <col min="9787" max="9787" width="11.875" style="49" customWidth="1"/>
    <col min="9788" max="9788" width="11.375" style="49" customWidth="1"/>
    <col min="9789" max="9790" width="13" style="49" customWidth="1"/>
    <col min="9791" max="9792" width="10.375" style="49" customWidth="1"/>
    <col min="9793" max="9793" width="11.25" style="49" customWidth="1"/>
    <col min="9794" max="9794" width="13.875" style="49" customWidth="1"/>
    <col min="9795" max="9795" width="10.375" style="49" customWidth="1"/>
    <col min="9796" max="9796" width="11.375" style="49" customWidth="1"/>
    <col min="9797" max="9802" width="10.375" style="49" customWidth="1"/>
    <col min="9803" max="9804" width="12.625" style="49" customWidth="1"/>
    <col min="9805" max="9806" width="10.375" style="49" customWidth="1"/>
    <col min="9807" max="9807" width="11.375" style="49" customWidth="1"/>
    <col min="9808" max="9808" width="11.75" style="49" customWidth="1"/>
    <col min="9809" max="9809" width="11.125" style="49" customWidth="1"/>
    <col min="9810" max="9810" width="11.625" style="49" customWidth="1"/>
    <col min="9811" max="9811" width="10.75" style="49" customWidth="1"/>
    <col min="9812" max="9814" width="10.375" style="49" customWidth="1"/>
    <col min="9815" max="9815" width="13.625" style="49" customWidth="1"/>
    <col min="9816" max="9816" width="11.625" style="49" customWidth="1"/>
    <col min="9817" max="9817" width="11.875" style="49" customWidth="1"/>
    <col min="9818" max="9818" width="11.375" style="49" customWidth="1"/>
    <col min="9819" max="9820" width="13" style="49" customWidth="1"/>
    <col min="9821" max="9822" width="10.375" style="49" customWidth="1"/>
    <col min="9823" max="9823" width="11.25" style="49" customWidth="1"/>
    <col min="9824" max="9824" width="13.875" style="49" customWidth="1"/>
    <col min="9825" max="9825" width="10.375" style="49" customWidth="1"/>
    <col min="9826" max="9826" width="11.375" style="49" customWidth="1"/>
    <col min="9827" max="9832" width="10.375" style="49" customWidth="1"/>
    <col min="9833" max="9834" width="12.625" style="49" customWidth="1"/>
    <col min="9835" max="9836" width="10.375" style="49" customWidth="1"/>
    <col min="9837" max="9837" width="11.375" style="49" customWidth="1"/>
    <col min="9838" max="9838" width="11.75" style="49" customWidth="1"/>
    <col min="9839" max="9839" width="11.125" style="49" customWidth="1"/>
    <col min="9840" max="9840" width="11.625" style="49" customWidth="1"/>
    <col min="9841" max="9841" width="10.75" style="49" customWidth="1"/>
    <col min="9842" max="9844" width="10.375" style="49" customWidth="1"/>
    <col min="9845" max="9845" width="13.625" style="49" customWidth="1"/>
    <col min="9846" max="9846" width="11.625" style="49" customWidth="1"/>
    <col min="9847" max="9847" width="11.875" style="49" customWidth="1"/>
    <col min="9848" max="9848" width="11.375" style="49" customWidth="1"/>
    <col min="9849" max="9850" width="13" style="49" customWidth="1"/>
    <col min="9851" max="9852" width="10.375" style="49" customWidth="1"/>
    <col min="9853" max="9853" width="11.25" style="49" customWidth="1"/>
    <col min="9854" max="9854" width="13.875" style="49" customWidth="1"/>
    <col min="9855" max="9855" width="10.375" style="49" customWidth="1"/>
    <col min="9856" max="9856" width="11.375" style="49" customWidth="1"/>
    <col min="9857" max="9857" width="18.125" style="49" customWidth="1"/>
    <col min="9858" max="9858" width="25" style="49" customWidth="1"/>
    <col min="9859" max="9862" width="10.375" style="49" customWidth="1"/>
    <col min="9863" max="9864" width="12.625" style="49" customWidth="1"/>
    <col min="9865" max="9866" width="10.375" style="49" customWidth="1"/>
    <col min="9867" max="9867" width="11.375" style="49" customWidth="1"/>
    <col min="9868" max="9868" width="11.75" style="49" customWidth="1"/>
    <col min="9869" max="9869" width="11.125" style="49" customWidth="1"/>
    <col min="9870" max="9870" width="11.625" style="49" customWidth="1"/>
    <col min="9871" max="9871" width="10.75" style="49" customWidth="1"/>
    <col min="9872" max="9873" width="10.375" style="49" customWidth="1"/>
    <col min="9874" max="9879" width="12.625" style="49" customWidth="1"/>
    <col min="9880" max="9883" width="11.625" style="49" customWidth="1"/>
    <col min="9884" max="9895" width="12.625" style="49" customWidth="1"/>
    <col min="9896" max="9896" width="7.125" style="49" customWidth="1"/>
    <col min="9897" max="9897" width="26.75" style="49" customWidth="1"/>
    <col min="9898" max="9898" width="12.875" style="49" customWidth="1"/>
    <col min="9899" max="9900" width="12.625" style="49" customWidth="1"/>
    <col min="9901" max="9901" width="12.25" style="49" customWidth="1"/>
    <col min="9902" max="9902" width="12.125" style="49" customWidth="1"/>
    <col min="9903" max="9903" width="11.875" style="49" customWidth="1"/>
    <col min="9904" max="9904" width="12.625" style="49" customWidth="1"/>
    <col min="9905" max="9905" width="12.375" style="49" customWidth="1"/>
    <col min="9906" max="9962" width="12.625" style="49" customWidth="1"/>
    <col min="9963" max="9963" width="9.375" style="49" customWidth="1"/>
    <col min="9964" max="9967" width="12.625" style="49" customWidth="1"/>
    <col min="9968" max="9968" width="12.25" style="49" customWidth="1"/>
    <col min="9969" max="9969" width="9.875" style="49" customWidth="1"/>
    <col min="9970" max="9970" width="11.25" style="49" customWidth="1"/>
    <col min="9971" max="9972" width="12.625" style="49" customWidth="1"/>
    <col min="9973" max="9973" width="14.875" style="49" customWidth="1"/>
    <col min="9974" max="9974" width="12.625" style="49" customWidth="1"/>
    <col min="9975" max="9984" width="12.625" style="49"/>
    <col min="9985" max="9988" width="0" style="49" hidden="1" customWidth="1"/>
    <col min="9989" max="9989" width="4.375" style="49" customWidth="1"/>
    <col min="9990" max="9990" width="37.25" style="49" customWidth="1"/>
    <col min="9991" max="9991" width="17" style="49" customWidth="1"/>
    <col min="9992" max="9995" width="10.25" style="49" customWidth="1"/>
    <col min="9996" max="9999" width="10" style="49" customWidth="1"/>
    <col min="10000" max="10003" width="9.125" style="49" customWidth="1"/>
    <col min="10004" max="10006" width="11.125" style="49" customWidth="1"/>
    <col min="10007" max="10007" width="10.25" style="49" customWidth="1"/>
    <col min="10008" max="10008" width="0" style="49" hidden="1" customWidth="1"/>
    <col min="10009" max="10009" width="7.125" style="49" customWidth="1"/>
    <col min="10010" max="10013" width="0" style="49" hidden="1" customWidth="1"/>
    <col min="10014" max="10026" width="12.625" style="49" customWidth="1"/>
    <col min="10027" max="10028" width="10.375" style="49" customWidth="1"/>
    <col min="10029" max="10030" width="12.625" style="49" customWidth="1"/>
    <col min="10031" max="10032" width="10.375" style="49" customWidth="1"/>
    <col min="10033" max="10033" width="11.375" style="49" customWidth="1"/>
    <col min="10034" max="10034" width="11.75" style="49" customWidth="1"/>
    <col min="10035" max="10035" width="11.125" style="49" customWidth="1"/>
    <col min="10036" max="10036" width="11.625" style="49" customWidth="1"/>
    <col min="10037" max="10037" width="10.75" style="49" customWidth="1"/>
    <col min="10038" max="10040" width="10.375" style="49" customWidth="1"/>
    <col min="10041" max="10041" width="13.625" style="49" customWidth="1"/>
    <col min="10042" max="10042" width="11.625" style="49" customWidth="1"/>
    <col min="10043" max="10043" width="11.875" style="49" customWidth="1"/>
    <col min="10044" max="10044" width="11.375" style="49" customWidth="1"/>
    <col min="10045" max="10046" width="13" style="49" customWidth="1"/>
    <col min="10047" max="10048" width="10.375" style="49" customWidth="1"/>
    <col min="10049" max="10049" width="11.25" style="49" customWidth="1"/>
    <col min="10050" max="10050" width="13.875" style="49" customWidth="1"/>
    <col min="10051" max="10051" width="10.375" style="49" customWidth="1"/>
    <col min="10052" max="10052" width="11.375" style="49" customWidth="1"/>
    <col min="10053" max="10058" width="10.375" style="49" customWidth="1"/>
    <col min="10059" max="10060" width="12.625" style="49" customWidth="1"/>
    <col min="10061" max="10062" width="10.375" style="49" customWidth="1"/>
    <col min="10063" max="10063" width="11.375" style="49" customWidth="1"/>
    <col min="10064" max="10064" width="11.75" style="49" customWidth="1"/>
    <col min="10065" max="10065" width="11.125" style="49" customWidth="1"/>
    <col min="10066" max="10066" width="11.625" style="49" customWidth="1"/>
    <col min="10067" max="10067" width="10.75" style="49" customWidth="1"/>
    <col min="10068" max="10070" width="10.375" style="49" customWidth="1"/>
    <col min="10071" max="10071" width="13.625" style="49" customWidth="1"/>
    <col min="10072" max="10072" width="11.625" style="49" customWidth="1"/>
    <col min="10073" max="10073" width="11.875" style="49" customWidth="1"/>
    <col min="10074" max="10074" width="11.375" style="49" customWidth="1"/>
    <col min="10075" max="10076" width="13" style="49" customWidth="1"/>
    <col min="10077" max="10078" width="10.375" style="49" customWidth="1"/>
    <col min="10079" max="10079" width="11.25" style="49" customWidth="1"/>
    <col min="10080" max="10080" width="13.875" style="49" customWidth="1"/>
    <col min="10081" max="10081" width="10.375" style="49" customWidth="1"/>
    <col min="10082" max="10082" width="11.375" style="49" customWidth="1"/>
    <col min="10083" max="10088" width="10.375" style="49" customWidth="1"/>
    <col min="10089" max="10090" width="12.625" style="49" customWidth="1"/>
    <col min="10091" max="10092" width="10.375" style="49" customWidth="1"/>
    <col min="10093" max="10093" width="11.375" style="49" customWidth="1"/>
    <col min="10094" max="10094" width="11.75" style="49" customWidth="1"/>
    <col min="10095" max="10095" width="11.125" style="49" customWidth="1"/>
    <col min="10096" max="10096" width="11.625" style="49" customWidth="1"/>
    <col min="10097" max="10097" width="10.75" style="49" customWidth="1"/>
    <col min="10098" max="10100" width="10.375" style="49" customWidth="1"/>
    <col min="10101" max="10101" width="13.625" style="49" customWidth="1"/>
    <col min="10102" max="10102" width="11.625" style="49" customWidth="1"/>
    <col min="10103" max="10103" width="11.875" style="49" customWidth="1"/>
    <col min="10104" max="10104" width="11.375" style="49" customWidth="1"/>
    <col min="10105" max="10106" width="13" style="49" customWidth="1"/>
    <col min="10107" max="10108" width="10.375" style="49" customWidth="1"/>
    <col min="10109" max="10109" width="11.25" style="49" customWidth="1"/>
    <col min="10110" max="10110" width="13.875" style="49" customWidth="1"/>
    <col min="10111" max="10111" width="10.375" style="49" customWidth="1"/>
    <col min="10112" max="10112" width="11.375" style="49" customWidth="1"/>
    <col min="10113" max="10113" width="18.125" style="49" customWidth="1"/>
    <col min="10114" max="10114" width="25" style="49" customWidth="1"/>
    <col min="10115" max="10118" width="10.375" style="49" customWidth="1"/>
    <col min="10119" max="10120" width="12.625" style="49" customWidth="1"/>
    <col min="10121" max="10122" width="10.375" style="49" customWidth="1"/>
    <col min="10123" max="10123" width="11.375" style="49" customWidth="1"/>
    <col min="10124" max="10124" width="11.75" style="49" customWidth="1"/>
    <col min="10125" max="10125" width="11.125" style="49" customWidth="1"/>
    <col min="10126" max="10126" width="11.625" style="49" customWidth="1"/>
    <col min="10127" max="10127" width="10.75" style="49" customWidth="1"/>
    <col min="10128" max="10129" width="10.375" style="49" customWidth="1"/>
    <col min="10130" max="10135" width="12.625" style="49" customWidth="1"/>
    <col min="10136" max="10139" width="11.625" style="49" customWidth="1"/>
    <col min="10140" max="10151" width="12.625" style="49" customWidth="1"/>
    <col min="10152" max="10152" width="7.125" style="49" customWidth="1"/>
    <col min="10153" max="10153" width="26.75" style="49" customWidth="1"/>
    <col min="10154" max="10154" width="12.875" style="49" customWidth="1"/>
    <col min="10155" max="10156" width="12.625" style="49" customWidth="1"/>
    <col min="10157" max="10157" width="12.25" style="49" customWidth="1"/>
    <col min="10158" max="10158" width="12.125" style="49" customWidth="1"/>
    <col min="10159" max="10159" width="11.875" style="49" customWidth="1"/>
    <col min="10160" max="10160" width="12.625" style="49" customWidth="1"/>
    <col min="10161" max="10161" width="12.375" style="49" customWidth="1"/>
    <col min="10162" max="10218" width="12.625" style="49" customWidth="1"/>
    <col min="10219" max="10219" width="9.375" style="49" customWidth="1"/>
    <col min="10220" max="10223" width="12.625" style="49" customWidth="1"/>
    <col min="10224" max="10224" width="12.25" style="49" customWidth="1"/>
    <col min="10225" max="10225" width="9.875" style="49" customWidth="1"/>
    <col min="10226" max="10226" width="11.25" style="49" customWidth="1"/>
    <col min="10227" max="10228" width="12.625" style="49" customWidth="1"/>
    <col min="10229" max="10229" width="14.875" style="49" customWidth="1"/>
    <col min="10230" max="10230" width="12.625" style="49" customWidth="1"/>
    <col min="10231" max="10240" width="12.625" style="49"/>
    <col min="10241" max="10244" width="0" style="49" hidden="1" customWidth="1"/>
    <col min="10245" max="10245" width="4.375" style="49" customWidth="1"/>
    <col min="10246" max="10246" width="37.25" style="49" customWidth="1"/>
    <col min="10247" max="10247" width="17" style="49" customWidth="1"/>
    <col min="10248" max="10251" width="10.25" style="49" customWidth="1"/>
    <col min="10252" max="10255" width="10" style="49" customWidth="1"/>
    <col min="10256" max="10259" width="9.125" style="49" customWidth="1"/>
    <col min="10260" max="10262" width="11.125" style="49" customWidth="1"/>
    <col min="10263" max="10263" width="10.25" style="49" customWidth="1"/>
    <col min="10264" max="10264" width="0" style="49" hidden="1" customWidth="1"/>
    <col min="10265" max="10265" width="7.125" style="49" customWidth="1"/>
    <col min="10266" max="10269" width="0" style="49" hidden="1" customWidth="1"/>
    <col min="10270" max="10282" width="12.625" style="49" customWidth="1"/>
    <col min="10283" max="10284" width="10.375" style="49" customWidth="1"/>
    <col min="10285" max="10286" width="12.625" style="49" customWidth="1"/>
    <col min="10287" max="10288" width="10.375" style="49" customWidth="1"/>
    <col min="10289" max="10289" width="11.375" style="49" customWidth="1"/>
    <col min="10290" max="10290" width="11.75" style="49" customWidth="1"/>
    <col min="10291" max="10291" width="11.125" style="49" customWidth="1"/>
    <col min="10292" max="10292" width="11.625" style="49" customWidth="1"/>
    <col min="10293" max="10293" width="10.75" style="49" customWidth="1"/>
    <col min="10294" max="10296" width="10.375" style="49" customWidth="1"/>
    <col min="10297" max="10297" width="13.625" style="49" customWidth="1"/>
    <col min="10298" max="10298" width="11.625" style="49" customWidth="1"/>
    <col min="10299" max="10299" width="11.875" style="49" customWidth="1"/>
    <col min="10300" max="10300" width="11.375" style="49" customWidth="1"/>
    <col min="10301" max="10302" width="13" style="49" customWidth="1"/>
    <col min="10303" max="10304" width="10.375" style="49" customWidth="1"/>
    <col min="10305" max="10305" width="11.25" style="49" customWidth="1"/>
    <col min="10306" max="10306" width="13.875" style="49" customWidth="1"/>
    <col min="10307" max="10307" width="10.375" style="49" customWidth="1"/>
    <col min="10308" max="10308" width="11.375" style="49" customWidth="1"/>
    <col min="10309" max="10314" width="10.375" style="49" customWidth="1"/>
    <col min="10315" max="10316" width="12.625" style="49" customWidth="1"/>
    <col min="10317" max="10318" width="10.375" style="49" customWidth="1"/>
    <col min="10319" max="10319" width="11.375" style="49" customWidth="1"/>
    <col min="10320" max="10320" width="11.75" style="49" customWidth="1"/>
    <col min="10321" max="10321" width="11.125" style="49" customWidth="1"/>
    <col min="10322" max="10322" width="11.625" style="49" customWidth="1"/>
    <col min="10323" max="10323" width="10.75" style="49" customWidth="1"/>
    <col min="10324" max="10326" width="10.375" style="49" customWidth="1"/>
    <col min="10327" max="10327" width="13.625" style="49" customWidth="1"/>
    <col min="10328" max="10328" width="11.625" style="49" customWidth="1"/>
    <col min="10329" max="10329" width="11.875" style="49" customWidth="1"/>
    <col min="10330" max="10330" width="11.375" style="49" customWidth="1"/>
    <col min="10331" max="10332" width="13" style="49" customWidth="1"/>
    <col min="10333" max="10334" width="10.375" style="49" customWidth="1"/>
    <col min="10335" max="10335" width="11.25" style="49" customWidth="1"/>
    <col min="10336" max="10336" width="13.875" style="49" customWidth="1"/>
    <col min="10337" max="10337" width="10.375" style="49" customWidth="1"/>
    <col min="10338" max="10338" width="11.375" style="49" customWidth="1"/>
    <col min="10339" max="10344" width="10.375" style="49" customWidth="1"/>
    <col min="10345" max="10346" width="12.625" style="49" customWidth="1"/>
    <col min="10347" max="10348" width="10.375" style="49" customWidth="1"/>
    <col min="10349" max="10349" width="11.375" style="49" customWidth="1"/>
    <col min="10350" max="10350" width="11.75" style="49" customWidth="1"/>
    <col min="10351" max="10351" width="11.125" style="49" customWidth="1"/>
    <col min="10352" max="10352" width="11.625" style="49" customWidth="1"/>
    <col min="10353" max="10353" width="10.75" style="49" customWidth="1"/>
    <col min="10354" max="10356" width="10.375" style="49" customWidth="1"/>
    <col min="10357" max="10357" width="13.625" style="49" customWidth="1"/>
    <col min="10358" max="10358" width="11.625" style="49" customWidth="1"/>
    <col min="10359" max="10359" width="11.875" style="49" customWidth="1"/>
    <col min="10360" max="10360" width="11.375" style="49" customWidth="1"/>
    <col min="10361" max="10362" width="13" style="49" customWidth="1"/>
    <col min="10363" max="10364" width="10.375" style="49" customWidth="1"/>
    <col min="10365" max="10365" width="11.25" style="49" customWidth="1"/>
    <col min="10366" max="10366" width="13.875" style="49" customWidth="1"/>
    <col min="10367" max="10367" width="10.375" style="49" customWidth="1"/>
    <col min="10368" max="10368" width="11.375" style="49" customWidth="1"/>
    <col min="10369" max="10369" width="18.125" style="49" customWidth="1"/>
    <col min="10370" max="10370" width="25" style="49" customWidth="1"/>
    <col min="10371" max="10374" width="10.375" style="49" customWidth="1"/>
    <col min="10375" max="10376" width="12.625" style="49" customWidth="1"/>
    <col min="10377" max="10378" width="10.375" style="49" customWidth="1"/>
    <col min="10379" max="10379" width="11.375" style="49" customWidth="1"/>
    <col min="10380" max="10380" width="11.75" style="49" customWidth="1"/>
    <col min="10381" max="10381" width="11.125" style="49" customWidth="1"/>
    <col min="10382" max="10382" width="11.625" style="49" customWidth="1"/>
    <col min="10383" max="10383" width="10.75" style="49" customWidth="1"/>
    <col min="10384" max="10385" width="10.375" style="49" customWidth="1"/>
    <col min="10386" max="10391" width="12.625" style="49" customWidth="1"/>
    <col min="10392" max="10395" width="11.625" style="49" customWidth="1"/>
    <col min="10396" max="10407" width="12.625" style="49" customWidth="1"/>
    <col min="10408" max="10408" width="7.125" style="49" customWidth="1"/>
    <col min="10409" max="10409" width="26.75" style="49" customWidth="1"/>
    <col min="10410" max="10410" width="12.875" style="49" customWidth="1"/>
    <col min="10411" max="10412" width="12.625" style="49" customWidth="1"/>
    <col min="10413" max="10413" width="12.25" style="49" customWidth="1"/>
    <col min="10414" max="10414" width="12.125" style="49" customWidth="1"/>
    <col min="10415" max="10415" width="11.875" style="49" customWidth="1"/>
    <col min="10416" max="10416" width="12.625" style="49" customWidth="1"/>
    <col min="10417" max="10417" width="12.375" style="49" customWidth="1"/>
    <col min="10418" max="10474" width="12.625" style="49" customWidth="1"/>
    <col min="10475" max="10475" width="9.375" style="49" customWidth="1"/>
    <col min="10476" max="10479" width="12.625" style="49" customWidth="1"/>
    <col min="10480" max="10480" width="12.25" style="49" customWidth="1"/>
    <col min="10481" max="10481" width="9.875" style="49" customWidth="1"/>
    <col min="10482" max="10482" width="11.25" style="49" customWidth="1"/>
    <col min="10483" max="10484" width="12.625" style="49" customWidth="1"/>
    <col min="10485" max="10485" width="14.875" style="49" customWidth="1"/>
    <col min="10486" max="10486" width="12.625" style="49" customWidth="1"/>
    <col min="10487" max="10496" width="12.625" style="49"/>
    <col min="10497" max="10500" width="0" style="49" hidden="1" customWidth="1"/>
    <col min="10501" max="10501" width="4.375" style="49" customWidth="1"/>
    <col min="10502" max="10502" width="37.25" style="49" customWidth="1"/>
    <col min="10503" max="10503" width="17" style="49" customWidth="1"/>
    <col min="10504" max="10507" width="10.25" style="49" customWidth="1"/>
    <col min="10508" max="10511" width="10" style="49" customWidth="1"/>
    <col min="10512" max="10515" width="9.125" style="49" customWidth="1"/>
    <col min="10516" max="10518" width="11.125" style="49" customWidth="1"/>
    <col min="10519" max="10519" width="10.25" style="49" customWidth="1"/>
    <col min="10520" max="10520" width="0" style="49" hidden="1" customWidth="1"/>
    <col min="10521" max="10521" width="7.125" style="49" customWidth="1"/>
    <col min="10522" max="10525" width="0" style="49" hidden="1" customWidth="1"/>
    <col min="10526" max="10538" width="12.625" style="49" customWidth="1"/>
    <col min="10539" max="10540" width="10.375" style="49" customWidth="1"/>
    <col min="10541" max="10542" width="12.625" style="49" customWidth="1"/>
    <col min="10543" max="10544" width="10.375" style="49" customWidth="1"/>
    <col min="10545" max="10545" width="11.375" style="49" customWidth="1"/>
    <col min="10546" max="10546" width="11.75" style="49" customWidth="1"/>
    <col min="10547" max="10547" width="11.125" style="49" customWidth="1"/>
    <col min="10548" max="10548" width="11.625" style="49" customWidth="1"/>
    <col min="10549" max="10549" width="10.75" style="49" customWidth="1"/>
    <col min="10550" max="10552" width="10.375" style="49" customWidth="1"/>
    <col min="10553" max="10553" width="13.625" style="49" customWidth="1"/>
    <col min="10554" max="10554" width="11.625" style="49" customWidth="1"/>
    <col min="10555" max="10555" width="11.875" style="49" customWidth="1"/>
    <col min="10556" max="10556" width="11.375" style="49" customWidth="1"/>
    <col min="10557" max="10558" width="13" style="49" customWidth="1"/>
    <col min="10559" max="10560" width="10.375" style="49" customWidth="1"/>
    <col min="10561" max="10561" width="11.25" style="49" customWidth="1"/>
    <col min="10562" max="10562" width="13.875" style="49" customWidth="1"/>
    <col min="10563" max="10563" width="10.375" style="49" customWidth="1"/>
    <col min="10564" max="10564" width="11.375" style="49" customWidth="1"/>
    <col min="10565" max="10570" width="10.375" style="49" customWidth="1"/>
    <col min="10571" max="10572" width="12.625" style="49" customWidth="1"/>
    <col min="10573" max="10574" width="10.375" style="49" customWidth="1"/>
    <col min="10575" max="10575" width="11.375" style="49" customWidth="1"/>
    <col min="10576" max="10576" width="11.75" style="49" customWidth="1"/>
    <col min="10577" max="10577" width="11.125" style="49" customWidth="1"/>
    <col min="10578" max="10578" width="11.625" style="49" customWidth="1"/>
    <col min="10579" max="10579" width="10.75" style="49" customWidth="1"/>
    <col min="10580" max="10582" width="10.375" style="49" customWidth="1"/>
    <col min="10583" max="10583" width="13.625" style="49" customWidth="1"/>
    <col min="10584" max="10584" width="11.625" style="49" customWidth="1"/>
    <col min="10585" max="10585" width="11.875" style="49" customWidth="1"/>
    <col min="10586" max="10586" width="11.375" style="49" customWidth="1"/>
    <col min="10587" max="10588" width="13" style="49" customWidth="1"/>
    <col min="10589" max="10590" width="10.375" style="49" customWidth="1"/>
    <col min="10591" max="10591" width="11.25" style="49" customWidth="1"/>
    <col min="10592" max="10592" width="13.875" style="49" customWidth="1"/>
    <col min="10593" max="10593" width="10.375" style="49" customWidth="1"/>
    <col min="10594" max="10594" width="11.375" style="49" customWidth="1"/>
    <col min="10595" max="10600" width="10.375" style="49" customWidth="1"/>
    <col min="10601" max="10602" width="12.625" style="49" customWidth="1"/>
    <col min="10603" max="10604" width="10.375" style="49" customWidth="1"/>
    <col min="10605" max="10605" width="11.375" style="49" customWidth="1"/>
    <col min="10606" max="10606" width="11.75" style="49" customWidth="1"/>
    <col min="10607" max="10607" width="11.125" style="49" customWidth="1"/>
    <col min="10608" max="10608" width="11.625" style="49" customWidth="1"/>
    <col min="10609" max="10609" width="10.75" style="49" customWidth="1"/>
    <col min="10610" max="10612" width="10.375" style="49" customWidth="1"/>
    <col min="10613" max="10613" width="13.625" style="49" customWidth="1"/>
    <col min="10614" max="10614" width="11.625" style="49" customWidth="1"/>
    <col min="10615" max="10615" width="11.875" style="49" customWidth="1"/>
    <col min="10616" max="10616" width="11.375" style="49" customWidth="1"/>
    <col min="10617" max="10618" width="13" style="49" customWidth="1"/>
    <col min="10619" max="10620" width="10.375" style="49" customWidth="1"/>
    <col min="10621" max="10621" width="11.25" style="49" customWidth="1"/>
    <col min="10622" max="10622" width="13.875" style="49" customWidth="1"/>
    <col min="10623" max="10623" width="10.375" style="49" customWidth="1"/>
    <col min="10624" max="10624" width="11.375" style="49" customWidth="1"/>
    <col min="10625" max="10625" width="18.125" style="49" customWidth="1"/>
    <col min="10626" max="10626" width="25" style="49" customWidth="1"/>
    <col min="10627" max="10630" width="10.375" style="49" customWidth="1"/>
    <col min="10631" max="10632" width="12.625" style="49" customWidth="1"/>
    <col min="10633" max="10634" width="10.375" style="49" customWidth="1"/>
    <col min="10635" max="10635" width="11.375" style="49" customWidth="1"/>
    <col min="10636" max="10636" width="11.75" style="49" customWidth="1"/>
    <col min="10637" max="10637" width="11.125" style="49" customWidth="1"/>
    <col min="10638" max="10638" width="11.625" style="49" customWidth="1"/>
    <col min="10639" max="10639" width="10.75" style="49" customWidth="1"/>
    <col min="10640" max="10641" width="10.375" style="49" customWidth="1"/>
    <col min="10642" max="10647" width="12.625" style="49" customWidth="1"/>
    <col min="10648" max="10651" width="11.625" style="49" customWidth="1"/>
    <col min="10652" max="10663" width="12.625" style="49" customWidth="1"/>
    <col min="10664" max="10664" width="7.125" style="49" customWidth="1"/>
    <col min="10665" max="10665" width="26.75" style="49" customWidth="1"/>
    <col min="10666" max="10666" width="12.875" style="49" customWidth="1"/>
    <col min="10667" max="10668" width="12.625" style="49" customWidth="1"/>
    <col min="10669" max="10669" width="12.25" style="49" customWidth="1"/>
    <col min="10670" max="10670" width="12.125" style="49" customWidth="1"/>
    <col min="10671" max="10671" width="11.875" style="49" customWidth="1"/>
    <col min="10672" max="10672" width="12.625" style="49" customWidth="1"/>
    <col min="10673" max="10673" width="12.375" style="49" customWidth="1"/>
    <col min="10674" max="10730" width="12.625" style="49" customWidth="1"/>
    <col min="10731" max="10731" width="9.375" style="49" customWidth="1"/>
    <col min="10732" max="10735" width="12.625" style="49" customWidth="1"/>
    <col min="10736" max="10736" width="12.25" style="49" customWidth="1"/>
    <col min="10737" max="10737" width="9.875" style="49" customWidth="1"/>
    <col min="10738" max="10738" width="11.25" style="49" customWidth="1"/>
    <col min="10739" max="10740" width="12.625" style="49" customWidth="1"/>
    <col min="10741" max="10741" width="14.875" style="49" customWidth="1"/>
    <col min="10742" max="10742" width="12.625" style="49" customWidth="1"/>
    <col min="10743" max="10752" width="12.625" style="49"/>
    <col min="10753" max="10756" width="0" style="49" hidden="1" customWidth="1"/>
    <col min="10757" max="10757" width="4.375" style="49" customWidth="1"/>
    <col min="10758" max="10758" width="37.25" style="49" customWidth="1"/>
    <col min="10759" max="10759" width="17" style="49" customWidth="1"/>
    <col min="10760" max="10763" width="10.25" style="49" customWidth="1"/>
    <col min="10764" max="10767" width="10" style="49" customWidth="1"/>
    <col min="10768" max="10771" width="9.125" style="49" customWidth="1"/>
    <col min="10772" max="10774" width="11.125" style="49" customWidth="1"/>
    <col min="10775" max="10775" width="10.25" style="49" customWidth="1"/>
    <col min="10776" max="10776" width="0" style="49" hidden="1" customWidth="1"/>
    <col min="10777" max="10777" width="7.125" style="49" customWidth="1"/>
    <col min="10778" max="10781" width="0" style="49" hidden="1" customWidth="1"/>
    <col min="10782" max="10794" width="12.625" style="49" customWidth="1"/>
    <col min="10795" max="10796" width="10.375" style="49" customWidth="1"/>
    <col min="10797" max="10798" width="12.625" style="49" customWidth="1"/>
    <col min="10799" max="10800" width="10.375" style="49" customWidth="1"/>
    <col min="10801" max="10801" width="11.375" style="49" customWidth="1"/>
    <col min="10802" max="10802" width="11.75" style="49" customWidth="1"/>
    <col min="10803" max="10803" width="11.125" style="49" customWidth="1"/>
    <col min="10804" max="10804" width="11.625" style="49" customWidth="1"/>
    <col min="10805" max="10805" width="10.75" style="49" customWidth="1"/>
    <col min="10806" max="10808" width="10.375" style="49" customWidth="1"/>
    <col min="10809" max="10809" width="13.625" style="49" customWidth="1"/>
    <col min="10810" max="10810" width="11.625" style="49" customWidth="1"/>
    <col min="10811" max="10811" width="11.875" style="49" customWidth="1"/>
    <col min="10812" max="10812" width="11.375" style="49" customWidth="1"/>
    <col min="10813" max="10814" width="13" style="49" customWidth="1"/>
    <col min="10815" max="10816" width="10.375" style="49" customWidth="1"/>
    <col min="10817" max="10817" width="11.25" style="49" customWidth="1"/>
    <col min="10818" max="10818" width="13.875" style="49" customWidth="1"/>
    <col min="10819" max="10819" width="10.375" style="49" customWidth="1"/>
    <col min="10820" max="10820" width="11.375" style="49" customWidth="1"/>
    <col min="10821" max="10826" width="10.375" style="49" customWidth="1"/>
    <col min="10827" max="10828" width="12.625" style="49" customWidth="1"/>
    <col min="10829" max="10830" width="10.375" style="49" customWidth="1"/>
    <col min="10831" max="10831" width="11.375" style="49" customWidth="1"/>
    <col min="10832" max="10832" width="11.75" style="49" customWidth="1"/>
    <col min="10833" max="10833" width="11.125" style="49" customWidth="1"/>
    <col min="10834" max="10834" width="11.625" style="49" customWidth="1"/>
    <col min="10835" max="10835" width="10.75" style="49" customWidth="1"/>
    <col min="10836" max="10838" width="10.375" style="49" customWidth="1"/>
    <col min="10839" max="10839" width="13.625" style="49" customWidth="1"/>
    <col min="10840" max="10840" width="11.625" style="49" customWidth="1"/>
    <col min="10841" max="10841" width="11.875" style="49" customWidth="1"/>
    <col min="10842" max="10842" width="11.375" style="49" customWidth="1"/>
    <col min="10843" max="10844" width="13" style="49" customWidth="1"/>
    <col min="10845" max="10846" width="10.375" style="49" customWidth="1"/>
    <col min="10847" max="10847" width="11.25" style="49" customWidth="1"/>
    <col min="10848" max="10848" width="13.875" style="49" customWidth="1"/>
    <col min="10849" max="10849" width="10.375" style="49" customWidth="1"/>
    <col min="10850" max="10850" width="11.375" style="49" customWidth="1"/>
    <col min="10851" max="10856" width="10.375" style="49" customWidth="1"/>
    <col min="10857" max="10858" width="12.625" style="49" customWidth="1"/>
    <col min="10859" max="10860" width="10.375" style="49" customWidth="1"/>
    <col min="10861" max="10861" width="11.375" style="49" customWidth="1"/>
    <col min="10862" max="10862" width="11.75" style="49" customWidth="1"/>
    <col min="10863" max="10863" width="11.125" style="49" customWidth="1"/>
    <col min="10864" max="10864" width="11.625" style="49" customWidth="1"/>
    <col min="10865" max="10865" width="10.75" style="49" customWidth="1"/>
    <col min="10866" max="10868" width="10.375" style="49" customWidth="1"/>
    <col min="10869" max="10869" width="13.625" style="49" customWidth="1"/>
    <col min="10870" max="10870" width="11.625" style="49" customWidth="1"/>
    <col min="10871" max="10871" width="11.875" style="49" customWidth="1"/>
    <col min="10872" max="10872" width="11.375" style="49" customWidth="1"/>
    <col min="10873" max="10874" width="13" style="49" customWidth="1"/>
    <col min="10875" max="10876" width="10.375" style="49" customWidth="1"/>
    <col min="10877" max="10877" width="11.25" style="49" customWidth="1"/>
    <col min="10878" max="10878" width="13.875" style="49" customWidth="1"/>
    <col min="10879" max="10879" width="10.375" style="49" customWidth="1"/>
    <col min="10880" max="10880" width="11.375" style="49" customWidth="1"/>
    <col min="10881" max="10881" width="18.125" style="49" customWidth="1"/>
    <col min="10882" max="10882" width="25" style="49" customWidth="1"/>
    <col min="10883" max="10886" width="10.375" style="49" customWidth="1"/>
    <col min="10887" max="10888" width="12.625" style="49" customWidth="1"/>
    <col min="10889" max="10890" width="10.375" style="49" customWidth="1"/>
    <col min="10891" max="10891" width="11.375" style="49" customWidth="1"/>
    <col min="10892" max="10892" width="11.75" style="49" customWidth="1"/>
    <col min="10893" max="10893" width="11.125" style="49" customWidth="1"/>
    <col min="10894" max="10894" width="11.625" style="49" customWidth="1"/>
    <col min="10895" max="10895" width="10.75" style="49" customWidth="1"/>
    <col min="10896" max="10897" width="10.375" style="49" customWidth="1"/>
    <col min="10898" max="10903" width="12.625" style="49" customWidth="1"/>
    <col min="10904" max="10907" width="11.625" style="49" customWidth="1"/>
    <col min="10908" max="10919" width="12.625" style="49" customWidth="1"/>
    <col min="10920" max="10920" width="7.125" style="49" customWidth="1"/>
    <col min="10921" max="10921" width="26.75" style="49" customWidth="1"/>
    <col min="10922" max="10922" width="12.875" style="49" customWidth="1"/>
    <col min="10923" max="10924" width="12.625" style="49" customWidth="1"/>
    <col min="10925" max="10925" width="12.25" style="49" customWidth="1"/>
    <col min="10926" max="10926" width="12.125" style="49" customWidth="1"/>
    <col min="10927" max="10927" width="11.875" style="49" customWidth="1"/>
    <col min="10928" max="10928" width="12.625" style="49" customWidth="1"/>
    <col min="10929" max="10929" width="12.375" style="49" customWidth="1"/>
    <col min="10930" max="10986" width="12.625" style="49" customWidth="1"/>
    <col min="10987" max="10987" width="9.375" style="49" customWidth="1"/>
    <col min="10988" max="10991" width="12.625" style="49" customWidth="1"/>
    <col min="10992" max="10992" width="12.25" style="49" customWidth="1"/>
    <col min="10993" max="10993" width="9.875" style="49" customWidth="1"/>
    <col min="10994" max="10994" width="11.25" style="49" customWidth="1"/>
    <col min="10995" max="10996" width="12.625" style="49" customWidth="1"/>
    <col min="10997" max="10997" width="14.875" style="49" customWidth="1"/>
    <col min="10998" max="10998" width="12.625" style="49" customWidth="1"/>
    <col min="10999" max="11008" width="12.625" style="49"/>
    <col min="11009" max="11012" width="0" style="49" hidden="1" customWidth="1"/>
    <col min="11013" max="11013" width="4.375" style="49" customWidth="1"/>
    <col min="11014" max="11014" width="37.25" style="49" customWidth="1"/>
    <col min="11015" max="11015" width="17" style="49" customWidth="1"/>
    <col min="11016" max="11019" width="10.25" style="49" customWidth="1"/>
    <col min="11020" max="11023" width="10" style="49" customWidth="1"/>
    <col min="11024" max="11027" width="9.125" style="49" customWidth="1"/>
    <col min="11028" max="11030" width="11.125" style="49" customWidth="1"/>
    <col min="11031" max="11031" width="10.25" style="49" customWidth="1"/>
    <col min="11032" max="11032" width="0" style="49" hidden="1" customWidth="1"/>
    <col min="11033" max="11033" width="7.125" style="49" customWidth="1"/>
    <col min="11034" max="11037" width="0" style="49" hidden="1" customWidth="1"/>
    <col min="11038" max="11050" width="12.625" style="49" customWidth="1"/>
    <col min="11051" max="11052" width="10.375" style="49" customWidth="1"/>
    <col min="11053" max="11054" width="12.625" style="49" customWidth="1"/>
    <col min="11055" max="11056" width="10.375" style="49" customWidth="1"/>
    <col min="11057" max="11057" width="11.375" style="49" customWidth="1"/>
    <col min="11058" max="11058" width="11.75" style="49" customWidth="1"/>
    <col min="11059" max="11059" width="11.125" style="49" customWidth="1"/>
    <col min="11060" max="11060" width="11.625" style="49" customWidth="1"/>
    <col min="11061" max="11061" width="10.75" style="49" customWidth="1"/>
    <col min="11062" max="11064" width="10.375" style="49" customWidth="1"/>
    <col min="11065" max="11065" width="13.625" style="49" customWidth="1"/>
    <col min="11066" max="11066" width="11.625" style="49" customWidth="1"/>
    <col min="11067" max="11067" width="11.875" style="49" customWidth="1"/>
    <col min="11068" max="11068" width="11.375" style="49" customWidth="1"/>
    <col min="11069" max="11070" width="13" style="49" customWidth="1"/>
    <col min="11071" max="11072" width="10.375" style="49" customWidth="1"/>
    <col min="11073" max="11073" width="11.25" style="49" customWidth="1"/>
    <col min="11074" max="11074" width="13.875" style="49" customWidth="1"/>
    <col min="11075" max="11075" width="10.375" style="49" customWidth="1"/>
    <col min="11076" max="11076" width="11.375" style="49" customWidth="1"/>
    <col min="11077" max="11082" width="10.375" style="49" customWidth="1"/>
    <col min="11083" max="11084" width="12.625" style="49" customWidth="1"/>
    <col min="11085" max="11086" width="10.375" style="49" customWidth="1"/>
    <col min="11087" max="11087" width="11.375" style="49" customWidth="1"/>
    <col min="11088" max="11088" width="11.75" style="49" customWidth="1"/>
    <col min="11089" max="11089" width="11.125" style="49" customWidth="1"/>
    <col min="11090" max="11090" width="11.625" style="49" customWidth="1"/>
    <col min="11091" max="11091" width="10.75" style="49" customWidth="1"/>
    <col min="11092" max="11094" width="10.375" style="49" customWidth="1"/>
    <col min="11095" max="11095" width="13.625" style="49" customWidth="1"/>
    <col min="11096" max="11096" width="11.625" style="49" customWidth="1"/>
    <col min="11097" max="11097" width="11.875" style="49" customWidth="1"/>
    <col min="11098" max="11098" width="11.375" style="49" customWidth="1"/>
    <col min="11099" max="11100" width="13" style="49" customWidth="1"/>
    <col min="11101" max="11102" width="10.375" style="49" customWidth="1"/>
    <col min="11103" max="11103" width="11.25" style="49" customWidth="1"/>
    <col min="11104" max="11104" width="13.875" style="49" customWidth="1"/>
    <col min="11105" max="11105" width="10.375" style="49" customWidth="1"/>
    <col min="11106" max="11106" width="11.375" style="49" customWidth="1"/>
    <col min="11107" max="11112" width="10.375" style="49" customWidth="1"/>
    <col min="11113" max="11114" width="12.625" style="49" customWidth="1"/>
    <col min="11115" max="11116" width="10.375" style="49" customWidth="1"/>
    <col min="11117" max="11117" width="11.375" style="49" customWidth="1"/>
    <col min="11118" max="11118" width="11.75" style="49" customWidth="1"/>
    <col min="11119" max="11119" width="11.125" style="49" customWidth="1"/>
    <col min="11120" max="11120" width="11.625" style="49" customWidth="1"/>
    <col min="11121" max="11121" width="10.75" style="49" customWidth="1"/>
    <col min="11122" max="11124" width="10.375" style="49" customWidth="1"/>
    <col min="11125" max="11125" width="13.625" style="49" customWidth="1"/>
    <col min="11126" max="11126" width="11.625" style="49" customWidth="1"/>
    <col min="11127" max="11127" width="11.875" style="49" customWidth="1"/>
    <col min="11128" max="11128" width="11.375" style="49" customWidth="1"/>
    <col min="11129" max="11130" width="13" style="49" customWidth="1"/>
    <col min="11131" max="11132" width="10.375" style="49" customWidth="1"/>
    <col min="11133" max="11133" width="11.25" style="49" customWidth="1"/>
    <col min="11134" max="11134" width="13.875" style="49" customWidth="1"/>
    <col min="11135" max="11135" width="10.375" style="49" customWidth="1"/>
    <col min="11136" max="11136" width="11.375" style="49" customWidth="1"/>
    <col min="11137" max="11137" width="18.125" style="49" customWidth="1"/>
    <col min="11138" max="11138" width="25" style="49" customWidth="1"/>
    <col min="11139" max="11142" width="10.375" style="49" customWidth="1"/>
    <col min="11143" max="11144" width="12.625" style="49" customWidth="1"/>
    <col min="11145" max="11146" width="10.375" style="49" customWidth="1"/>
    <col min="11147" max="11147" width="11.375" style="49" customWidth="1"/>
    <col min="11148" max="11148" width="11.75" style="49" customWidth="1"/>
    <col min="11149" max="11149" width="11.125" style="49" customWidth="1"/>
    <col min="11150" max="11150" width="11.625" style="49" customWidth="1"/>
    <col min="11151" max="11151" width="10.75" style="49" customWidth="1"/>
    <col min="11152" max="11153" width="10.375" style="49" customWidth="1"/>
    <col min="11154" max="11159" width="12.625" style="49" customWidth="1"/>
    <col min="11160" max="11163" width="11.625" style="49" customWidth="1"/>
    <col min="11164" max="11175" width="12.625" style="49" customWidth="1"/>
    <col min="11176" max="11176" width="7.125" style="49" customWidth="1"/>
    <col min="11177" max="11177" width="26.75" style="49" customWidth="1"/>
    <col min="11178" max="11178" width="12.875" style="49" customWidth="1"/>
    <col min="11179" max="11180" width="12.625" style="49" customWidth="1"/>
    <col min="11181" max="11181" width="12.25" style="49" customWidth="1"/>
    <col min="11182" max="11182" width="12.125" style="49" customWidth="1"/>
    <col min="11183" max="11183" width="11.875" style="49" customWidth="1"/>
    <col min="11184" max="11184" width="12.625" style="49" customWidth="1"/>
    <col min="11185" max="11185" width="12.375" style="49" customWidth="1"/>
    <col min="11186" max="11242" width="12.625" style="49" customWidth="1"/>
    <col min="11243" max="11243" width="9.375" style="49" customWidth="1"/>
    <col min="11244" max="11247" width="12.625" style="49" customWidth="1"/>
    <col min="11248" max="11248" width="12.25" style="49" customWidth="1"/>
    <col min="11249" max="11249" width="9.875" style="49" customWidth="1"/>
    <col min="11250" max="11250" width="11.25" style="49" customWidth="1"/>
    <col min="11251" max="11252" width="12.625" style="49" customWidth="1"/>
    <col min="11253" max="11253" width="14.875" style="49" customWidth="1"/>
    <col min="11254" max="11254" width="12.625" style="49" customWidth="1"/>
    <col min="11255" max="11264" width="12.625" style="49"/>
    <col min="11265" max="11268" width="0" style="49" hidden="1" customWidth="1"/>
    <col min="11269" max="11269" width="4.375" style="49" customWidth="1"/>
    <col min="11270" max="11270" width="37.25" style="49" customWidth="1"/>
    <col min="11271" max="11271" width="17" style="49" customWidth="1"/>
    <col min="11272" max="11275" width="10.25" style="49" customWidth="1"/>
    <col min="11276" max="11279" width="10" style="49" customWidth="1"/>
    <col min="11280" max="11283" width="9.125" style="49" customWidth="1"/>
    <col min="11284" max="11286" width="11.125" style="49" customWidth="1"/>
    <col min="11287" max="11287" width="10.25" style="49" customWidth="1"/>
    <col min="11288" max="11288" width="0" style="49" hidden="1" customWidth="1"/>
    <col min="11289" max="11289" width="7.125" style="49" customWidth="1"/>
    <col min="11290" max="11293" width="0" style="49" hidden="1" customWidth="1"/>
    <col min="11294" max="11306" width="12.625" style="49" customWidth="1"/>
    <col min="11307" max="11308" width="10.375" style="49" customWidth="1"/>
    <col min="11309" max="11310" width="12.625" style="49" customWidth="1"/>
    <col min="11311" max="11312" width="10.375" style="49" customWidth="1"/>
    <col min="11313" max="11313" width="11.375" style="49" customWidth="1"/>
    <col min="11314" max="11314" width="11.75" style="49" customWidth="1"/>
    <col min="11315" max="11315" width="11.125" style="49" customWidth="1"/>
    <col min="11316" max="11316" width="11.625" style="49" customWidth="1"/>
    <col min="11317" max="11317" width="10.75" style="49" customWidth="1"/>
    <col min="11318" max="11320" width="10.375" style="49" customWidth="1"/>
    <col min="11321" max="11321" width="13.625" style="49" customWidth="1"/>
    <col min="11322" max="11322" width="11.625" style="49" customWidth="1"/>
    <col min="11323" max="11323" width="11.875" style="49" customWidth="1"/>
    <col min="11324" max="11324" width="11.375" style="49" customWidth="1"/>
    <col min="11325" max="11326" width="13" style="49" customWidth="1"/>
    <col min="11327" max="11328" width="10.375" style="49" customWidth="1"/>
    <col min="11329" max="11329" width="11.25" style="49" customWidth="1"/>
    <col min="11330" max="11330" width="13.875" style="49" customWidth="1"/>
    <col min="11331" max="11331" width="10.375" style="49" customWidth="1"/>
    <col min="11332" max="11332" width="11.375" style="49" customWidth="1"/>
    <col min="11333" max="11338" width="10.375" style="49" customWidth="1"/>
    <col min="11339" max="11340" width="12.625" style="49" customWidth="1"/>
    <col min="11341" max="11342" width="10.375" style="49" customWidth="1"/>
    <col min="11343" max="11343" width="11.375" style="49" customWidth="1"/>
    <col min="11344" max="11344" width="11.75" style="49" customWidth="1"/>
    <col min="11345" max="11345" width="11.125" style="49" customWidth="1"/>
    <col min="11346" max="11346" width="11.625" style="49" customWidth="1"/>
    <col min="11347" max="11347" width="10.75" style="49" customWidth="1"/>
    <col min="11348" max="11350" width="10.375" style="49" customWidth="1"/>
    <col min="11351" max="11351" width="13.625" style="49" customWidth="1"/>
    <col min="11352" max="11352" width="11.625" style="49" customWidth="1"/>
    <col min="11353" max="11353" width="11.875" style="49" customWidth="1"/>
    <col min="11354" max="11354" width="11.375" style="49" customWidth="1"/>
    <col min="11355" max="11356" width="13" style="49" customWidth="1"/>
    <col min="11357" max="11358" width="10.375" style="49" customWidth="1"/>
    <col min="11359" max="11359" width="11.25" style="49" customWidth="1"/>
    <col min="11360" max="11360" width="13.875" style="49" customWidth="1"/>
    <col min="11361" max="11361" width="10.375" style="49" customWidth="1"/>
    <col min="11362" max="11362" width="11.375" style="49" customWidth="1"/>
    <col min="11363" max="11368" width="10.375" style="49" customWidth="1"/>
    <col min="11369" max="11370" width="12.625" style="49" customWidth="1"/>
    <col min="11371" max="11372" width="10.375" style="49" customWidth="1"/>
    <col min="11373" max="11373" width="11.375" style="49" customWidth="1"/>
    <col min="11374" max="11374" width="11.75" style="49" customWidth="1"/>
    <col min="11375" max="11375" width="11.125" style="49" customWidth="1"/>
    <col min="11376" max="11376" width="11.625" style="49" customWidth="1"/>
    <col min="11377" max="11377" width="10.75" style="49" customWidth="1"/>
    <col min="11378" max="11380" width="10.375" style="49" customWidth="1"/>
    <col min="11381" max="11381" width="13.625" style="49" customWidth="1"/>
    <col min="11382" max="11382" width="11.625" style="49" customWidth="1"/>
    <col min="11383" max="11383" width="11.875" style="49" customWidth="1"/>
    <col min="11384" max="11384" width="11.375" style="49" customWidth="1"/>
    <col min="11385" max="11386" width="13" style="49" customWidth="1"/>
    <col min="11387" max="11388" width="10.375" style="49" customWidth="1"/>
    <col min="11389" max="11389" width="11.25" style="49" customWidth="1"/>
    <col min="11390" max="11390" width="13.875" style="49" customWidth="1"/>
    <col min="11391" max="11391" width="10.375" style="49" customWidth="1"/>
    <col min="11392" max="11392" width="11.375" style="49" customWidth="1"/>
    <col min="11393" max="11393" width="18.125" style="49" customWidth="1"/>
    <col min="11394" max="11394" width="25" style="49" customWidth="1"/>
    <col min="11395" max="11398" width="10.375" style="49" customWidth="1"/>
    <col min="11399" max="11400" width="12.625" style="49" customWidth="1"/>
    <col min="11401" max="11402" width="10.375" style="49" customWidth="1"/>
    <col min="11403" max="11403" width="11.375" style="49" customWidth="1"/>
    <col min="11404" max="11404" width="11.75" style="49" customWidth="1"/>
    <col min="11405" max="11405" width="11.125" style="49" customWidth="1"/>
    <col min="11406" max="11406" width="11.625" style="49" customWidth="1"/>
    <col min="11407" max="11407" width="10.75" style="49" customWidth="1"/>
    <col min="11408" max="11409" width="10.375" style="49" customWidth="1"/>
    <col min="11410" max="11415" width="12.625" style="49" customWidth="1"/>
    <col min="11416" max="11419" width="11.625" style="49" customWidth="1"/>
    <col min="11420" max="11431" width="12.625" style="49" customWidth="1"/>
    <col min="11432" max="11432" width="7.125" style="49" customWidth="1"/>
    <col min="11433" max="11433" width="26.75" style="49" customWidth="1"/>
    <col min="11434" max="11434" width="12.875" style="49" customWidth="1"/>
    <col min="11435" max="11436" width="12.625" style="49" customWidth="1"/>
    <col min="11437" max="11437" width="12.25" style="49" customWidth="1"/>
    <col min="11438" max="11438" width="12.125" style="49" customWidth="1"/>
    <col min="11439" max="11439" width="11.875" style="49" customWidth="1"/>
    <col min="11440" max="11440" width="12.625" style="49" customWidth="1"/>
    <col min="11441" max="11441" width="12.375" style="49" customWidth="1"/>
    <col min="11442" max="11498" width="12.625" style="49" customWidth="1"/>
    <col min="11499" max="11499" width="9.375" style="49" customWidth="1"/>
    <col min="11500" max="11503" width="12.625" style="49" customWidth="1"/>
    <col min="11504" max="11504" width="12.25" style="49" customWidth="1"/>
    <col min="11505" max="11505" width="9.875" style="49" customWidth="1"/>
    <col min="11506" max="11506" width="11.25" style="49" customWidth="1"/>
    <col min="11507" max="11508" width="12.625" style="49" customWidth="1"/>
    <col min="11509" max="11509" width="14.875" style="49" customWidth="1"/>
    <col min="11510" max="11510" width="12.625" style="49" customWidth="1"/>
    <col min="11511" max="11520" width="12.625" style="49"/>
    <col min="11521" max="11524" width="0" style="49" hidden="1" customWidth="1"/>
    <col min="11525" max="11525" width="4.375" style="49" customWidth="1"/>
    <col min="11526" max="11526" width="37.25" style="49" customWidth="1"/>
    <col min="11527" max="11527" width="17" style="49" customWidth="1"/>
    <col min="11528" max="11531" width="10.25" style="49" customWidth="1"/>
    <col min="11532" max="11535" width="10" style="49" customWidth="1"/>
    <col min="11536" max="11539" width="9.125" style="49" customWidth="1"/>
    <col min="11540" max="11542" width="11.125" style="49" customWidth="1"/>
    <col min="11543" max="11543" width="10.25" style="49" customWidth="1"/>
    <col min="11544" max="11544" width="0" style="49" hidden="1" customWidth="1"/>
    <col min="11545" max="11545" width="7.125" style="49" customWidth="1"/>
    <col min="11546" max="11549" width="0" style="49" hidden="1" customWidth="1"/>
    <col min="11550" max="11562" width="12.625" style="49" customWidth="1"/>
    <col min="11563" max="11564" width="10.375" style="49" customWidth="1"/>
    <col min="11565" max="11566" width="12.625" style="49" customWidth="1"/>
    <col min="11567" max="11568" width="10.375" style="49" customWidth="1"/>
    <col min="11569" max="11569" width="11.375" style="49" customWidth="1"/>
    <col min="11570" max="11570" width="11.75" style="49" customWidth="1"/>
    <col min="11571" max="11571" width="11.125" style="49" customWidth="1"/>
    <col min="11572" max="11572" width="11.625" style="49" customWidth="1"/>
    <col min="11573" max="11573" width="10.75" style="49" customWidth="1"/>
    <col min="11574" max="11576" width="10.375" style="49" customWidth="1"/>
    <col min="11577" max="11577" width="13.625" style="49" customWidth="1"/>
    <col min="11578" max="11578" width="11.625" style="49" customWidth="1"/>
    <col min="11579" max="11579" width="11.875" style="49" customWidth="1"/>
    <col min="11580" max="11580" width="11.375" style="49" customWidth="1"/>
    <col min="11581" max="11582" width="13" style="49" customWidth="1"/>
    <col min="11583" max="11584" width="10.375" style="49" customWidth="1"/>
    <col min="11585" max="11585" width="11.25" style="49" customWidth="1"/>
    <col min="11586" max="11586" width="13.875" style="49" customWidth="1"/>
    <col min="11587" max="11587" width="10.375" style="49" customWidth="1"/>
    <col min="11588" max="11588" width="11.375" style="49" customWidth="1"/>
    <col min="11589" max="11594" width="10.375" style="49" customWidth="1"/>
    <col min="11595" max="11596" width="12.625" style="49" customWidth="1"/>
    <col min="11597" max="11598" width="10.375" style="49" customWidth="1"/>
    <col min="11599" max="11599" width="11.375" style="49" customWidth="1"/>
    <col min="11600" max="11600" width="11.75" style="49" customWidth="1"/>
    <col min="11601" max="11601" width="11.125" style="49" customWidth="1"/>
    <col min="11602" max="11602" width="11.625" style="49" customWidth="1"/>
    <col min="11603" max="11603" width="10.75" style="49" customWidth="1"/>
    <col min="11604" max="11606" width="10.375" style="49" customWidth="1"/>
    <col min="11607" max="11607" width="13.625" style="49" customWidth="1"/>
    <col min="11608" max="11608" width="11.625" style="49" customWidth="1"/>
    <col min="11609" max="11609" width="11.875" style="49" customWidth="1"/>
    <col min="11610" max="11610" width="11.375" style="49" customWidth="1"/>
    <col min="11611" max="11612" width="13" style="49" customWidth="1"/>
    <col min="11613" max="11614" width="10.375" style="49" customWidth="1"/>
    <col min="11615" max="11615" width="11.25" style="49" customWidth="1"/>
    <col min="11616" max="11616" width="13.875" style="49" customWidth="1"/>
    <col min="11617" max="11617" width="10.375" style="49" customWidth="1"/>
    <col min="11618" max="11618" width="11.375" style="49" customWidth="1"/>
    <col min="11619" max="11624" width="10.375" style="49" customWidth="1"/>
    <col min="11625" max="11626" width="12.625" style="49" customWidth="1"/>
    <col min="11627" max="11628" width="10.375" style="49" customWidth="1"/>
    <col min="11629" max="11629" width="11.375" style="49" customWidth="1"/>
    <col min="11630" max="11630" width="11.75" style="49" customWidth="1"/>
    <col min="11631" max="11631" width="11.125" style="49" customWidth="1"/>
    <col min="11632" max="11632" width="11.625" style="49" customWidth="1"/>
    <col min="11633" max="11633" width="10.75" style="49" customWidth="1"/>
    <col min="11634" max="11636" width="10.375" style="49" customWidth="1"/>
    <col min="11637" max="11637" width="13.625" style="49" customWidth="1"/>
    <col min="11638" max="11638" width="11.625" style="49" customWidth="1"/>
    <col min="11639" max="11639" width="11.875" style="49" customWidth="1"/>
    <col min="11640" max="11640" width="11.375" style="49" customWidth="1"/>
    <col min="11641" max="11642" width="13" style="49" customWidth="1"/>
    <col min="11643" max="11644" width="10.375" style="49" customWidth="1"/>
    <col min="11645" max="11645" width="11.25" style="49" customWidth="1"/>
    <col min="11646" max="11646" width="13.875" style="49" customWidth="1"/>
    <col min="11647" max="11647" width="10.375" style="49" customWidth="1"/>
    <col min="11648" max="11648" width="11.375" style="49" customWidth="1"/>
    <col min="11649" max="11649" width="18.125" style="49" customWidth="1"/>
    <col min="11650" max="11650" width="25" style="49" customWidth="1"/>
    <col min="11651" max="11654" width="10.375" style="49" customWidth="1"/>
    <col min="11655" max="11656" width="12.625" style="49" customWidth="1"/>
    <col min="11657" max="11658" width="10.375" style="49" customWidth="1"/>
    <col min="11659" max="11659" width="11.375" style="49" customWidth="1"/>
    <col min="11660" max="11660" width="11.75" style="49" customWidth="1"/>
    <col min="11661" max="11661" width="11.125" style="49" customWidth="1"/>
    <col min="11662" max="11662" width="11.625" style="49" customWidth="1"/>
    <col min="11663" max="11663" width="10.75" style="49" customWidth="1"/>
    <col min="11664" max="11665" width="10.375" style="49" customWidth="1"/>
    <col min="11666" max="11671" width="12.625" style="49" customWidth="1"/>
    <col min="11672" max="11675" width="11.625" style="49" customWidth="1"/>
    <col min="11676" max="11687" width="12.625" style="49" customWidth="1"/>
    <col min="11688" max="11688" width="7.125" style="49" customWidth="1"/>
    <col min="11689" max="11689" width="26.75" style="49" customWidth="1"/>
    <col min="11690" max="11690" width="12.875" style="49" customWidth="1"/>
    <col min="11691" max="11692" width="12.625" style="49" customWidth="1"/>
    <col min="11693" max="11693" width="12.25" style="49" customWidth="1"/>
    <col min="11694" max="11694" width="12.125" style="49" customWidth="1"/>
    <col min="11695" max="11695" width="11.875" style="49" customWidth="1"/>
    <col min="11696" max="11696" width="12.625" style="49" customWidth="1"/>
    <col min="11697" max="11697" width="12.375" style="49" customWidth="1"/>
    <col min="11698" max="11754" width="12.625" style="49" customWidth="1"/>
    <col min="11755" max="11755" width="9.375" style="49" customWidth="1"/>
    <col min="11756" max="11759" width="12.625" style="49" customWidth="1"/>
    <col min="11760" max="11760" width="12.25" style="49" customWidth="1"/>
    <col min="11761" max="11761" width="9.875" style="49" customWidth="1"/>
    <col min="11762" max="11762" width="11.25" style="49" customWidth="1"/>
    <col min="11763" max="11764" width="12.625" style="49" customWidth="1"/>
    <col min="11765" max="11765" width="14.875" style="49" customWidth="1"/>
    <col min="11766" max="11766" width="12.625" style="49" customWidth="1"/>
    <col min="11767" max="11776" width="12.625" style="49"/>
    <col min="11777" max="11780" width="0" style="49" hidden="1" customWidth="1"/>
    <col min="11781" max="11781" width="4.375" style="49" customWidth="1"/>
    <col min="11782" max="11782" width="37.25" style="49" customWidth="1"/>
    <col min="11783" max="11783" width="17" style="49" customWidth="1"/>
    <col min="11784" max="11787" width="10.25" style="49" customWidth="1"/>
    <col min="11788" max="11791" width="10" style="49" customWidth="1"/>
    <col min="11792" max="11795" width="9.125" style="49" customWidth="1"/>
    <col min="11796" max="11798" width="11.125" style="49" customWidth="1"/>
    <col min="11799" max="11799" width="10.25" style="49" customWidth="1"/>
    <col min="11800" max="11800" width="0" style="49" hidden="1" customWidth="1"/>
    <col min="11801" max="11801" width="7.125" style="49" customWidth="1"/>
    <col min="11802" max="11805" width="0" style="49" hidden="1" customWidth="1"/>
    <col min="11806" max="11818" width="12.625" style="49" customWidth="1"/>
    <col min="11819" max="11820" width="10.375" style="49" customWidth="1"/>
    <col min="11821" max="11822" width="12.625" style="49" customWidth="1"/>
    <col min="11823" max="11824" width="10.375" style="49" customWidth="1"/>
    <col min="11825" max="11825" width="11.375" style="49" customWidth="1"/>
    <col min="11826" max="11826" width="11.75" style="49" customWidth="1"/>
    <col min="11827" max="11827" width="11.125" style="49" customWidth="1"/>
    <col min="11828" max="11828" width="11.625" style="49" customWidth="1"/>
    <col min="11829" max="11829" width="10.75" style="49" customWidth="1"/>
    <col min="11830" max="11832" width="10.375" style="49" customWidth="1"/>
    <col min="11833" max="11833" width="13.625" style="49" customWidth="1"/>
    <col min="11834" max="11834" width="11.625" style="49" customWidth="1"/>
    <col min="11835" max="11835" width="11.875" style="49" customWidth="1"/>
    <col min="11836" max="11836" width="11.375" style="49" customWidth="1"/>
    <col min="11837" max="11838" width="13" style="49" customWidth="1"/>
    <col min="11839" max="11840" width="10.375" style="49" customWidth="1"/>
    <col min="11841" max="11841" width="11.25" style="49" customWidth="1"/>
    <col min="11842" max="11842" width="13.875" style="49" customWidth="1"/>
    <col min="11843" max="11843" width="10.375" style="49" customWidth="1"/>
    <col min="11844" max="11844" width="11.375" style="49" customWidth="1"/>
    <col min="11845" max="11850" width="10.375" style="49" customWidth="1"/>
    <col min="11851" max="11852" width="12.625" style="49" customWidth="1"/>
    <col min="11853" max="11854" width="10.375" style="49" customWidth="1"/>
    <col min="11855" max="11855" width="11.375" style="49" customWidth="1"/>
    <col min="11856" max="11856" width="11.75" style="49" customWidth="1"/>
    <col min="11857" max="11857" width="11.125" style="49" customWidth="1"/>
    <col min="11858" max="11858" width="11.625" style="49" customWidth="1"/>
    <col min="11859" max="11859" width="10.75" style="49" customWidth="1"/>
    <col min="11860" max="11862" width="10.375" style="49" customWidth="1"/>
    <col min="11863" max="11863" width="13.625" style="49" customWidth="1"/>
    <col min="11864" max="11864" width="11.625" style="49" customWidth="1"/>
    <col min="11865" max="11865" width="11.875" style="49" customWidth="1"/>
    <col min="11866" max="11866" width="11.375" style="49" customWidth="1"/>
    <col min="11867" max="11868" width="13" style="49" customWidth="1"/>
    <col min="11869" max="11870" width="10.375" style="49" customWidth="1"/>
    <col min="11871" max="11871" width="11.25" style="49" customWidth="1"/>
    <col min="11872" max="11872" width="13.875" style="49" customWidth="1"/>
    <col min="11873" max="11873" width="10.375" style="49" customWidth="1"/>
    <col min="11874" max="11874" width="11.375" style="49" customWidth="1"/>
    <col min="11875" max="11880" width="10.375" style="49" customWidth="1"/>
    <col min="11881" max="11882" width="12.625" style="49" customWidth="1"/>
    <col min="11883" max="11884" width="10.375" style="49" customWidth="1"/>
    <col min="11885" max="11885" width="11.375" style="49" customWidth="1"/>
    <col min="11886" max="11886" width="11.75" style="49" customWidth="1"/>
    <col min="11887" max="11887" width="11.125" style="49" customWidth="1"/>
    <col min="11888" max="11888" width="11.625" style="49" customWidth="1"/>
    <col min="11889" max="11889" width="10.75" style="49" customWidth="1"/>
    <col min="11890" max="11892" width="10.375" style="49" customWidth="1"/>
    <col min="11893" max="11893" width="13.625" style="49" customWidth="1"/>
    <col min="11894" max="11894" width="11.625" style="49" customWidth="1"/>
    <col min="11895" max="11895" width="11.875" style="49" customWidth="1"/>
    <col min="11896" max="11896" width="11.375" style="49" customWidth="1"/>
    <col min="11897" max="11898" width="13" style="49" customWidth="1"/>
    <col min="11899" max="11900" width="10.375" style="49" customWidth="1"/>
    <col min="11901" max="11901" width="11.25" style="49" customWidth="1"/>
    <col min="11902" max="11902" width="13.875" style="49" customWidth="1"/>
    <col min="11903" max="11903" width="10.375" style="49" customWidth="1"/>
    <col min="11904" max="11904" width="11.375" style="49" customWidth="1"/>
    <col min="11905" max="11905" width="18.125" style="49" customWidth="1"/>
    <col min="11906" max="11906" width="25" style="49" customWidth="1"/>
    <col min="11907" max="11910" width="10.375" style="49" customWidth="1"/>
    <col min="11911" max="11912" width="12.625" style="49" customWidth="1"/>
    <col min="11913" max="11914" width="10.375" style="49" customWidth="1"/>
    <col min="11915" max="11915" width="11.375" style="49" customWidth="1"/>
    <col min="11916" max="11916" width="11.75" style="49" customWidth="1"/>
    <col min="11917" max="11917" width="11.125" style="49" customWidth="1"/>
    <col min="11918" max="11918" width="11.625" style="49" customWidth="1"/>
    <col min="11919" max="11919" width="10.75" style="49" customWidth="1"/>
    <col min="11920" max="11921" width="10.375" style="49" customWidth="1"/>
    <col min="11922" max="11927" width="12.625" style="49" customWidth="1"/>
    <col min="11928" max="11931" width="11.625" style="49" customWidth="1"/>
    <col min="11932" max="11943" width="12.625" style="49" customWidth="1"/>
    <col min="11944" max="11944" width="7.125" style="49" customWidth="1"/>
    <col min="11945" max="11945" width="26.75" style="49" customWidth="1"/>
    <col min="11946" max="11946" width="12.875" style="49" customWidth="1"/>
    <col min="11947" max="11948" width="12.625" style="49" customWidth="1"/>
    <col min="11949" max="11949" width="12.25" style="49" customWidth="1"/>
    <col min="11950" max="11950" width="12.125" style="49" customWidth="1"/>
    <col min="11951" max="11951" width="11.875" style="49" customWidth="1"/>
    <col min="11952" max="11952" width="12.625" style="49" customWidth="1"/>
    <col min="11953" max="11953" width="12.375" style="49" customWidth="1"/>
    <col min="11954" max="12010" width="12.625" style="49" customWidth="1"/>
    <col min="12011" max="12011" width="9.375" style="49" customWidth="1"/>
    <col min="12012" max="12015" width="12.625" style="49" customWidth="1"/>
    <col min="12016" max="12016" width="12.25" style="49" customWidth="1"/>
    <col min="12017" max="12017" width="9.875" style="49" customWidth="1"/>
    <col min="12018" max="12018" width="11.25" style="49" customWidth="1"/>
    <col min="12019" max="12020" width="12.625" style="49" customWidth="1"/>
    <col min="12021" max="12021" width="14.875" style="49" customWidth="1"/>
    <col min="12022" max="12022" width="12.625" style="49" customWidth="1"/>
    <col min="12023" max="12032" width="12.625" style="49"/>
    <col min="12033" max="12036" width="0" style="49" hidden="1" customWidth="1"/>
    <col min="12037" max="12037" width="4.375" style="49" customWidth="1"/>
    <col min="12038" max="12038" width="37.25" style="49" customWidth="1"/>
    <col min="12039" max="12039" width="17" style="49" customWidth="1"/>
    <col min="12040" max="12043" width="10.25" style="49" customWidth="1"/>
    <col min="12044" max="12047" width="10" style="49" customWidth="1"/>
    <col min="12048" max="12051" width="9.125" style="49" customWidth="1"/>
    <col min="12052" max="12054" width="11.125" style="49" customWidth="1"/>
    <col min="12055" max="12055" width="10.25" style="49" customWidth="1"/>
    <col min="12056" max="12056" width="0" style="49" hidden="1" customWidth="1"/>
    <col min="12057" max="12057" width="7.125" style="49" customWidth="1"/>
    <col min="12058" max="12061" width="0" style="49" hidden="1" customWidth="1"/>
    <col min="12062" max="12074" width="12.625" style="49" customWidth="1"/>
    <col min="12075" max="12076" width="10.375" style="49" customWidth="1"/>
    <col min="12077" max="12078" width="12.625" style="49" customWidth="1"/>
    <col min="12079" max="12080" width="10.375" style="49" customWidth="1"/>
    <col min="12081" max="12081" width="11.375" style="49" customWidth="1"/>
    <col min="12082" max="12082" width="11.75" style="49" customWidth="1"/>
    <col min="12083" max="12083" width="11.125" style="49" customWidth="1"/>
    <col min="12084" max="12084" width="11.625" style="49" customWidth="1"/>
    <col min="12085" max="12085" width="10.75" style="49" customWidth="1"/>
    <col min="12086" max="12088" width="10.375" style="49" customWidth="1"/>
    <col min="12089" max="12089" width="13.625" style="49" customWidth="1"/>
    <col min="12090" max="12090" width="11.625" style="49" customWidth="1"/>
    <col min="12091" max="12091" width="11.875" style="49" customWidth="1"/>
    <col min="12092" max="12092" width="11.375" style="49" customWidth="1"/>
    <col min="12093" max="12094" width="13" style="49" customWidth="1"/>
    <col min="12095" max="12096" width="10.375" style="49" customWidth="1"/>
    <col min="12097" max="12097" width="11.25" style="49" customWidth="1"/>
    <col min="12098" max="12098" width="13.875" style="49" customWidth="1"/>
    <col min="12099" max="12099" width="10.375" style="49" customWidth="1"/>
    <col min="12100" max="12100" width="11.375" style="49" customWidth="1"/>
    <col min="12101" max="12106" width="10.375" style="49" customWidth="1"/>
    <col min="12107" max="12108" width="12.625" style="49" customWidth="1"/>
    <col min="12109" max="12110" width="10.375" style="49" customWidth="1"/>
    <col min="12111" max="12111" width="11.375" style="49" customWidth="1"/>
    <col min="12112" max="12112" width="11.75" style="49" customWidth="1"/>
    <col min="12113" max="12113" width="11.125" style="49" customWidth="1"/>
    <col min="12114" max="12114" width="11.625" style="49" customWidth="1"/>
    <col min="12115" max="12115" width="10.75" style="49" customWidth="1"/>
    <col min="12116" max="12118" width="10.375" style="49" customWidth="1"/>
    <col min="12119" max="12119" width="13.625" style="49" customWidth="1"/>
    <col min="12120" max="12120" width="11.625" style="49" customWidth="1"/>
    <col min="12121" max="12121" width="11.875" style="49" customWidth="1"/>
    <col min="12122" max="12122" width="11.375" style="49" customWidth="1"/>
    <col min="12123" max="12124" width="13" style="49" customWidth="1"/>
    <col min="12125" max="12126" width="10.375" style="49" customWidth="1"/>
    <col min="12127" max="12127" width="11.25" style="49" customWidth="1"/>
    <col min="12128" max="12128" width="13.875" style="49" customWidth="1"/>
    <col min="12129" max="12129" width="10.375" style="49" customWidth="1"/>
    <col min="12130" max="12130" width="11.375" style="49" customWidth="1"/>
    <col min="12131" max="12136" width="10.375" style="49" customWidth="1"/>
    <col min="12137" max="12138" width="12.625" style="49" customWidth="1"/>
    <col min="12139" max="12140" width="10.375" style="49" customWidth="1"/>
    <col min="12141" max="12141" width="11.375" style="49" customWidth="1"/>
    <col min="12142" max="12142" width="11.75" style="49" customWidth="1"/>
    <col min="12143" max="12143" width="11.125" style="49" customWidth="1"/>
    <col min="12144" max="12144" width="11.625" style="49" customWidth="1"/>
    <col min="12145" max="12145" width="10.75" style="49" customWidth="1"/>
    <col min="12146" max="12148" width="10.375" style="49" customWidth="1"/>
    <col min="12149" max="12149" width="13.625" style="49" customWidth="1"/>
    <col min="12150" max="12150" width="11.625" style="49" customWidth="1"/>
    <col min="12151" max="12151" width="11.875" style="49" customWidth="1"/>
    <col min="12152" max="12152" width="11.375" style="49" customWidth="1"/>
    <col min="12153" max="12154" width="13" style="49" customWidth="1"/>
    <col min="12155" max="12156" width="10.375" style="49" customWidth="1"/>
    <col min="12157" max="12157" width="11.25" style="49" customWidth="1"/>
    <col min="12158" max="12158" width="13.875" style="49" customWidth="1"/>
    <col min="12159" max="12159" width="10.375" style="49" customWidth="1"/>
    <col min="12160" max="12160" width="11.375" style="49" customWidth="1"/>
    <col min="12161" max="12161" width="18.125" style="49" customWidth="1"/>
    <col min="12162" max="12162" width="25" style="49" customWidth="1"/>
    <col min="12163" max="12166" width="10.375" style="49" customWidth="1"/>
    <col min="12167" max="12168" width="12.625" style="49" customWidth="1"/>
    <col min="12169" max="12170" width="10.375" style="49" customWidth="1"/>
    <col min="12171" max="12171" width="11.375" style="49" customWidth="1"/>
    <col min="12172" max="12172" width="11.75" style="49" customWidth="1"/>
    <col min="12173" max="12173" width="11.125" style="49" customWidth="1"/>
    <col min="12174" max="12174" width="11.625" style="49" customWidth="1"/>
    <col min="12175" max="12175" width="10.75" style="49" customWidth="1"/>
    <col min="12176" max="12177" width="10.375" style="49" customWidth="1"/>
    <col min="12178" max="12183" width="12.625" style="49" customWidth="1"/>
    <col min="12184" max="12187" width="11.625" style="49" customWidth="1"/>
    <col min="12188" max="12199" width="12.625" style="49" customWidth="1"/>
    <col min="12200" max="12200" width="7.125" style="49" customWidth="1"/>
    <col min="12201" max="12201" width="26.75" style="49" customWidth="1"/>
    <col min="12202" max="12202" width="12.875" style="49" customWidth="1"/>
    <col min="12203" max="12204" width="12.625" style="49" customWidth="1"/>
    <col min="12205" max="12205" width="12.25" style="49" customWidth="1"/>
    <col min="12206" max="12206" width="12.125" style="49" customWidth="1"/>
    <col min="12207" max="12207" width="11.875" style="49" customWidth="1"/>
    <col min="12208" max="12208" width="12.625" style="49" customWidth="1"/>
    <col min="12209" max="12209" width="12.375" style="49" customWidth="1"/>
    <col min="12210" max="12266" width="12.625" style="49" customWidth="1"/>
    <col min="12267" max="12267" width="9.375" style="49" customWidth="1"/>
    <col min="12268" max="12271" width="12.625" style="49" customWidth="1"/>
    <col min="12272" max="12272" width="12.25" style="49" customWidth="1"/>
    <col min="12273" max="12273" width="9.875" style="49" customWidth="1"/>
    <col min="12274" max="12274" width="11.25" style="49" customWidth="1"/>
    <col min="12275" max="12276" width="12.625" style="49" customWidth="1"/>
    <col min="12277" max="12277" width="14.875" style="49" customWidth="1"/>
    <col min="12278" max="12278" width="12.625" style="49" customWidth="1"/>
    <col min="12279" max="12288" width="12.625" style="49"/>
    <col min="12289" max="12292" width="0" style="49" hidden="1" customWidth="1"/>
    <col min="12293" max="12293" width="4.375" style="49" customWidth="1"/>
    <col min="12294" max="12294" width="37.25" style="49" customWidth="1"/>
    <col min="12295" max="12295" width="17" style="49" customWidth="1"/>
    <col min="12296" max="12299" width="10.25" style="49" customWidth="1"/>
    <col min="12300" max="12303" width="10" style="49" customWidth="1"/>
    <col min="12304" max="12307" width="9.125" style="49" customWidth="1"/>
    <col min="12308" max="12310" width="11.125" style="49" customWidth="1"/>
    <col min="12311" max="12311" width="10.25" style="49" customWidth="1"/>
    <col min="12312" max="12312" width="0" style="49" hidden="1" customWidth="1"/>
    <col min="12313" max="12313" width="7.125" style="49" customWidth="1"/>
    <col min="12314" max="12317" width="0" style="49" hidden="1" customWidth="1"/>
    <col min="12318" max="12330" width="12.625" style="49" customWidth="1"/>
    <col min="12331" max="12332" width="10.375" style="49" customWidth="1"/>
    <col min="12333" max="12334" width="12.625" style="49" customWidth="1"/>
    <col min="12335" max="12336" width="10.375" style="49" customWidth="1"/>
    <col min="12337" max="12337" width="11.375" style="49" customWidth="1"/>
    <col min="12338" max="12338" width="11.75" style="49" customWidth="1"/>
    <col min="12339" max="12339" width="11.125" style="49" customWidth="1"/>
    <col min="12340" max="12340" width="11.625" style="49" customWidth="1"/>
    <col min="12341" max="12341" width="10.75" style="49" customWidth="1"/>
    <col min="12342" max="12344" width="10.375" style="49" customWidth="1"/>
    <col min="12345" max="12345" width="13.625" style="49" customWidth="1"/>
    <col min="12346" max="12346" width="11.625" style="49" customWidth="1"/>
    <col min="12347" max="12347" width="11.875" style="49" customWidth="1"/>
    <col min="12348" max="12348" width="11.375" style="49" customWidth="1"/>
    <col min="12349" max="12350" width="13" style="49" customWidth="1"/>
    <col min="12351" max="12352" width="10.375" style="49" customWidth="1"/>
    <col min="12353" max="12353" width="11.25" style="49" customWidth="1"/>
    <col min="12354" max="12354" width="13.875" style="49" customWidth="1"/>
    <col min="12355" max="12355" width="10.375" style="49" customWidth="1"/>
    <col min="12356" max="12356" width="11.375" style="49" customWidth="1"/>
    <col min="12357" max="12362" width="10.375" style="49" customWidth="1"/>
    <col min="12363" max="12364" width="12.625" style="49" customWidth="1"/>
    <col min="12365" max="12366" width="10.375" style="49" customWidth="1"/>
    <col min="12367" max="12367" width="11.375" style="49" customWidth="1"/>
    <col min="12368" max="12368" width="11.75" style="49" customWidth="1"/>
    <col min="12369" max="12369" width="11.125" style="49" customWidth="1"/>
    <col min="12370" max="12370" width="11.625" style="49" customWidth="1"/>
    <col min="12371" max="12371" width="10.75" style="49" customWidth="1"/>
    <col min="12372" max="12374" width="10.375" style="49" customWidth="1"/>
    <col min="12375" max="12375" width="13.625" style="49" customWidth="1"/>
    <col min="12376" max="12376" width="11.625" style="49" customWidth="1"/>
    <col min="12377" max="12377" width="11.875" style="49" customWidth="1"/>
    <col min="12378" max="12378" width="11.375" style="49" customWidth="1"/>
    <col min="12379" max="12380" width="13" style="49" customWidth="1"/>
    <col min="12381" max="12382" width="10.375" style="49" customWidth="1"/>
    <col min="12383" max="12383" width="11.25" style="49" customWidth="1"/>
    <col min="12384" max="12384" width="13.875" style="49" customWidth="1"/>
    <col min="12385" max="12385" width="10.375" style="49" customWidth="1"/>
    <col min="12386" max="12386" width="11.375" style="49" customWidth="1"/>
    <col min="12387" max="12392" width="10.375" style="49" customWidth="1"/>
    <col min="12393" max="12394" width="12.625" style="49" customWidth="1"/>
    <col min="12395" max="12396" width="10.375" style="49" customWidth="1"/>
    <col min="12397" max="12397" width="11.375" style="49" customWidth="1"/>
    <col min="12398" max="12398" width="11.75" style="49" customWidth="1"/>
    <col min="12399" max="12399" width="11.125" style="49" customWidth="1"/>
    <col min="12400" max="12400" width="11.625" style="49" customWidth="1"/>
    <col min="12401" max="12401" width="10.75" style="49" customWidth="1"/>
    <col min="12402" max="12404" width="10.375" style="49" customWidth="1"/>
    <col min="12405" max="12405" width="13.625" style="49" customWidth="1"/>
    <col min="12406" max="12406" width="11.625" style="49" customWidth="1"/>
    <col min="12407" max="12407" width="11.875" style="49" customWidth="1"/>
    <col min="12408" max="12408" width="11.375" style="49" customWidth="1"/>
    <col min="12409" max="12410" width="13" style="49" customWidth="1"/>
    <col min="12411" max="12412" width="10.375" style="49" customWidth="1"/>
    <col min="12413" max="12413" width="11.25" style="49" customWidth="1"/>
    <col min="12414" max="12414" width="13.875" style="49" customWidth="1"/>
    <col min="12415" max="12415" width="10.375" style="49" customWidth="1"/>
    <col min="12416" max="12416" width="11.375" style="49" customWidth="1"/>
    <col min="12417" max="12417" width="18.125" style="49" customWidth="1"/>
    <col min="12418" max="12418" width="25" style="49" customWidth="1"/>
    <col min="12419" max="12422" width="10.375" style="49" customWidth="1"/>
    <col min="12423" max="12424" width="12.625" style="49" customWidth="1"/>
    <col min="12425" max="12426" width="10.375" style="49" customWidth="1"/>
    <col min="12427" max="12427" width="11.375" style="49" customWidth="1"/>
    <col min="12428" max="12428" width="11.75" style="49" customWidth="1"/>
    <col min="12429" max="12429" width="11.125" style="49" customWidth="1"/>
    <col min="12430" max="12430" width="11.625" style="49" customWidth="1"/>
    <col min="12431" max="12431" width="10.75" style="49" customWidth="1"/>
    <col min="12432" max="12433" width="10.375" style="49" customWidth="1"/>
    <col min="12434" max="12439" width="12.625" style="49" customWidth="1"/>
    <col min="12440" max="12443" width="11.625" style="49" customWidth="1"/>
    <col min="12444" max="12455" width="12.625" style="49" customWidth="1"/>
    <col min="12456" max="12456" width="7.125" style="49" customWidth="1"/>
    <col min="12457" max="12457" width="26.75" style="49" customWidth="1"/>
    <col min="12458" max="12458" width="12.875" style="49" customWidth="1"/>
    <col min="12459" max="12460" width="12.625" style="49" customWidth="1"/>
    <col min="12461" max="12461" width="12.25" style="49" customWidth="1"/>
    <col min="12462" max="12462" width="12.125" style="49" customWidth="1"/>
    <col min="12463" max="12463" width="11.875" style="49" customWidth="1"/>
    <col min="12464" max="12464" width="12.625" style="49" customWidth="1"/>
    <col min="12465" max="12465" width="12.375" style="49" customWidth="1"/>
    <col min="12466" max="12522" width="12.625" style="49" customWidth="1"/>
    <col min="12523" max="12523" width="9.375" style="49" customWidth="1"/>
    <col min="12524" max="12527" width="12.625" style="49" customWidth="1"/>
    <col min="12528" max="12528" width="12.25" style="49" customWidth="1"/>
    <col min="12529" max="12529" width="9.875" style="49" customWidth="1"/>
    <col min="12530" max="12530" width="11.25" style="49" customWidth="1"/>
    <col min="12531" max="12532" width="12.625" style="49" customWidth="1"/>
    <col min="12533" max="12533" width="14.875" style="49" customWidth="1"/>
    <col min="12534" max="12534" width="12.625" style="49" customWidth="1"/>
    <col min="12535" max="12544" width="12.625" style="49"/>
    <col min="12545" max="12548" width="0" style="49" hidden="1" customWidth="1"/>
    <col min="12549" max="12549" width="4.375" style="49" customWidth="1"/>
    <col min="12550" max="12550" width="37.25" style="49" customWidth="1"/>
    <col min="12551" max="12551" width="17" style="49" customWidth="1"/>
    <col min="12552" max="12555" width="10.25" style="49" customWidth="1"/>
    <col min="12556" max="12559" width="10" style="49" customWidth="1"/>
    <col min="12560" max="12563" width="9.125" style="49" customWidth="1"/>
    <col min="12564" max="12566" width="11.125" style="49" customWidth="1"/>
    <col min="12567" max="12567" width="10.25" style="49" customWidth="1"/>
    <col min="12568" max="12568" width="0" style="49" hidden="1" customWidth="1"/>
    <col min="12569" max="12569" width="7.125" style="49" customWidth="1"/>
    <col min="12570" max="12573" width="0" style="49" hidden="1" customWidth="1"/>
    <col min="12574" max="12586" width="12.625" style="49" customWidth="1"/>
    <col min="12587" max="12588" width="10.375" style="49" customWidth="1"/>
    <col min="12589" max="12590" width="12.625" style="49" customWidth="1"/>
    <col min="12591" max="12592" width="10.375" style="49" customWidth="1"/>
    <col min="12593" max="12593" width="11.375" style="49" customWidth="1"/>
    <col min="12594" max="12594" width="11.75" style="49" customWidth="1"/>
    <col min="12595" max="12595" width="11.125" style="49" customWidth="1"/>
    <col min="12596" max="12596" width="11.625" style="49" customWidth="1"/>
    <col min="12597" max="12597" width="10.75" style="49" customWidth="1"/>
    <col min="12598" max="12600" width="10.375" style="49" customWidth="1"/>
    <col min="12601" max="12601" width="13.625" style="49" customWidth="1"/>
    <col min="12602" max="12602" width="11.625" style="49" customWidth="1"/>
    <col min="12603" max="12603" width="11.875" style="49" customWidth="1"/>
    <col min="12604" max="12604" width="11.375" style="49" customWidth="1"/>
    <col min="12605" max="12606" width="13" style="49" customWidth="1"/>
    <col min="12607" max="12608" width="10.375" style="49" customWidth="1"/>
    <col min="12609" max="12609" width="11.25" style="49" customWidth="1"/>
    <col min="12610" max="12610" width="13.875" style="49" customWidth="1"/>
    <col min="12611" max="12611" width="10.375" style="49" customWidth="1"/>
    <col min="12612" max="12612" width="11.375" style="49" customWidth="1"/>
    <col min="12613" max="12618" width="10.375" style="49" customWidth="1"/>
    <col min="12619" max="12620" width="12.625" style="49" customWidth="1"/>
    <col min="12621" max="12622" width="10.375" style="49" customWidth="1"/>
    <col min="12623" max="12623" width="11.375" style="49" customWidth="1"/>
    <col min="12624" max="12624" width="11.75" style="49" customWidth="1"/>
    <col min="12625" max="12625" width="11.125" style="49" customWidth="1"/>
    <col min="12626" max="12626" width="11.625" style="49" customWidth="1"/>
    <col min="12627" max="12627" width="10.75" style="49" customWidth="1"/>
    <col min="12628" max="12630" width="10.375" style="49" customWidth="1"/>
    <col min="12631" max="12631" width="13.625" style="49" customWidth="1"/>
    <col min="12632" max="12632" width="11.625" style="49" customWidth="1"/>
    <col min="12633" max="12633" width="11.875" style="49" customWidth="1"/>
    <col min="12634" max="12634" width="11.375" style="49" customWidth="1"/>
    <col min="12635" max="12636" width="13" style="49" customWidth="1"/>
    <col min="12637" max="12638" width="10.375" style="49" customWidth="1"/>
    <col min="12639" max="12639" width="11.25" style="49" customWidth="1"/>
    <col min="12640" max="12640" width="13.875" style="49" customWidth="1"/>
    <col min="12641" max="12641" width="10.375" style="49" customWidth="1"/>
    <col min="12642" max="12642" width="11.375" style="49" customWidth="1"/>
    <col min="12643" max="12648" width="10.375" style="49" customWidth="1"/>
    <col min="12649" max="12650" width="12.625" style="49" customWidth="1"/>
    <col min="12651" max="12652" width="10.375" style="49" customWidth="1"/>
    <col min="12653" max="12653" width="11.375" style="49" customWidth="1"/>
    <col min="12654" max="12654" width="11.75" style="49" customWidth="1"/>
    <col min="12655" max="12655" width="11.125" style="49" customWidth="1"/>
    <col min="12656" max="12656" width="11.625" style="49" customWidth="1"/>
    <col min="12657" max="12657" width="10.75" style="49" customWidth="1"/>
    <col min="12658" max="12660" width="10.375" style="49" customWidth="1"/>
    <col min="12661" max="12661" width="13.625" style="49" customWidth="1"/>
    <col min="12662" max="12662" width="11.625" style="49" customWidth="1"/>
    <col min="12663" max="12663" width="11.875" style="49" customWidth="1"/>
    <col min="12664" max="12664" width="11.375" style="49" customWidth="1"/>
    <col min="12665" max="12666" width="13" style="49" customWidth="1"/>
    <col min="12667" max="12668" width="10.375" style="49" customWidth="1"/>
    <col min="12669" max="12669" width="11.25" style="49" customWidth="1"/>
    <col min="12670" max="12670" width="13.875" style="49" customWidth="1"/>
    <col min="12671" max="12671" width="10.375" style="49" customWidth="1"/>
    <col min="12672" max="12672" width="11.375" style="49" customWidth="1"/>
    <col min="12673" max="12673" width="18.125" style="49" customWidth="1"/>
    <col min="12674" max="12674" width="25" style="49" customWidth="1"/>
    <col min="12675" max="12678" width="10.375" style="49" customWidth="1"/>
    <col min="12679" max="12680" width="12.625" style="49" customWidth="1"/>
    <col min="12681" max="12682" width="10.375" style="49" customWidth="1"/>
    <col min="12683" max="12683" width="11.375" style="49" customWidth="1"/>
    <col min="12684" max="12684" width="11.75" style="49" customWidth="1"/>
    <col min="12685" max="12685" width="11.125" style="49" customWidth="1"/>
    <col min="12686" max="12686" width="11.625" style="49" customWidth="1"/>
    <col min="12687" max="12687" width="10.75" style="49" customWidth="1"/>
    <col min="12688" max="12689" width="10.375" style="49" customWidth="1"/>
    <col min="12690" max="12695" width="12.625" style="49" customWidth="1"/>
    <col min="12696" max="12699" width="11.625" style="49" customWidth="1"/>
    <col min="12700" max="12711" width="12.625" style="49" customWidth="1"/>
    <col min="12712" max="12712" width="7.125" style="49" customWidth="1"/>
    <col min="12713" max="12713" width="26.75" style="49" customWidth="1"/>
    <col min="12714" max="12714" width="12.875" style="49" customWidth="1"/>
    <col min="12715" max="12716" width="12.625" style="49" customWidth="1"/>
    <col min="12717" max="12717" width="12.25" style="49" customWidth="1"/>
    <col min="12718" max="12718" width="12.125" style="49" customWidth="1"/>
    <col min="12719" max="12719" width="11.875" style="49" customWidth="1"/>
    <col min="12720" max="12720" width="12.625" style="49" customWidth="1"/>
    <col min="12721" max="12721" width="12.375" style="49" customWidth="1"/>
    <col min="12722" max="12778" width="12.625" style="49" customWidth="1"/>
    <col min="12779" max="12779" width="9.375" style="49" customWidth="1"/>
    <col min="12780" max="12783" width="12.625" style="49" customWidth="1"/>
    <col min="12784" max="12784" width="12.25" style="49" customWidth="1"/>
    <col min="12785" max="12785" width="9.875" style="49" customWidth="1"/>
    <col min="12786" max="12786" width="11.25" style="49" customWidth="1"/>
    <col min="12787" max="12788" width="12.625" style="49" customWidth="1"/>
    <col min="12789" max="12789" width="14.875" style="49" customWidth="1"/>
    <col min="12790" max="12790" width="12.625" style="49" customWidth="1"/>
    <col min="12791" max="12800" width="12.625" style="49"/>
    <col min="12801" max="12804" width="0" style="49" hidden="1" customWidth="1"/>
    <col min="12805" max="12805" width="4.375" style="49" customWidth="1"/>
    <col min="12806" max="12806" width="37.25" style="49" customWidth="1"/>
    <col min="12807" max="12807" width="17" style="49" customWidth="1"/>
    <col min="12808" max="12811" width="10.25" style="49" customWidth="1"/>
    <col min="12812" max="12815" width="10" style="49" customWidth="1"/>
    <col min="12816" max="12819" width="9.125" style="49" customWidth="1"/>
    <col min="12820" max="12822" width="11.125" style="49" customWidth="1"/>
    <col min="12823" max="12823" width="10.25" style="49" customWidth="1"/>
    <col min="12824" max="12824" width="0" style="49" hidden="1" customWidth="1"/>
    <col min="12825" max="12825" width="7.125" style="49" customWidth="1"/>
    <col min="12826" max="12829" width="0" style="49" hidden="1" customWidth="1"/>
    <col min="12830" max="12842" width="12.625" style="49" customWidth="1"/>
    <col min="12843" max="12844" width="10.375" style="49" customWidth="1"/>
    <col min="12845" max="12846" width="12.625" style="49" customWidth="1"/>
    <col min="12847" max="12848" width="10.375" style="49" customWidth="1"/>
    <col min="12849" max="12849" width="11.375" style="49" customWidth="1"/>
    <col min="12850" max="12850" width="11.75" style="49" customWidth="1"/>
    <col min="12851" max="12851" width="11.125" style="49" customWidth="1"/>
    <col min="12852" max="12852" width="11.625" style="49" customWidth="1"/>
    <col min="12853" max="12853" width="10.75" style="49" customWidth="1"/>
    <col min="12854" max="12856" width="10.375" style="49" customWidth="1"/>
    <col min="12857" max="12857" width="13.625" style="49" customWidth="1"/>
    <col min="12858" max="12858" width="11.625" style="49" customWidth="1"/>
    <col min="12859" max="12859" width="11.875" style="49" customWidth="1"/>
    <col min="12860" max="12860" width="11.375" style="49" customWidth="1"/>
    <col min="12861" max="12862" width="13" style="49" customWidth="1"/>
    <col min="12863" max="12864" width="10.375" style="49" customWidth="1"/>
    <col min="12865" max="12865" width="11.25" style="49" customWidth="1"/>
    <col min="12866" max="12866" width="13.875" style="49" customWidth="1"/>
    <col min="12867" max="12867" width="10.375" style="49" customWidth="1"/>
    <col min="12868" max="12868" width="11.375" style="49" customWidth="1"/>
    <col min="12869" max="12874" width="10.375" style="49" customWidth="1"/>
    <col min="12875" max="12876" width="12.625" style="49" customWidth="1"/>
    <col min="12877" max="12878" width="10.375" style="49" customWidth="1"/>
    <col min="12879" max="12879" width="11.375" style="49" customWidth="1"/>
    <col min="12880" max="12880" width="11.75" style="49" customWidth="1"/>
    <col min="12881" max="12881" width="11.125" style="49" customWidth="1"/>
    <col min="12882" max="12882" width="11.625" style="49" customWidth="1"/>
    <col min="12883" max="12883" width="10.75" style="49" customWidth="1"/>
    <col min="12884" max="12886" width="10.375" style="49" customWidth="1"/>
    <col min="12887" max="12887" width="13.625" style="49" customWidth="1"/>
    <col min="12888" max="12888" width="11.625" style="49" customWidth="1"/>
    <col min="12889" max="12889" width="11.875" style="49" customWidth="1"/>
    <col min="12890" max="12890" width="11.375" style="49" customWidth="1"/>
    <col min="12891" max="12892" width="13" style="49" customWidth="1"/>
    <col min="12893" max="12894" width="10.375" style="49" customWidth="1"/>
    <col min="12895" max="12895" width="11.25" style="49" customWidth="1"/>
    <col min="12896" max="12896" width="13.875" style="49" customWidth="1"/>
    <col min="12897" max="12897" width="10.375" style="49" customWidth="1"/>
    <col min="12898" max="12898" width="11.375" style="49" customWidth="1"/>
    <col min="12899" max="12904" width="10.375" style="49" customWidth="1"/>
    <col min="12905" max="12906" width="12.625" style="49" customWidth="1"/>
    <col min="12907" max="12908" width="10.375" style="49" customWidth="1"/>
    <col min="12909" max="12909" width="11.375" style="49" customWidth="1"/>
    <col min="12910" max="12910" width="11.75" style="49" customWidth="1"/>
    <col min="12911" max="12911" width="11.125" style="49" customWidth="1"/>
    <col min="12912" max="12912" width="11.625" style="49" customWidth="1"/>
    <col min="12913" max="12913" width="10.75" style="49" customWidth="1"/>
    <col min="12914" max="12916" width="10.375" style="49" customWidth="1"/>
    <col min="12917" max="12917" width="13.625" style="49" customWidth="1"/>
    <col min="12918" max="12918" width="11.625" style="49" customWidth="1"/>
    <col min="12919" max="12919" width="11.875" style="49" customWidth="1"/>
    <col min="12920" max="12920" width="11.375" style="49" customWidth="1"/>
    <col min="12921" max="12922" width="13" style="49" customWidth="1"/>
    <col min="12923" max="12924" width="10.375" style="49" customWidth="1"/>
    <col min="12925" max="12925" width="11.25" style="49" customWidth="1"/>
    <col min="12926" max="12926" width="13.875" style="49" customWidth="1"/>
    <col min="12927" max="12927" width="10.375" style="49" customWidth="1"/>
    <col min="12928" max="12928" width="11.375" style="49" customWidth="1"/>
    <col min="12929" max="12929" width="18.125" style="49" customWidth="1"/>
    <col min="12930" max="12930" width="25" style="49" customWidth="1"/>
    <col min="12931" max="12934" width="10.375" style="49" customWidth="1"/>
    <col min="12935" max="12936" width="12.625" style="49" customWidth="1"/>
    <col min="12937" max="12938" width="10.375" style="49" customWidth="1"/>
    <col min="12939" max="12939" width="11.375" style="49" customWidth="1"/>
    <col min="12940" max="12940" width="11.75" style="49" customWidth="1"/>
    <col min="12941" max="12941" width="11.125" style="49" customWidth="1"/>
    <col min="12942" max="12942" width="11.625" style="49" customWidth="1"/>
    <col min="12943" max="12943" width="10.75" style="49" customWidth="1"/>
    <col min="12944" max="12945" width="10.375" style="49" customWidth="1"/>
    <col min="12946" max="12951" width="12.625" style="49" customWidth="1"/>
    <col min="12952" max="12955" width="11.625" style="49" customWidth="1"/>
    <col min="12956" max="12967" width="12.625" style="49" customWidth="1"/>
    <col min="12968" max="12968" width="7.125" style="49" customWidth="1"/>
    <col min="12969" max="12969" width="26.75" style="49" customWidth="1"/>
    <col min="12970" max="12970" width="12.875" style="49" customWidth="1"/>
    <col min="12971" max="12972" width="12.625" style="49" customWidth="1"/>
    <col min="12973" max="12973" width="12.25" style="49" customWidth="1"/>
    <col min="12974" max="12974" width="12.125" style="49" customWidth="1"/>
    <col min="12975" max="12975" width="11.875" style="49" customWidth="1"/>
    <col min="12976" max="12976" width="12.625" style="49" customWidth="1"/>
    <col min="12977" max="12977" width="12.375" style="49" customWidth="1"/>
    <col min="12978" max="13034" width="12.625" style="49" customWidth="1"/>
    <col min="13035" max="13035" width="9.375" style="49" customWidth="1"/>
    <col min="13036" max="13039" width="12.625" style="49" customWidth="1"/>
    <col min="13040" max="13040" width="12.25" style="49" customWidth="1"/>
    <col min="13041" max="13041" width="9.875" style="49" customWidth="1"/>
    <col min="13042" max="13042" width="11.25" style="49" customWidth="1"/>
    <col min="13043" max="13044" width="12.625" style="49" customWidth="1"/>
    <col min="13045" max="13045" width="14.875" style="49" customWidth="1"/>
    <col min="13046" max="13046" width="12.625" style="49" customWidth="1"/>
    <col min="13047" max="13056" width="12.625" style="49"/>
    <col min="13057" max="13060" width="0" style="49" hidden="1" customWidth="1"/>
    <col min="13061" max="13061" width="4.375" style="49" customWidth="1"/>
    <col min="13062" max="13062" width="37.25" style="49" customWidth="1"/>
    <col min="13063" max="13063" width="17" style="49" customWidth="1"/>
    <col min="13064" max="13067" width="10.25" style="49" customWidth="1"/>
    <col min="13068" max="13071" width="10" style="49" customWidth="1"/>
    <col min="13072" max="13075" width="9.125" style="49" customWidth="1"/>
    <col min="13076" max="13078" width="11.125" style="49" customWidth="1"/>
    <col min="13079" max="13079" width="10.25" style="49" customWidth="1"/>
    <col min="13080" max="13080" width="0" style="49" hidden="1" customWidth="1"/>
    <col min="13081" max="13081" width="7.125" style="49" customWidth="1"/>
    <col min="13082" max="13085" width="0" style="49" hidden="1" customWidth="1"/>
    <col min="13086" max="13098" width="12.625" style="49" customWidth="1"/>
    <col min="13099" max="13100" width="10.375" style="49" customWidth="1"/>
    <col min="13101" max="13102" width="12.625" style="49" customWidth="1"/>
    <col min="13103" max="13104" width="10.375" style="49" customWidth="1"/>
    <col min="13105" max="13105" width="11.375" style="49" customWidth="1"/>
    <col min="13106" max="13106" width="11.75" style="49" customWidth="1"/>
    <col min="13107" max="13107" width="11.125" style="49" customWidth="1"/>
    <col min="13108" max="13108" width="11.625" style="49" customWidth="1"/>
    <col min="13109" max="13109" width="10.75" style="49" customWidth="1"/>
    <col min="13110" max="13112" width="10.375" style="49" customWidth="1"/>
    <col min="13113" max="13113" width="13.625" style="49" customWidth="1"/>
    <col min="13114" max="13114" width="11.625" style="49" customWidth="1"/>
    <col min="13115" max="13115" width="11.875" style="49" customWidth="1"/>
    <col min="13116" max="13116" width="11.375" style="49" customWidth="1"/>
    <col min="13117" max="13118" width="13" style="49" customWidth="1"/>
    <col min="13119" max="13120" width="10.375" style="49" customWidth="1"/>
    <col min="13121" max="13121" width="11.25" style="49" customWidth="1"/>
    <col min="13122" max="13122" width="13.875" style="49" customWidth="1"/>
    <col min="13123" max="13123" width="10.375" style="49" customWidth="1"/>
    <col min="13124" max="13124" width="11.375" style="49" customWidth="1"/>
    <col min="13125" max="13130" width="10.375" style="49" customWidth="1"/>
    <col min="13131" max="13132" width="12.625" style="49" customWidth="1"/>
    <col min="13133" max="13134" width="10.375" style="49" customWidth="1"/>
    <col min="13135" max="13135" width="11.375" style="49" customWidth="1"/>
    <col min="13136" max="13136" width="11.75" style="49" customWidth="1"/>
    <col min="13137" max="13137" width="11.125" style="49" customWidth="1"/>
    <col min="13138" max="13138" width="11.625" style="49" customWidth="1"/>
    <col min="13139" max="13139" width="10.75" style="49" customWidth="1"/>
    <col min="13140" max="13142" width="10.375" style="49" customWidth="1"/>
    <col min="13143" max="13143" width="13.625" style="49" customWidth="1"/>
    <col min="13144" max="13144" width="11.625" style="49" customWidth="1"/>
    <col min="13145" max="13145" width="11.875" style="49" customWidth="1"/>
    <col min="13146" max="13146" width="11.375" style="49" customWidth="1"/>
    <col min="13147" max="13148" width="13" style="49" customWidth="1"/>
    <col min="13149" max="13150" width="10.375" style="49" customWidth="1"/>
    <col min="13151" max="13151" width="11.25" style="49" customWidth="1"/>
    <col min="13152" max="13152" width="13.875" style="49" customWidth="1"/>
    <col min="13153" max="13153" width="10.375" style="49" customWidth="1"/>
    <col min="13154" max="13154" width="11.375" style="49" customWidth="1"/>
    <col min="13155" max="13160" width="10.375" style="49" customWidth="1"/>
    <col min="13161" max="13162" width="12.625" style="49" customWidth="1"/>
    <col min="13163" max="13164" width="10.375" style="49" customWidth="1"/>
    <col min="13165" max="13165" width="11.375" style="49" customWidth="1"/>
    <col min="13166" max="13166" width="11.75" style="49" customWidth="1"/>
    <col min="13167" max="13167" width="11.125" style="49" customWidth="1"/>
    <col min="13168" max="13168" width="11.625" style="49" customWidth="1"/>
    <col min="13169" max="13169" width="10.75" style="49" customWidth="1"/>
    <col min="13170" max="13172" width="10.375" style="49" customWidth="1"/>
    <col min="13173" max="13173" width="13.625" style="49" customWidth="1"/>
    <col min="13174" max="13174" width="11.625" style="49" customWidth="1"/>
    <col min="13175" max="13175" width="11.875" style="49" customWidth="1"/>
    <col min="13176" max="13176" width="11.375" style="49" customWidth="1"/>
    <col min="13177" max="13178" width="13" style="49" customWidth="1"/>
    <col min="13179" max="13180" width="10.375" style="49" customWidth="1"/>
    <col min="13181" max="13181" width="11.25" style="49" customWidth="1"/>
    <col min="13182" max="13182" width="13.875" style="49" customWidth="1"/>
    <col min="13183" max="13183" width="10.375" style="49" customWidth="1"/>
    <col min="13184" max="13184" width="11.375" style="49" customWidth="1"/>
    <col min="13185" max="13185" width="18.125" style="49" customWidth="1"/>
    <col min="13186" max="13186" width="25" style="49" customWidth="1"/>
    <col min="13187" max="13190" width="10.375" style="49" customWidth="1"/>
    <col min="13191" max="13192" width="12.625" style="49" customWidth="1"/>
    <col min="13193" max="13194" width="10.375" style="49" customWidth="1"/>
    <col min="13195" max="13195" width="11.375" style="49" customWidth="1"/>
    <col min="13196" max="13196" width="11.75" style="49" customWidth="1"/>
    <col min="13197" max="13197" width="11.125" style="49" customWidth="1"/>
    <col min="13198" max="13198" width="11.625" style="49" customWidth="1"/>
    <col min="13199" max="13199" width="10.75" style="49" customWidth="1"/>
    <col min="13200" max="13201" width="10.375" style="49" customWidth="1"/>
    <col min="13202" max="13207" width="12.625" style="49" customWidth="1"/>
    <col min="13208" max="13211" width="11.625" style="49" customWidth="1"/>
    <col min="13212" max="13223" width="12.625" style="49" customWidth="1"/>
    <col min="13224" max="13224" width="7.125" style="49" customWidth="1"/>
    <col min="13225" max="13225" width="26.75" style="49" customWidth="1"/>
    <col min="13226" max="13226" width="12.875" style="49" customWidth="1"/>
    <col min="13227" max="13228" width="12.625" style="49" customWidth="1"/>
    <col min="13229" max="13229" width="12.25" style="49" customWidth="1"/>
    <col min="13230" max="13230" width="12.125" style="49" customWidth="1"/>
    <col min="13231" max="13231" width="11.875" style="49" customWidth="1"/>
    <col min="13232" max="13232" width="12.625" style="49" customWidth="1"/>
    <col min="13233" max="13233" width="12.375" style="49" customWidth="1"/>
    <col min="13234" max="13290" width="12.625" style="49" customWidth="1"/>
    <col min="13291" max="13291" width="9.375" style="49" customWidth="1"/>
    <col min="13292" max="13295" width="12.625" style="49" customWidth="1"/>
    <col min="13296" max="13296" width="12.25" style="49" customWidth="1"/>
    <col min="13297" max="13297" width="9.875" style="49" customWidth="1"/>
    <col min="13298" max="13298" width="11.25" style="49" customWidth="1"/>
    <col min="13299" max="13300" width="12.625" style="49" customWidth="1"/>
    <col min="13301" max="13301" width="14.875" style="49" customWidth="1"/>
    <col min="13302" max="13302" width="12.625" style="49" customWidth="1"/>
    <col min="13303" max="13312" width="12.625" style="49"/>
    <col min="13313" max="13316" width="0" style="49" hidden="1" customWidth="1"/>
    <col min="13317" max="13317" width="4.375" style="49" customWidth="1"/>
    <col min="13318" max="13318" width="37.25" style="49" customWidth="1"/>
    <col min="13319" max="13319" width="17" style="49" customWidth="1"/>
    <col min="13320" max="13323" width="10.25" style="49" customWidth="1"/>
    <col min="13324" max="13327" width="10" style="49" customWidth="1"/>
    <col min="13328" max="13331" width="9.125" style="49" customWidth="1"/>
    <col min="13332" max="13334" width="11.125" style="49" customWidth="1"/>
    <col min="13335" max="13335" width="10.25" style="49" customWidth="1"/>
    <col min="13336" max="13336" width="0" style="49" hidden="1" customWidth="1"/>
    <col min="13337" max="13337" width="7.125" style="49" customWidth="1"/>
    <col min="13338" max="13341" width="0" style="49" hidden="1" customWidth="1"/>
    <col min="13342" max="13354" width="12.625" style="49" customWidth="1"/>
    <col min="13355" max="13356" width="10.375" style="49" customWidth="1"/>
    <col min="13357" max="13358" width="12.625" style="49" customWidth="1"/>
    <col min="13359" max="13360" width="10.375" style="49" customWidth="1"/>
    <col min="13361" max="13361" width="11.375" style="49" customWidth="1"/>
    <col min="13362" max="13362" width="11.75" style="49" customWidth="1"/>
    <col min="13363" max="13363" width="11.125" style="49" customWidth="1"/>
    <col min="13364" max="13364" width="11.625" style="49" customWidth="1"/>
    <col min="13365" max="13365" width="10.75" style="49" customWidth="1"/>
    <col min="13366" max="13368" width="10.375" style="49" customWidth="1"/>
    <col min="13369" max="13369" width="13.625" style="49" customWidth="1"/>
    <col min="13370" max="13370" width="11.625" style="49" customWidth="1"/>
    <col min="13371" max="13371" width="11.875" style="49" customWidth="1"/>
    <col min="13372" max="13372" width="11.375" style="49" customWidth="1"/>
    <col min="13373" max="13374" width="13" style="49" customWidth="1"/>
    <col min="13375" max="13376" width="10.375" style="49" customWidth="1"/>
    <col min="13377" max="13377" width="11.25" style="49" customWidth="1"/>
    <col min="13378" max="13378" width="13.875" style="49" customWidth="1"/>
    <col min="13379" max="13379" width="10.375" style="49" customWidth="1"/>
    <col min="13380" max="13380" width="11.375" style="49" customWidth="1"/>
    <col min="13381" max="13386" width="10.375" style="49" customWidth="1"/>
    <col min="13387" max="13388" width="12.625" style="49" customWidth="1"/>
    <col min="13389" max="13390" width="10.375" style="49" customWidth="1"/>
    <col min="13391" max="13391" width="11.375" style="49" customWidth="1"/>
    <col min="13392" max="13392" width="11.75" style="49" customWidth="1"/>
    <col min="13393" max="13393" width="11.125" style="49" customWidth="1"/>
    <col min="13394" max="13394" width="11.625" style="49" customWidth="1"/>
    <col min="13395" max="13395" width="10.75" style="49" customWidth="1"/>
    <col min="13396" max="13398" width="10.375" style="49" customWidth="1"/>
    <col min="13399" max="13399" width="13.625" style="49" customWidth="1"/>
    <col min="13400" max="13400" width="11.625" style="49" customWidth="1"/>
    <col min="13401" max="13401" width="11.875" style="49" customWidth="1"/>
    <col min="13402" max="13402" width="11.375" style="49" customWidth="1"/>
    <col min="13403" max="13404" width="13" style="49" customWidth="1"/>
    <col min="13405" max="13406" width="10.375" style="49" customWidth="1"/>
    <col min="13407" max="13407" width="11.25" style="49" customWidth="1"/>
    <col min="13408" max="13408" width="13.875" style="49" customWidth="1"/>
    <col min="13409" max="13409" width="10.375" style="49" customWidth="1"/>
    <col min="13410" max="13410" width="11.375" style="49" customWidth="1"/>
    <col min="13411" max="13416" width="10.375" style="49" customWidth="1"/>
    <col min="13417" max="13418" width="12.625" style="49" customWidth="1"/>
    <col min="13419" max="13420" width="10.375" style="49" customWidth="1"/>
    <col min="13421" max="13421" width="11.375" style="49" customWidth="1"/>
    <col min="13422" max="13422" width="11.75" style="49" customWidth="1"/>
    <col min="13423" max="13423" width="11.125" style="49" customWidth="1"/>
    <col min="13424" max="13424" width="11.625" style="49" customWidth="1"/>
    <col min="13425" max="13425" width="10.75" style="49" customWidth="1"/>
    <col min="13426" max="13428" width="10.375" style="49" customWidth="1"/>
    <col min="13429" max="13429" width="13.625" style="49" customWidth="1"/>
    <col min="13430" max="13430" width="11.625" style="49" customWidth="1"/>
    <col min="13431" max="13431" width="11.875" style="49" customWidth="1"/>
    <col min="13432" max="13432" width="11.375" style="49" customWidth="1"/>
    <col min="13433" max="13434" width="13" style="49" customWidth="1"/>
    <col min="13435" max="13436" width="10.375" style="49" customWidth="1"/>
    <col min="13437" max="13437" width="11.25" style="49" customWidth="1"/>
    <col min="13438" max="13438" width="13.875" style="49" customWidth="1"/>
    <col min="13439" max="13439" width="10.375" style="49" customWidth="1"/>
    <col min="13440" max="13440" width="11.375" style="49" customWidth="1"/>
    <col min="13441" max="13441" width="18.125" style="49" customWidth="1"/>
    <col min="13442" max="13442" width="25" style="49" customWidth="1"/>
    <col min="13443" max="13446" width="10.375" style="49" customWidth="1"/>
    <col min="13447" max="13448" width="12.625" style="49" customWidth="1"/>
    <col min="13449" max="13450" width="10.375" style="49" customWidth="1"/>
    <col min="13451" max="13451" width="11.375" style="49" customWidth="1"/>
    <col min="13452" max="13452" width="11.75" style="49" customWidth="1"/>
    <col min="13453" max="13453" width="11.125" style="49" customWidth="1"/>
    <col min="13454" max="13454" width="11.625" style="49" customWidth="1"/>
    <col min="13455" max="13455" width="10.75" style="49" customWidth="1"/>
    <col min="13456" max="13457" width="10.375" style="49" customWidth="1"/>
    <col min="13458" max="13463" width="12.625" style="49" customWidth="1"/>
    <col min="13464" max="13467" width="11.625" style="49" customWidth="1"/>
    <col min="13468" max="13479" width="12.625" style="49" customWidth="1"/>
    <col min="13480" max="13480" width="7.125" style="49" customWidth="1"/>
    <col min="13481" max="13481" width="26.75" style="49" customWidth="1"/>
    <col min="13482" max="13482" width="12.875" style="49" customWidth="1"/>
    <col min="13483" max="13484" width="12.625" style="49" customWidth="1"/>
    <col min="13485" max="13485" width="12.25" style="49" customWidth="1"/>
    <col min="13486" max="13486" width="12.125" style="49" customWidth="1"/>
    <col min="13487" max="13487" width="11.875" style="49" customWidth="1"/>
    <col min="13488" max="13488" width="12.625" style="49" customWidth="1"/>
    <col min="13489" max="13489" width="12.375" style="49" customWidth="1"/>
    <col min="13490" max="13546" width="12.625" style="49" customWidth="1"/>
    <col min="13547" max="13547" width="9.375" style="49" customWidth="1"/>
    <col min="13548" max="13551" width="12.625" style="49" customWidth="1"/>
    <col min="13552" max="13552" width="12.25" style="49" customWidth="1"/>
    <col min="13553" max="13553" width="9.875" style="49" customWidth="1"/>
    <col min="13554" max="13554" width="11.25" style="49" customWidth="1"/>
    <col min="13555" max="13556" width="12.625" style="49" customWidth="1"/>
    <col min="13557" max="13557" width="14.875" style="49" customWidth="1"/>
    <col min="13558" max="13558" width="12.625" style="49" customWidth="1"/>
    <col min="13559" max="13568" width="12.625" style="49"/>
    <col min="13569" max="13572" width="0" style="49" hidden="1" customWidth="1"/>
    <col min="13573" max="13573" width="4.375" style="49" customWidth="1"/>
    <col min="13574" max="13574" width="37.25" style="49" customWidth="1"/>
    <col min="13575" max="13575" width="17" style="49" customWidth="1"/>
    <col min="13576" max="13579" width="10.25" style="49" customWidth="1"/>
    <col min="13580" max="13583" width="10" style="49" customWidth="1"/>
    <col min="13584" max="13587" width="9.125" style="49" customWidth="1"/>
    <col min="13588" max="13590" width="11.125" style="49" customWidth="1"/>
    <col min="13591" max="13591" width="10.25" style="49" customWidth="1"/>
    <col min="13592" max="13592" width="0" style="49" hidden="1" customWidth="1"/>
    <col min="13593" max="13593" width="7.125" style="49" customWidth="1"/>
    <col min="13594" max="13597" width="0" style="49" hidden="1" customWidth="1"/>
    <col min="13598" max="13610" width="12.625" style="49" customWidth="1"/>
    <col min="13611" max="13612" width="10.375" style="49" customWidth="1"/>
    <col min="13613" max="13614" width="12.625" style="49" customWidth="1"/>
    <col min="13615" max="13616" width="10.375" style="49" customWidth="1"/>
    <col min="13617" max="13617" width="11.375" style="49" customWidth="1"/>
    <col min="13618" max="13618" width="11.75" style="49" customWidth="1"/>
    <col min="13619" max="13619" width="11.125" style="49" customWidth="1"/>
    <col min="13620" max="13620" width="11.625" style="49" customWidth="1"/>
    <col min="13621" max="13621" width="10.75" style="49" customWidth="1"/>
    <col min="13622" max="13624" width="10.375" style="49" customWidth="1"/>
    <col min="13625" max="13625" width="13.625" style="49" customWidth="1"/>
    <col min="13626" max="13626" width="11.625" style="49" customWidth="1"/>
    <col min="13627" max="13627" width="11.875" style="49" customWidth="1"/>
    <col min="13628" max="13628" width="11.375" style="49" customWidth="1"/>
    <col min="13629" max="13630" width="13" style="49" customWidth="1"/>
    <col min="13631" max="13632" width="10.375" style="49" customWidth="1"/>
    <col min="13633" max="13633" width="11.25" style="49" customWidth="1"/>
    <col min="13634" max="13634" width="13.875" style="49" customWidth="1"/>
    <col min="13635" max="13635" width="10.375" style="49" customWidth="1"/>
    <col min="13636" max="13636" width="11.375" style="49" customWidth="1"/>
    <col min="13637" max="13642" width="10.375" style="49" customWidth="1"/>
    <col min="13643" max="13644" width="12.625" style="49" customWidth="1"/>
    <col min="13645" max="13646" width="10.375" style="49" customWidth="1"/>
    <col min="13647" max="13647" width="11.375" style="49" customWidth="1"/>
    <col min="13648" max="13648" width="11.75" style="49" customWidth="1"/>
    <col min="13649" max="13649" width="11.125" style="49" customWidth="1"/>
    <col min="13650" max="13650" width="11.625" style="49" customWidth="1"/>
    <col min="13651" max="13651" width="10.75" style="49" customWidth="1"/>
    <col min="13652" max="13654" width="10.375" style="49" customWidth="1"/>
    <col min="13655" max="13655" width="13.625" style="49" customWidth="1"/>
    <col min="13656" max="13656" width="11.625" style="49" customWidth="1"/>
    <col min="13657" max="13657" width="11.875" style="49" customWidth="1"/>
    <col min="13658" max="13658" width="11.375" style="49" customWidth="1"/>
    <col min="13659" max="13660" width="13" style="49" customWidth="1"/>
    <col min="13661" max="13662" width="10.375" style="49" customWidth="1"/>
    <col min="13663" max="13663" width="11.25" style="49" customWidth="1"/>
    <col min="13664" max="13664" width="13.875" style="49" customWidth="1"/>
    <col min="13665" max="13665" width="10.375" style="49" customWidth="1"/>
    <col min="13666" max="13666" width="11.375" style="49" customWidth="1"/>
    <col min="13667" max="13672" width="10.375" style="49" customWidth="1"/>
    <col min="13673" max="13674" width="12.625" style="49" customWidth="1"/>
    <col min="13675" max="13676" width="10.375" style="49" customWidth="1"/>
    <col min="13677" max="13677" width="11.375" style="49" customWidth="1"/>
    <col min="13678" max="13678" width="11.75" style="49" customWidth="1"/>
    <col min="13679" max="13679" width="11.125" style="49" customWidth="1"/>
    <col min="13680" max="13680" width="11.625" style="49" customWidth="1"/>
    <col min="13681" max="13681" width="10.75" style="49" customWidth="1"/>
    <col min="13682" max="13684" width="10.375" style="49" customWidth="1"/>
    <col min="13685" max="13685" width="13.625" style="49" customWidth="1"/>
    <col min="13686" max="13686" width="11.625" style="49" customWidth="1"/>
    <col min="13687" max="13687" width="11.875" style="49" customWidth="1"/>
    <col min="13688" max="13688" width="11.375" style="49" customWidth="1"/>
    <col min="13689" max="13690" width="13" style="49" customWidth="1"/>
    <col min="13691" max="13692" width="10.375" style="49" customWidth="1"/>
    <col min="13693" max="13693" width="11.25" style="49" customWidth="1"/>
    <col min="13694" max="13694" width="13.875" style="49" customWidth="1"/>
    <col min="13695" max="13695" width="10.375" style="49" customWidth="1"/>
    <col min="13696" max="13696" width="11.375" style="49" customWidth="1"/>
    <col min="13697" max="13697" width="18.125" style="49" customWidth="1"/>
    <col min="13698" max="13698" width="25" style="49" customWidth="1"/>
    <col min="13699" max="13702" width="10.375" style="49" customWidth="1"/>
    <col min="13703" max="13704" width="12.625" style="49" customWidth="1"/>
    <col min="13705" max="13706" width="10.375" style="49" customWidth="1"/>
    <col min="13707" max="13707" width="11.375" style="49" customWidth="1"/>
    <col min="13708" max="13708" width="11.75" style="49" customWidth="1"/>
    <col min="13709" max="13709" width="11.125" style="49" customWidth="1"/>
    <col min="13710" max="13710" width="11.625" style="49" customWidth="1"/>
    <col min="13711" max="13711" width="10.75" style="49" customWidth="1"/>
    <col min="13712" max="13713" width="10.375" style="49" customWidth="1"/>
    <col min="13714" max="13719" width="12.625" style="49" customWidth="1"/>
    <col min="13720" max="13723" width="11.625" style="49" customWidth="1"/>
    <col min="13724" max="13735" width="12.625" style="49" customWidth="1"/>
    <col min="13736" max="13736" width="7.125" style="49" customWidth="1"/>
    <col min="13737" max="13737" width="26.75" style="49" customWidth="1"/>
    <col min="13738" max="13738" width="12.875" style="49" customWidth="1"/>
    <col min="13739" max="13740" width="12.625" style="49" customWidth="1"/>
    <col min="13741" max="13741" width="12.25" style="49" customWidth="1"/>
    <col min="13742" max="13742" width="12.125" style="49" customWidth="1"/>
    <col min="13743" max="13743" width="11.875" style="49" customWidth="1"/>
    <col min="13744" max="13744" width="12.625" style="49" customWidth="1"/>
    <col min="13745" max="13745" width="12.375" style="49" customWidth="1"/>
    <col min="13746" max="13802" width="12.625" style="49" customWidth="1"/>
    <col min="13803" max="13803" width="9.375" style="49" customWidth="1"/>
    <col min="13804" max="13807" width="12.625" style="49" customWidth="1"/>
    <col min="13808" max="13808" width="12.25" style="49" customWidth="1"/>
    <col min="13809" max="13809" width="9.875" style="49" customWidth="1"/>
    <col min="13810" max="13810" width="11.25" style="49" customWidth="1"/>
    <col min="13811" max="13812" width="12.625" style="49" customWidth="1"/>
    <col min="13813" max="13813" width="14.875" style="49" customWidth="1"/>
    <col min="13814" max="13814" width="12.625" style="49" customWidth="1"/>
    <col min="13815" max="13824" width="12.625" style="49"/>
    <col min="13825" max="13828" width="0" style="49" hidden="1" customWidth="1"/>
    <col min="13829" max="13829" width="4.375" style="49" customWidth="1"/>
    <col min="13830" max="13830" width="37.25" style="49" customWidth="1"/>
    <col min="13831" max="13831" width="17" style="49" customWidth="1"/>
    <col min="13832" max="13835" width="10.25" style="49" customWidth="1"/>
    <col min="13836" max="13839" width="10" style="49" customWidth="1"/>
    <col min="13840" max="13843" width="9.125" style="49" customWidth="1"/>
    <col min="13844" max="13846" width="11.125" style="49" customWidth="1"/>
    <col min="13847" max="13847" width="10.25" style="49" customWidth="1"/>
    <col min="13848" max="13848" width="0" style="49" hidden="1" customWidth="1"/>
    <col min="13849" max="13849" width="7.125" style="49" customWidth="1"/>
    <col min="13850" max="13853" width="0" style="49" hidden="1" customWidth="1"/>
    <col min="13854" max="13866" width="12.625" style="49" customWidth="1"/>
    <col min="13867" max="13868" width="10.375" style="49" customWidth="1"/>
    <col min="13869" max="13870" width="12.625" style="49" customWidth="1"/>
    <col min="13871" max="13872" width="10.375" style="49" customWidth="1"/>
    <col min="13873" max="13873" width="11.375" style="49" customWidth="1"/>
    <col min="13874" max="13874" width="11.75" style="49" customWidth="1"/>
    <col min="13875" max="13875" width="11.125" style="49" customWidth="1"/>
    <col min="13876" max="13876" width="11.625" style="49" customWidth="1"/>
    <col min="13877" max="13877" width="10.75" style="49" customWidth="1"/>
    <col min="13878" max="13880" width="10.375" style="49" customWidth="1"/>
    <col min="13881" max="13881" width="13.625" style="49" customWidth="1"/>
    <col min="13882" max="13882" width="11.625" style="49" customWidth="1"/>
    <col min="13883" max="13883" width="11.875" style="49" customWidth="1"/>
    <col min="13884" max="13884" width="11.375" style="49" customWidth="1"/>
    <col min="13885" max="13886" width="13" style="49" customWidth="1"/>
    <col min="13887" max="13888" width="10.375" style="49" customWidth="1"/>
    <col min="13889" max="13889" width="11.25" style="49" customWidth="1"/>
    <col min="13890" max="13890" width="13.875" style="49" customWidth="1"/>
    <col min="13891" max="13891" width="10.375" style="49" customWidth="1"/>
    <col min="13892" max="13892" width="11.375" style="49" customWidth="1"/>
    <col min="13893" max="13898" width="10.375" style="49" customWidth="1"/>
    <col min="13899" max="13900" width="12.625" style="49" customWidth="1"/>
    <col min="13901" max="13902" width="10.375" style="49" customWidth="1"/>
    <col min="13903" max="13903" width="11.375" style="49" customWidth="1"/>
    <col min="13904" max="13904" width="11.75" style="49" customWidth="1"/>
    <col min="13905" max="13905" width="11.125" style="49" customWidth="1"/>
    <col min="13906" max="13906" width="11.625" style="49" customWidth="1"/>
    <col min="13907" max="13907" width="10.75" style="49" customWidth="1"/>
    <col min="13908" max="13910" width="10.375" style="49" customWidth="1"/>
    <col min="13911" max="13911" width="13.625" style="49" customWidth="1"/>
    <col min="13912" max="13912" width="11.625" style="49" customWidth="1"/>
    <col min="13913" max="13913" width="11.875" style="49" customWidth="1"/>
    <col min="13914" max="13914" width="11.375" style="49" customWidth="1"/>
    <col min="13915" max="13916" width="13" style="49" customWidth="1"/>
    <col min="13917" max="13918" width="10.375" style="49" customWidth="1"/>
    <col min="13919" max="13919" width="11.25" style="49" customWidth="1"/>
    <col min="13920" max="13920" width="13.875" style="49" customWidth="1"/>
    <col min="13921" max="13921" width="10.375" style="49" customWidth="1"/>
    <col min="13922" max="13922" width="11.375" style="49" customWidth="1"/>
    <col min="13923" max="13928" width="10.375" style="49" customWidth="1"/>
    <col min="13929" max="13930" width="12.625" style="49" customWidth="1"/>
    <col min="13931" max="13932" width="10.375" style="49" customWidth="1"/>
    <col min="13933" max="13933" width="11.375" style="49" customWidth="1"/>
    <col min="13934" max="13934" width="11.75" style="49" customWidth="1"/>
    <col min="13935" max="13935" width="11.125" style="49" customWidth="1"/>
    <col min="13936" max="13936" width="11.625" style="49" customWidth="1"/>
    <col min="13937" max="13937" width="10.75" style="49" customWidth="1"/>
    <col min="13938" max="13940" width="10.375" style="49" customWidth="1"/>
    <col min="13941" max="13941" width="13.625" style="49" customWidth="1"/>
    <col min="13942" max="13942" width="11.625" style="49" customWidth="1"/>
    <col min="13943" max="13943" width="11.875" style="49" customWidth="1"/>
    <col min="13944" max="13944" width="11.375" style="49" customWidth="1"/>
    <col min="13945" max="13946" width="13" style="49" customWidth="1"/>
    <col min="13947" max="13948" width="10.375" style="49" customWidth="1"/>
    <col min="13949" max="13949" width="11.25" style="49" customWidth="1"/>
    <col min="13950" max="13950" width="13.875" style="49" customWidth="1"/>
    <col min="13951" max="13951" width="10.375" style="49" customWidth="1"/>
    <col min="13952" max="13952" width="11.375" style="49" customWidth="1"/>
    <col min="13953" max="13953" width="18.125" style="49" customWidth="1"/>
    <col min="13954" max="13954" width="25" style="49" customWidth="1"/>
    <col min="13955" max="13958" width="10.375" style="49" customWidth="1"/>
    <col min="13959" max="13960" width="12.625" style="49" customWidth="1"/>
    <col min="13961" max="13962" width="10.375" style="49" customWidth="1"/>
    <col min="13963" max="13963" width="11.375" style="49" customWidth="1"/>
    <col min="13964" max="13964" width="11.75" style="49" customWidth="1"/>
    <col min="13965" max="13965" width="11.125" style="49" customWidth="1"/>
    <col min="13966" max="13966" width="11.625" style="49" customWidth="1"/>
    <col min="13967" max="13967" width="10.75" style="49" customWidth="1"/>
    <col min="13968" max="13969" width="10.375" style="49" customWidth="1"/>
    <col min="13970" max="13975" width="12.625" style="49" customWidth="1"/>
    <col min="13976" max="13979" width="11.625" style="49" customWidth="1"/>
    <col min="13980" max="13991" width="12.625" style="49" customWidth="1"/>
    <col min="13992" max="13992" width="7.125" style="49" customWidth="1"/>
    <col min="13993" max="13993" width="26.75" style="49" customWidth="1"/>
    <col min="13994" max="13994" width="12.875" style="49" customWidth="1"/>
    <col min="13995" max="13996" width="12.625" style="49" customWidth="1"/>
    <col min="13997" max="13997" width="12.25" style="49" customWidth="1"/>
    <col min="13998" max="13998" width="12.125" style="49" customWidth="1"/>
    <col min="13999" max="13999" width="11.875" style="49" customWidth="1"/>
    <col min="14000" max="14000" width="12.625" style="49" customWidth="1"/>
    <col min="14001" max="14001" width="12.375" style="49" customWidth="1"/>
    <col min="14002" max="14058" width="12.625" style="49" customWidth="1"/>
    <col min="14059" max="14059" width="9.375" style="49" customWidth="1"/>
    <col min="14060" max="14063" width="12.625" style="49" customWidth="1"/>
    <col min="14064" max="14064" width="12.25" style="49" customWidth="1"/>
    <col min="14065" max="14065" width="9.875" style="49" customWidth="1"/>
    <col min="14066" max="14066" width="11.25" style="49" customWidth="1"/>
    <col min="14067" max="14068" width="12.625" style="49" customWidth="1"/>
    <col min="14069" max="14069" width="14.875" style="49" customWidth="1"/>
    <col min="14070" max="14070" width="12.625" style="49" customWidth="1"/>
    <col min="14071" max="14080" width="12.625" style="49"/>
    <col min="14081" max="14084" width="0" style="49" hidden="1" customWidth="1"/>
    <col min="14085" max="14085" width="4.375" style="49" customWidth="1"/>
    <col min="14086" max="14086" width="37.25" style="49" customWidth="1"/>
    <col min="14087" max="14087" width="17" style="49" customWidth="1"/>
    <col min="14088" max="14091" width="10.25" style="49" customWidth="1"/>
    <col min="14092" max="14095" width="10" style="49" customWidth="1"/>
    <col min="14096" max="14099" width="9.125" style="49" customWidth="1"/>
    <col min="14100" max="14102" width="11.125" style="49" customWidth="1"/>
    <col min="14103" max="14103" width="10.25" style="49" customWidth="1"/>
    <col min="14104" max="14104" width="0" style="49" hidden="1" customWidth="1"/>
    <col min="14105" max="14105" width="7.125" style="49" customWidth="1"/>
    <col min="14106" max="14109" width="0" style="49" hidden="1" customWidth="1"/>
    <col min="14110" max="14122" width="12.625" style="49" customWidth="1"/>
    <col min="14123" max="14124" width="10.375" style="49" customWidth="1"/>
    <col min="14125" max="14126" width="12.625" style="49" customWidth="1"/>
    <col min="14127" max="14128" width="10.375" style="49" customWidth="1"/>
    <col min="14129" max="14129" width="11.375" style="49" customWidth="1"/>
    <col min="14130" max="14130" width="11.75" style="49" customWidth="1"/>
    <col min="14131" max="14131" width="11.125" style="49" customWidth="1"/>
    <col min="14132" max="14132" width="11.625" style="49" customWidth="1"/>
    <col min="14133" max="14133" width="10.75" style="49" customWidth="1"/>
    <col min="14134" max="14136" width="10.375" style="49" customWidth="1"/>
    <col min="14137" max="14137" width="13.625" style="49" customWidth="1"/>
    <col min="14138" max="14138" width="11.625" style="49" customWidth="1"/>
    <col min="14139" max="14139" width="11.875" style="49" customWidth="1"/>
    <col min="14140" max="14140" width="11.375" style="49" customWidth="1"/>
    <col min="14141" max="14142" width="13" style="49" customWidth="1"/>
    <col min="14143" max="14144" width="10.375" style="49" customWidth="1"/>
    <col min="14145" max="14145" width="11.25" style="49" customWidth="1"/>
    <col min="14146" max="14146" width="13.875" style="49" customWidth="1"/>
    <col min="14147" max="14147" width="10.375" style="49" customWidth="1"/>
    <col min="14148" max="14148" width="11.375" style="49" customWidth="1"/>
    <col min="14149" max="14154" width="10.375" style="49" customWidth="1"/>
    <col min="14155" max="14156" width="12.625" style="49" customWidth="1"/>
    <col min="14157" max="14158" width="10.375" style="49" customWidth="1"/>
    <col min="14159" max="14159" width="11.375" style="49" customWidth="1"/>
    <col min="14160" max="14160" width="11.75" style="49" customWidth="1"/>
    <col min="14161" max="14161" width="11.125" style="49" customWidth="1"/>
    <col min="14162" max="14162" width="11.625" style="49" customWidth="1"/>
    <col min="14163" max="14163" width="10.75" style="49" customWidth="1"/>
    <col min="14164" max="14166" width="10.375" style="49" customWidth="1"/>
    <col min="14167" max="14167" width="13.625" style="49" customWidth="1"/>
    <col min="14168" max="14168" width="11.625" style="49" customWidth="1"/>
    <col min="14169" max="14169" width="11.875" style="49" customWidth="1"/>
    <col min="14170" max="14170" width="11.375" style="49" customWidth="1"/>
    <col min="14171" max="14172" width="13" style="49" customWidth="1"/>
    <col min="14173" max="14174" width="10.375" style="49" customWidth="1"/>
    <col min="14175" max="14175" width="11.25" style="49" customWidth="1"/>
    <col min="14176" max="14176" width="13.875" style="49" customWidth="1"/>
    <col min="14177" max="14177" width="10.375" style="49" customWidth="1"/>
    <col min="14178" max="14178" width="11.375" style="49" customWidth="1"/>
    <col min="14179" max="14184" width="10.375" style="49" customWidth="1"/>
    <col min="14185" max="14186" width="12.625" style="49" customWidth="1"/>
    <col min="14187" max="14188" width="10.375" style="49" customWidth="1"/>
    <col min="14189" max="14189" width="11.375" style="49" customWidth="1"/>
    <col min="14190" max="14190" width="11.75" style="49" customWidth="1"/>
    <col min="14191" max="14191" width="11.125" style="49" customWidth="1"/>
    <col min="14192" max="14192" width="11.625" style="49" customWidth="1"/>
    <col min="14193" max="14193" width="10.75" style="49" customWidth="1"/>
    <col min="14194" max="14196" width="10.375" style="49" customWidth="1"/>
    <col min="14197" max="14197" width="13.625" style="49" customWidth="1"/>
    <col min="14198" max="14198" width="11.625" style="49" customWidth="1"/>
    <col min="14199" max="14199" width="11.875" style="49" customWidth="1"/>
    <col min="14200" max="14200" width="11.375" style="49" customWidth="1"/>
    <col min="14201" max="14202" width="13" style="49" customWidth="1"/>
    <col min="14203" max="14204" width="10.375" style="49" customWidth="1"/>
    <col min="14205" max="14205" width="11.25" style="49" customWidth="1"/>
    <col min="14206" max="14206" width="13.875" style="49" customWidth="1"/>
    <col min="14207" max="14207" width="10.375" style="49" customWidth="1"/>
    <col min="14208" max="14208" width="11.375" style="49" customWidth="1"/>
    <col min="14209" max="14209" width="18.125" style="49" customWidth="1"/>
    <col min="14210" max="14210" width="25" style="49" customWidth="1"/>
    <col min="14211" max="14214" width="10.375" style="49" customWidth="1"/>
    <col min="14215" max="14216" width="12.625" style="49" customWidth="1"/>
    <col min="14217" max="14218" width="10.375" style="49" customWidth="1"/>
    <col min="14219" max="14219" width="11.375" style="49" customWidth="1"/>
    <col min="14220" max="14220" width="11.75" style="49" customWidth="1"/>
    <col min="14221" max="14221" width="11.125" style="49" customWidth="1"/>
    <col min="14222" max="14222" width="11.625" style="49" customWidth="1"/>
    <col min="14223" max="14223" width="10.75" style="49" customWidth="1"/>
    <col min="14224" max="14225" width="10.375" style="49" customWidth="1"/>
    <col min="14226" max="14231" width="12.625" style="49" customWidth="1"/>
    <col min="14232" max="14235" width="11.625" style="49" customWidth="1"/>
    <col min="14236" max="14247" width="12.625" style="49" customWidth="1"/>
    <col min="14248" max="14248" width="7.125" style="49" customWidth="1"/>
    <col min="14249" max="14249" width="26.75" style="49" customWidth="1"/>
    <col min="14250" max="14250" width="12.875" style="49" customWidth="1"/>
    <col min="14251" max="14252" width="12.625" style="49" customWidth="1"/>
    <col min="14253" max="14253" width="12.25" style="49" customWidth="1"/>
    <col min="14254" max="14254" width="12.125" style="49" customWidth="1"/>
    <col min="14255" max="14255" width="11.875" style="49" customWidth="1"/>
    <col min="14256" max="14256" width="12.625" style="49" customWidth="1"/>
    <col min="14257" max="14257" width="12.375" style="49" customWidth="1"/>
    <col min="14258" max="14314" width="12.625" style="49" customWidth="1"/>
    <col min="14315" max="14315" width="9.375" style="49" customWidth="1"/>
    <col min="14316" max="14319" width="12.625" style="49" customWidth="1"/>
    <col min="14320" max="14320" width="12.25" style="49" customWidth="1"/>
    <col min="14321" max="14321" width="9.875" style="49" customWidth="1"/>
    <col min="14322" max="14322" width="11.25" style="49" customWidth="1"/>
    <col min="14323" max="14324" width="12.625" style="49" customWidth="1"/>
    <col min="14325" max="14325" width="14.875" style="49" customWidth="1"/>
    <col min="14326" max="14326" width="12.625" style="49" customWidth="1"/>
    <col min="14327" max="14336" width="12.625" style="49"/>
    <col min="14337" max="14340" width="0" style="49" hidden="1" customWidth="1"/>
    <col min="14341" max="14341" width="4.375" style="49" customWidth="1"/>
    <col min="14342" max="14342" width="37.25" style="49" customWidth="1"/>
    <col min="14343" max="14343" width="17" style="49" customWidth="1"/>
    <col min="14344" max="14347" width="10.25" style="49" customWidth="1"/>
    <col min="14348" max="14351" width="10" style="49" customWidth="1"/>
    <col min="14352" max="14355" width="9.125" style="49" customWidth="1"/>
    <col min="14356" max="14358" width="11.125" style="49" customWidth="1"/>
    <col min="14359" max="14359" width="10.25" style="49" customWidth="1"/>
    <col min="14360" max="14360" width="0" style="49" hidden="1" customWidth="1"/>
    <col min="14361" max="14361" width="7.125" style="49" customWidth="1"/>
    <col min="14362" max="14365" width="0" style="49" hidden="1" customWidth="1"/>
    <col min="14366" max="14378" width="12.625" style="49" customWidth="1"/>
    <col min="14379" max="14380" width="10.375" style="49" customWidth="1"/>
    <col min="14381" max="14382" width="12.625" style="49" customWidth="1"/>
    <col min="14383" max="14384" width="10.375" style="49" customWidth="1"/>
    <col min="14385" max="14385" width="11.375" style="49" customWidth="1"/>
    <col min="14386" max="14386" width="11.75" style="49" customWidth="1"/>
    <col min="14387" max="14387" width="11.125" style="49" customWidth="1"/>
    <col min="14388" max="14388" width="11.625" style="49" customWidth="1"/>
    <col min="14389" max="14389" width="10.75" style="49" customWidth="1"/>
    <col min="14390" max="14392" width="10.375" style="49" customWidth="1"/>
    <col min="14393" max="14393" width="13.625" style="49" customWidth="1"/>
    <col min="14394" max="14394" width="11.625" style="49" customWidth="1"/>
    <col min="14395" max="14395" width="11.875" style="49" customWidth="1"/>
    <col min="14396" max="14396" width="11.375" style="49" customWidth="1"/>
    <col min="14397" max="14398" width="13" style="49" customWidth="1"/>
    <col min="14399" max="14400" width="10.375" style="49" customWidth="1"/>
    <col min="14401" max="14401" width="11.25" style="49" customWidth="1"/>
    <col min="14402" max="14402" width="13.875" style="49" customWidth="1"/>
    <col min="14403" max="14403" width="10.375" style="49" customWidth="1"/>
    <col min="14404" max="14404" width="11.375" style="49" customWidth="1"/>
    <col min="14405" max="14410" width="10.375" style="49" customWidth="1"/>
    <col min="14411" max="14412" width="12.625" style="49" customWidth="1"/>
    <col min="14413" max="14414" width="10.375" style="49" customWidth="1"/>
    <col min="14415" max="14415" width="11.375" style="49" customWidth="1"/>
    <col min="14416" max="14416" width="11.75" style="49" customWidth="1"/>
    <col min="14417" max="14417" width="11.125" style="49" customWidth="1"/>
    <col min="14418" max="14418" width="11.625" style="49" customWidth="1"/>
    <col min="14419" max="14419" width="10.75" style="49" customWidth="1"/>
    <col min="14420" max="14422" width="10.375" style="49" customWidth="1"/>
    <col min="14423" max="14423" width="13.625" style="49" customWidth="1"/>
    <col min="14424" max="14424" width="11.625" style="49" customWidth="1"/>
    <col min="14425" max="14425" width="11.875" style="49" customWidth="1"/>
    <col min="14426" max="14426" width="11.375" style="49" customWidth="1"/>
    <col min="14427" max="14428" width="13" style="49" customWidth="1"/>
    <col min="14429" max="14430" width="10.375" style="49" customWidth="1"/>
    <col min="14431" max="14431" width="11.25" style="49" customWidth="1"/>
    <col min="14432" max="14432" width="13.875" style="49" customWidth="1"/>
    <col min="14433" max="14433" width="10.375" style="49" customWidth="1"/>
    <col min="14434" max="14434" width="11.375" style="49" customWidth="1"/>
    <col min="14435" max="14440" width="10.375" style="49" customWidth="1"/>
    <col min="14441" max="14442" width="12.625" style="49" customWidth="1"/>
    <col min="14443" max="14444" width="10.375" style="49" customWidth="1"/>
    <col min="14445" max="14445" width="11.375" style="49" customWidth="1"/>
    <col min="14446" max="14446" width="11.75" style="49" customWidth="1"/>
    <col min="14447" max="14447" width="11.125" style="49" customWidth="1"/>
    <col min="14448" max="14448" width="11.625" style="49" customWidth="1"/>
    <col min="14449" max="14449" width="10.75" style="49" customWidth="1"/>
    <col min="14450" max="14452" width="10.375" style="49" customWidth="1"/>
    <col min="14453" max="14453" width="13.625" style="49" customWidth="1"/>
    <col min="14454" max="14454" width="11.625" style="49" customWidth="1"/>
    <col min="14455" max="14455" width="11.875" style="49" customWidth="1"/>
    <col min="14456" max="14456" width="11.375" style="49" customWidth="1"/>
    <col min="14457" max="14458" width="13" style="49" customWidth="1"/>
    <col min="14459" max="14460" width="10.375" style="49" customWidth="1"/>
    <col min="14461" max="14461" width="11.25" style="49" customWidth="1"/>
    <col min="14462" max="14462" width="13.875" style="49" customWidth="1"/>
    <col min="14463" max="14463" width="10.375" style="49" customWidth="1"/>
    <col min="14464" max="14464" width="11.375" style="49" customWidth="1"/>
    <col min="14465" max="14465" width="18.125" style="49" customWidth="1"/>
    <col min="14466" max="14466" width="25" style="49" customWidth="1"/>
    <col min="14467" max="14470" width="10.375" style="49" customWidth="1"/>
    <col min="14471" max="14472" width="12.625" style="49" customWidth="1"/>
    <col min="14473" max="14474" width="10.375" style="49" customWidth="1"/>
    <col min="14475" max="14475" width="11.375" style="49" customWidth="1"/>
    <col min="14476" max="14476" width="11.75" style="49" customWidth="1"/>
    <col min="14477" max="14477" width="11.125" style="49" customWidth="1"/>
    <col min="14478" max="14478" width="11.625" style="49" customWidth="1"/>
    <col min="14479" max="14479" width="10.75" style="49" customWidth="1"/>
    <col min="14480" max="14481" width="10.375" style="49" customWidth="1"/>
    <col min="14482" max="14487" width="12.625" style="49" customWidth="1"/>
    <col min="14488" max="14491" width="11.625" style="49" customWidth="1"/>
    <col min="14492" max="14503" width="12.625" style="49" customWidth="1"/>
    <col min="14504" max="14504" width="7.125" style="49" customWidth="1"/>
    <col min="14505" max="14505" width="26.75" style="49" customWidth="1"/>
    <col min="14506" max="14506" width="12.875" style="49" customWidth="1"/>
    <col min="14507" max="14508" width="12.625" style="49" customWidth="1"/>
    <col min="14509" max="14509" width="12.25" style="49" customWidth="1"/>
    <col min="14510" max="14510" width="12.125" style="49" customWidth="1"/>
    <col min="14511" max="14511" width="11.875" style="49" customWidth="1"/>
    <col min="14512" max="14512" width="12.625" style="49" customWidth="1"/>
    <col min="14513" max="14513" width="12.375" style="49" customWidth="1"/>
    <col min="14514" max="14570" width="12.625" style="49" customWidth="1"/>
    <col min="14571" max="14571" width="9.375" style="49" customWidth="1"/>
    <col min="14572" max="14575" width="12.625" style="49" customWidth="1"/>
    <col min="14576" max="14576" width="12.25" style="49" customWidth="1"/>
    <col min="14577" max="14577" width="9.875" style="49" customWidth="1"/>
    <col min="14578" max="14578" width="11.25" style="49" customWidth="1"/>
    <col min="14579" max="14580" width="12.625" style="49" customWidth="1"/>
    <col min="14581" max="14581" width="14.875" style="49" customWidth="1"/>
    <col min="14582" max="14582" width="12.625" style="49" customWidth="1"/>
    <col min="14583" max="14592" width="12.625" style="49"/>
    <col min="14593" max="14596" width="0" style="49" hidden="1" customWidth="1"/>
    <col min="14597" max="14597" width="4.375" style="49" customWidth="1"/>
    <col min="14598" max="14598" width="37.25" style="49" customWidth="1"/>
    <col min="14599" max="14599" width="17" style="49" customWidth="1"/>
    <col min="14600" max="14603" width="10.25" style="49" customWidth="1"/>
    <col min="14604" max="14607" width="10" style="49" customWidth="1"/>
    <col min="14608" max="14611" width="9.125" style="49" customWidth="1"/>
    <col min="14612" max="14614" width="11.125" style="49" customWidth="1"/>
    <col min="14615" max="14615" width="10.25" style="49" customWidth="1"/>
    <col min="14616" max="14616" width="0" style="49" hidden="1" customWidth="1"/>
    <col min="14617" max="14617" width="7.125" style="49" customWidth="1"/>
    <col min="14618" max="14621" width="0" style="49" hidden="1" customWidth="1"/>
    <col min="14622" max="14634" width="12.625" style="49" customWidth="1"/>
    <col min="14635" max="14636" width="10.375" style="49" customWidth="1"/>
    <col min="14637" max="14638" width="12.625" style="49" customWidth="1"/>
    <col min="14639" max="14640" width="10.375" style="49" customWidth="1"/>
    <col min="14641" max="14641" width="11.375" style="49" customWidth="1"/>
    <col min="14642" max="14642" width="11.75" style="49" customWidth="1"/>
    <col min="14643" max="14643" width="11.125" style="49" customWidth="1"/>
    <col min="14644" max="14644" width="11.625" style="49" customWidth="1"/>
    <col min="14645" max="14645" width="10.75" style="49" customWidth="1"/>
    <col min="14646" max="14648" width="10.375" style="49" customWidth="1"/>
    <col min="14649" max="14649" width="13.625" style="49" customWidth="1"/>
    <col min="14650" max="14650" width="11.625" style="49" customWidth="1"/>
    <col min="14651" max="14651" width="11.875" style="49" customWidth="1"/>
    <col min="14652" max="14652" width="11.375" style="49" customWidth="1"/>
    <col min="14653" max="14654" width="13" style="49" customWidth="1"/>
    <col min="14655" max="14656" width="10.375" style="49" customWidth="1"/>
    <col min="14657" max="14657" width="11.25" style="49" customWidth="1"/>
    <col min="14658" max="14658" width="13.875" style="49" customWidth="1"/>
    <col min="14659" max="14659" width="10.375" style="49" customWidth="1"/>
    <col min="14660" max="14660" width="11.375" style="49" customWidth="1"/>
    <col min="14661" max="14666" width="10.375" style="49" customWidth="1"/>
    <col min="14667" max="14668" width="12.625" style="49" customWidth="1"/>
    <col min="14669" max="14670" width="10.375" style="49" customWidth="1"/>
    <col min="14671" max="14671" width="11.375" style="49" customWidth="1"/>
    <col min="14672" max="14672" width="11.75" style="49" customWidth="1"/>
    <col min="14673" max="14673" width="11.125" style="49" customWidth="1"/>
    <col min="14674" max="14674" width="11.625" style="49" customWidth="1"/>
    <col min="14675" max="14675" width="10.75" style="49" customWidth="1"/>
    <col min="14676" max="14678" width="10.375" style="49" customWidth="1"/>
    <col min="14679" max="14679" width="13.625" style="49" customWidth="1"/>
    <col min="14680" max="14680" width="11.625" style="49" customWidth="1"/>
    <col min="14681" max="14681" width="11.875" style="49" customWidth="1"/>
    <col min="14682" max="14682" width="11.375" style="49" customWidth="1"/>
    <col min="14683" max="14684" width="13" style="49" customWidth="1"/>
    <col min="14685" max="14686" width="10.375" style="49" customWidth="1"/>
    <col min="14687" max="14687" width="11.25" style="49" customWidth="1"/>
    <col min="14688" max="14688" width="13.875" style="49" customWidth="1"/>
    <col min="14689" max="14689" width="10.375" style="49" customWidth="1"/>
    <col min="14690" max="14690" width="11.375" style="49" customWidth="1"/>
    <col min="14691" max="14696" width="10.375" style="49" customWidth="1"/>
    <col min="14697" max="14698" width="12.625" style="49" customWidth="1"/>
    <col min="14699" max="14700" width="10.375" style="49" customWidth="1"/>
    <col min="14701" max="14701" width="11.375" style="49" customWidth="1"/>
    <col min="14702" max="14702" width="11.75" style="49" customWidth="1"/>
    <col min="14703" max="14703" width="11.125" style="49" customWidth="1"/>
    <col min="14704" max="14704" width="11.625" style="49" customWidth="1"/>
    <col min="14705" max="14705" width="10.75" style="49" customWidth="1"/>
    <col min="14706" max="14708" width="10.375" style="49" customWidth="1"/>
    <col min="14709" max="14709" width="13.625" style="49" customWidth="1"/>
    <col min="14710" max="14710" width="11.625" style="49" customWidth="1"/>
    <col min="14711" max="14711" width="11.875" style="49" customWidth="1"/>
    <col min="14712" max="14712" width="11.375" style="49" customWidth="1"/>
    <col min="14713" max="14714" width="13" style="49" customWidth="1"/>
    <col min="14715" max="14716" width="10.375" style="49" customWidth="1"/>
    <col min="14717" max="14717" width="11.25" style="49" customWidth="1"/>
    <col min="14718" max="14718" width="13.875" style="49" customWidth="1"/>
    <col min="14719" max="14719" width="10.375" style="49" customWidth="1"/>
    <col min="14720" max="14720" width="11.375" style="49" customWidth="1"/>
    <col min="14721" max="14721" width="18.125" style="49" customWidth="1"/>
    <col min="14722" max="14722" width="25" style="49" customWidth="1"/>
    <col min="14723" max="14726" width="10.375" style="49" customWidth="1"/>
    <col min="14727" max="14728" width="12.625" style="49" customWidth="1"/>
    <col min="14729" max="14730" width="10.375" style="49" customWidth="1"/>
    <col min="14731" max="14731" width="11.375" style="49" customWidth="1"/>
    <col min="14732" max="14732" width="11.75" style="49" customWidth="1"/>
    <col min="14733" max="14733" width="11.125" style="49" customWidth="1"/>
    <col min="14734" max="14734" width="11.625" style="49" customWidth="1"/>
    <col min="14735" max="14735" width="10.75" style="49" customWidth="1"/>
    <col min="14736" max="14737" width="10.375" style="49" customWidth="1"/>
    <col min="14738" max="14743" width="12.625" style="49" customWidth="1"/>
    <col min="14744" max="14747" width="11.625" style="49" customWidth="1"/>
    <col min="14748" max="14759" width="12.625" style="49" customWidth="1"/>
    <col min="14760" max="14760" width="7.125" style="49" customWidth="1"/>
    <col min="14761" max="14761" width="26.75" style="49" customWidth="1"/>
    <col min="14762" max="14762" width="12.875" style="49" customWidth="1"/>
    <col min="14763" max="14764" width="12.625" style="49" customWidth="1"/>
    <col min="14765" max="14765" width="12.25" style="49" customWidth="1"/>
    <col min="14766" max="14766" width="12.125" style="49" customWidth="1"/>
    <col min="14767" max="14767" width="11.875" style="49" customWidth="1"/>
    <col min="14768" max="14768" width="12.625" style="49" customWidth="1"/>
    <col min="14769" max="14769" width="12.375" style="49" customWidth="1"/>
    <col min="14770" max="14826" width="12.625" style="49" customWidth="1"/>
    <col min="14827" max="14827" width="9.375" style="49" customWidth="1"/>
    <col min="14828" max="14831" width="12.625" style="49" customWidth="1"/>
    <col min="14832" max="14832" width="12.25" style="49" customWidth="1"/>
    <col min="14833" max="14833" width="9.875" style="49" customWidth="1"/>
    <col min="14834" max="14834" width="11.25" style="49" customWidth="1"/>
    <col min="14835" max="14836" width="12.625" style="49" customWidth="1"/>
    <col min="14837" max="14837" width="14.875" style="49" customWidth="1"/>
    <col min="14838" max="14838" width="12.625" style="49" customWidth="1"/>
    <col min="14839" max="14848" width="12.625" style="49"/>
    <col min="14849" max="14852" width="0" style="49" hidden="1" customWidth="1"/>
    <col min="14853" max="14853" width="4.375" style="49" customWidth="1"/>
    <col min="14854" max="14854" width="37.25" style="49" customWidth="1"/>
    <col min="14855" max="14855" width="17" style="49" customWidth="1"/>
    <col min="14856" max="14859" width="10.25" style="49" customWidth="1"/>
    <col min="14860" max="14863" width="10" style="49" customWidth="1"/>
    <col min="14864" max="14867" width="9.125" style="49" customWidth="1"/>
    <col min="14868" max="14870" width="11.125" style="49" customWidth="1"/>
    <col min="14871" max="14871" width="10.25" style="49" customWidth="1"/>
    <col min="14872" max="14872" width="0" style="49" hidden="1" customWidth="1"/>
    <col min="14873" max="14873" width="7.125" style="49" customWidth="1"/>
    <col min="14874" max="14877" width="0" style="49" hidden="1" customWidth="1"/>
    <col min="14878" max="14890" width="12.625" style="49" customWidth="1"/>
    <col min="14891" max="14892" width="10.375" style="49" customWidth="1"/>
    <col min="14893" max="14894" width="12.625" style="49" customWidth="1"/>
    <col min="14895" max="14896" width="10.375" style="49" customWidth="1"/>
    <col min="14897" max="14897" width="11.375" style="49" customWidth="1"/>
    <col min="14898" max="14898" width="11.75" style="49" customWidth="1"/>
    <col min="14899" max="14899" width="11.125" style="49" customWidth="1"/>
    <col min="14900" max="14900" width="11.625" style="49" customWidth="1"/>
    <col min="14901" max="14901" width="10.75" style="49" customWidth="1"/>
    <col min="14902" max="14904" width="10.375" style="49" customWidth="1"/>
    <col min="14905" max="14905" width="13.625" style="49" customWidth="1"/>
    <col min="14906" max="14906" width="11.625" style="49" customWidth="1"/>
    <col min="14907" max="14907" width="11.875" style="49" customWidth="1"/>
    <col min="14908" max="14908" width="11.375" style="49" customWidth="1"/>
    <col min="14909" max="14910" width="13" style="49" customWidth="1"/>
    <col min="14911" max="14912" width="10.375" style="49" customWidth="1"/>
    <col min="14913" max="14913" width="11.25" style="49" customWidth="1"/>
    <col min="14914" max="14914" width="13.875" style="49" customWidth="1"/>
    <col min="14915" max="14915" width="10.375" style="49" customWidth="1"/>
    <col min="14916" max="14916" width="11.375" style="49" customWidth="1"/>
    <col min="14917" max="14922" width="10.375" style="49" customWidth="1"/>
    <col min="14923" max="14924" width="12.625" style="49" customWidth="1"/>
    <col min="14925" max="14926" width="10.375" style="49" customWidth="1"/>
    <col min="14927" max="14927" width="11.375" style="49" customWidth="1"/>
    <col min="14928" max="14928" width="11.75" style="49" customWidth="1"/>
    <col min="14929" max="14929" width="11.125" style="49" customWidth="1"/>
    <col min="14930" max="14930" width="11.625" style="49" customWidth="1"/>
    <col min="14931" max="14931" width="10.75" style="49" customWidth="1"/>
    <col min="14932" max="14934" width="10.375" style="49" customWidth="1"/>
    <col min="14935" max="14935" width="13.625" style="49" customWidth="1"/>
    <col min="14936" max="14936" width="11.625" style="49" customWidth="1"/>
    <col min="14937" max="14937" width="11.875" style="49" customWidth="1"/>
    <col min="14938" max="14938" width="11.375" style="49" customWidth="1"/>
    <col min="14939" max="14940" width="13" style="49" customWidth="1"/>
    <col min="14941" max="14942" width="10.375" style="49" customWidth="1"/>
    <col min="14943" max="14943" width="11.25" style="49" customWidth="1"/>
    <col min="14944" max="14944" width="13.875" style="49" customWidth="1"/>
    <col min="14945" max="14945" width="10.375" style="49" customWidth="1"/>
    <col min="14946" max="14946" width="11.375" style="49" customWidth="1"/>
    <col min="14947" max="14952" width="10.375" style="49" customWidth="1"/>
    <col min="14953" max="14954" width="12.625" style="49" customWidth="1"/>
    <col min="14955" max="14956" width="10.375" style="49" customWidth="1"/>
    <col min="14957" max="14957" width="11.375" style="49" customWidth="1"/>
    <col min="14958" max="14958" width="11.75" style="49" customWidth="1"/>
    <col min="14959" max="14959" width="11.125" style="49" customWidth="1"/>
    <col min="14960" max="14960" width="11.625" style="49" customWidth="1"/>
    <col min="14961" max="14961" width="10.75" style="49" customWidth="1"/>
    <col min="14962" max="14964" width="10.375" style="49" customWidth="1"/>
    <col min="14965" max="14965" width="13.625" style="49" customWidth="1"/>
    <col min="14966" max="14966" width="11.625" style="49" customWidth="1"/>
    <col min="14967" max="14967" width="11.875" style="49" customWidth="1"/>
    <col min="14968" max="14968" width="11.375" style="49" customWidth="1"/>
    <col min="14969" max="14970" width="13" style="49" customWidth="1"/>
    <col min="14971" max="14972" width="10.375" style="49" customWidth="1"/>
    <col min="14973" max="14973" width="11.25" style="49" customWidth="1"/>
    <col min="14974" max="14974" width="13.875" style="49" customWidth="1"/>
    <col min="14975" max="14975" width="10.375" style="49" customWidth="1"/>
    <col min="14976" max="14976" width="11.375" style="49" customWidth="1"/>
    <col min="14977" max="14977" width="18.125" style="49" customWidth="1"/>
    <col min="14978" max="14978" width="25" style="49" customWidth="1"/>
    <col min="14979" max="14982" width="10.375" style="49" customWidth="1"/>
    <col min="14983" max="14984" width="12.625" style="49" customWidth="1"/>
    <col min="14985" max="14986" width="10.375" style="49" customWidth="1"/>
    <col min="14987" max="14987" width="11.375" style="49" customWidth="1"/>
    <col min="14988" max="14988" width="11.75" style="49" customWidth="1"/>
    <col min="14989" max="14989" width="11.125" style="49" customWidth="1"/>
    <col min="14990" max="14990" width="11.625" style="49" customWidth="1"/>
    <col min="14991" max="14991" width="10.75" style="49" customWidth="1"/>
    <col min="14992" max="14993" width="10.375" style="49" customWidth="1"/>
    <col min="14994" max="14999" width="12.625" style="49" customWidth="1"/>
    <col min="15000" max="15003" width="11.625" style="49" customWidth="1"/>
    <col min="15004" max="15015" width="12.625" style="49" customWidth="1"/>
    <col min="15016" max="15016" width="7.125" style="49" customWidth="1"/>
    <col min="15017" max="15017" width="26.75" style="49" customWidth="1"/>
    <col min="15018" max="15018" width="12.875" style="49" customWidth="1"/>
    <col min="15019" max="15020" width="12.625" style="49" customWidth="1"/>
    <col min="15021" max="15021" width="12.25" style="49" customWidth="1"/>
    <col min="15022" max="15022" width="12.125" style="49" customWidth="1"/>
    <col min="15023" max="15023" width="11.875" style="49" customWidth="1"/>
    <col min="15024" max="15024" width="12.625" style="49" customWidth="1"/>
    <col min="15025" max="15025" width="12.375" style="49" customWidth="1"/>
    <col min="15026" max="15082" width="12.625" style="49" customWidth="1"/>
    <col min="15083" max="15083" width="9.375" style="49" customWidth="1"/>
    <col min="15084" max="15087" width="12.625" style="49" customWidth="1"/>
    <col min="15088" max="15088" width="12.25" style="49" customWidth="1"/>
    <col min="15089" max="15089" width="9.875" style="49" customWidth="1"/>
    <col min="15090" max="15090" width="11.25" style="49" customWidth="1"/>
    <col min="15091" max="15092" width="12.625" style="49" customWidth="1"/>
    <col min="15093" max="15093" width="14.875" style="49" customWidth="1"/>
    <col min="15094" max="15094" width="12.625" style="49" customWidth="1"/>
    <col min="15095" max="15104" width="12.625" style="49"/>
    <col min="15105" max="15108" width="0" style="49" hidden="1" customWidth="1"/>
    <col min="15109" max="15109" width="4.375" style="49" customWidth="1"/>
    <col min="15110" max="15110" width="37.25" style="49" customWidth="1"/>
    <col min="15111" max="15111" width="17" style="49" customWidth="1"/>
    <col min="15112" max="15115" width="10.25" style="49" customWidth="1"/>
    <col min="15116" max="15119" width="10" style="49" customWidth="1"/>
    <col min="15120" max="15123" width="9.125" style="49" customWidth="1"/>
    <col min="15124" max="15126" width="11.125" style="49" customWidth="1"/>
    <col min="15127" max="15127" width="10.25" style="49" customWidth="1"/>
    <col min="15128" max="15128" width="0" style="49" hidden="1" customWidth="1"/>
    <col min="15129" max="15129" width="7.125" style="49" customWidth="1"/>
    <col min="15130" max="15133" width="0" style="49" hidden="1" customWidth="1"/>
    <col min="15134" max="15146" width="12.625" style="49" customWidth="1"/>
    <col min="15147" max="15148" width="10.375" style="49" customWidth="1"/>
    <col min="15149" max="15150" width="12.625" style="49" customWidth="1"/>
    <col min="15151" max="15152" width="10.375" style="49" customWidth="1"/>
    <col min="15153" max="15153" width="11.375" style="49" customWidth="1"/>
    <col min="15154" max="15154" width="11.75" style="49" customWidth="1"/>
    <col min="15155" max="15155" width="11.125" style="49" customWidth="1"/>
    <col min="15156" max="15156" width="11.625" style="49" customWidth="1"/>
    <col min="15157" max="15157" width="10.75" style="49" customWidth="1"/>
    <col min="15158" max="15160" width="10.375" style="49" customWidth="1"/>
    <col min="15161" max="15161" width="13.625" style="49" customWidth="1"/>
    <col min="15162" max="15162" width="11.625" style="49" customWidth="1"/>
    <col min="15163" max="15163" width="11.875" style="49" customWidth="1"/>
    <col min="15164" max="15164" width="11.375" style="49" customWidth="1"/>
    <col min="15165" max="15166" width="13" style="49" customWidth="1"/>
    <col min="15167" max="15168" width="10.375" style="49" customWidth="1"/>
    <col min="15169" max="15169" width="11.25" style="49" customWidth="1"/>
    <col min="15170" max="15170" width="13.875" style="49" customWidth="1"/>
    <col min="15171" max="15171" width="10.375" style="49" customWidth="1"/>
    <col min="15172" max="15172" width="11.375" style="49" customWidth="1"/>
    <col min="15173" max="15178" width="10.375" style="49" customWidth="1"/>
    <col min="15179" max="15180" width="12.625" style="49" customWidth="1"/>
    <col min="15181" max="15182" width="10.375" style="49" customWidth="1"/>
    <col min="15183" max="15183" width="11.375" style="49" customWidth="1"/>
    <col min="15184" max="15184" width="11.75" style="49" customWidth="1"/>
    <col min="15185" max="15185" width="11.125" style="49" customWidth="1"/>
    <col min="15186" max="15186" width="11.625" style="49" customWidth="1"/>
    <col min="15187" max="15187" width="10.75" style="49" customWidth="1"/>
    <col min="15188" max="15190" width="10.375" style="49" customWidth="1"/>
    <col min="15191" max="15191" width="13.625" style="49" customWidth="1"/>
    <col min="15192" max="15192" width="11.625" style="49" customWidth="1"/>
    <col min="15193" max="15193" width="11.875" style="49" customWidth="1"/>
    <col min="15194" max="15194" width="11.375" style="49" customWidth="1"/>
    <col min="15195" max="15196" width="13" style="49" customWidth="1"/>
    <col min="15197" max="15198" width="10.375" style="49" customWidth="1"/>
    <col min="15199" max="15199" width="11.25" style="49" customWidth="1"/>
    <col min="15200" max="15200" width="13.875" style="49" customWidth="1"/>
    <col min="15201" max="15201" width="10.375" style="49" customWidth="1"/>
    <col min="15202" max="15202" width="11.375" style="49" customWidth="1"/>
    <col min="15203" max="15208" width="10.375" style="49" customWidth="1"/>
    <col min="15209" max="15210" width="12.625" style="49" customWidth="1"/>
    <col min="15211" max="15212" width="10.375" style="49" customWidth="1"/>
    <col min="15213" max="15213" width="11.375" style="49" customWidth="1"/>
    <col min="15214" max="15214" width="11.75" style="49" customWidth="1"/>
    <col min="15215" max="15215" width="11.125" style="49" customWidth="1"/>
    <col min="15216" max="15216" width="11.625" style="49" customWidth="1"/>
    <col min="15217" max="15217" width="10.75" style="49" customWidth="1"/>
    <col min="15218" max="15220" width="10.375" style="49" customWidth="1"/>
    <col min="15221" max="15221" width="13.625" style="49" customWidth="1"/>
    <col min="15222" max="15222" width="11.625" style="49" customWidth="1"/>
    <col min="15223" max="15223" width="11.875" style="49" customWidth="1"/>
    <col min="15224" max="15224" width="11.375" style="49" customWidth="1"/>
    <col min="15225" max="15226" width="13" style="49" customWidth="1"/>
    <col min="15227" max="15228" width="10.375" style="49" customWidth="1"/>
    <col min="15229" max="15229" width="11.25" style="49" customWidth="1"/>
    <col min="15230" max="15230" width="13.875" style="49" customWidth="1"/>
    <col min="15231" max="15231" width="10.375" style="49" customWidth="1"/>
    <col min="15232" max="15232" width="11.375" style="49" customWidth="1"/>
    <col min="15233" max="15233" width="18.125" style="49" customWidth="1"/>
    <col min="15234" max="15234" width="25" style="49" customWidth="1"/>
    <col min="15235" max="15238" width="10.375" style="49" customWidth="1"/>
    <col min="15239" max="15240" width="12.625" style="49" customWidth="1"/>
    <col min="15241" max="15242" width="10.375" style="49" customWidth="1"/>
    <col min="15243" max="15243" width="11.375" style="49" customWidth="1"/>
    <col min="15244" max="15244" width="11.75" style="49" customWidth="1"/>
    <col min="15245" max="15245" width="11.125" style="49" customWidth="1"/>
    <col min="15246" max="15246" width="11.625" style="49" customWidth="1"/>
    <col min="15247" max="15247" width="10.75" style="49" customWidth="1"/>
    <col min="15248" max="15249" width="10.375" style="49" customWidth="1"/>
    <col min="15250" max="15255" width="12.625" style="49" customWidth="1"/>
    <col min="15256" max="15259" width="11.625" style="49" customWidth="1"/>
    <col min="15260" max="15271" width="12.625" style="49" customWidth="1"/>
    <col min="15272" max="15272" width="7.125" style="49" customWidth="1"/>
    <col min="15273" max="15273" width="26.75" style="49" customWidth="1"/>
    <col min="15274" max="15274" width="12.875" style="49" customWidth="1"/>
    <col min="15275" max="15276" width="12.625" style="49" customWidth="1"/>
    <col min="15277" max="15277" width="12.25" style="49" customWidth="1"/>
    <col min="15278" max="15278" width="12.125" style="49" customWidth="1"/>
    <col min="15279" max="15279" width="11.875" style="49" customWidth="1"/>
    <col min="15280" max="15280" width="12.625" style="49" customWidth="1"/>
    <col min="15281" max="15281" width="12.375" style="49" customWidth="1"/>
    <col min="15282" max="15338" width="12.625" style="49" customWidth="1"/>
    <col min="15339" max="15339" width="9.375" style="49" customWidth="1"/>
    <col min="15340" max="15343" width="12.625" style="49" customWidth="1"/>
    <col min="15344" max="15344" width="12.25" style="49" customWidth="1"/>
    <col min="15345" max="15345" width="9.875" style="49" customWidth="1"/>
    <col min="15346" max="15346" width="11.25" style="49" customWidth="1"/>
    <col min="15347" max="15348" width="12.625" style="49" customWidth="1"/>
    <col min="15349" max="15349" width="14.875" style="49" customWidth="1"/>
    <col min="15350" max="15350" width="12.625" style="49" customWidth="1"/>
    <col min="15351" max="15360" width="12.625" style="49"/>
    <col min="15361" max="15364" width="0" style="49" hidden="1" customWidth="1"/>
    <col min="15365" max="15365" width="4.375" style="49" customWidth="1"/>
    <col min="15366" max="15366" width="37.25" style="49" customWidth="1"/>
    <col min="15367" max="15367" width="17" style="49" customWidth="1"/>
    <col min="15368" max="15371" width="10.25" style="49" customWidth="1"/>
    <col min="15372" max="15375" width="10" style="49" customWidth="1"/>
    <col min="15376" max="15379" width="9.125" style="49" customWidth="1"/>
    <col min="15380" max="15382" width="11.125" style="49" customWidth="1"/>
    <col min="15383" max="15383" width="10.25" style="49" customWidth="1"/>
    <col min="15384" max="15384" width="0" style="49" hidden="1" customWidth="1"/>
    <col min="15385" max="15385" width="7.125" style="49" customWidth="1"/>
    <col min="15386" max="15389" width="0" style="49" hidden="1" customWidth="1"/>
    <col min="15390" max="15402" width="12.625" style="49" customWidth="1"/>
    <col min="15403" max="15404" width="10.375" style="49" customWidth="1"/>
    <col min="15405" max="15406" width="12.625" style="49" customWidth="1"/>
    <col min="15407" max="15408" width="10.375" style="49" customWidth="1"/>
    <col min="15409" max="15409" width="11.375" style="49" customWidth="1"/>
    <col min="15410" max="15410" width="11.75" style="49" customWidth="1"/>
    <col min="15411" max="15411" width="11.125" style="49" customWidth="1"/>
    <col min="15412" max="15412" width="11.625" style="49" customWidth="1"/>
    <col min="15413" max="15413" width="10.75" style="49" customWidth="1"/>
    <col min="15414" max="15416" width="10.375" style="49" customWidth="1"/>
    <col min="15417" max="15417" width="13.625" style="49" customWidth="1"/>
    <col min="15418" max="15418" width="11.625" style="49" customWidth="1"/>
    <col min="15419" max="15419" width="11.875" style="49" customWidth="1"/>
    <col min="15420" max="15420" width="11.375" style="49" customWidth="1"/>
    <col min="15421" max="15422" width="13" style="49" customWidth="1"/>
    <col min="15423" max="15424" width="10.375" style="49" customWidth="1"/>
    <col min="15425" max="15425" width="11.25" style="49" customWidth="1"/>
    <col min="15426" max="15426" width="13.875" style="49" customWidth="1"/>
    <col min="15427" max="15427" width="10.375" style="49" customWidth="1"/>
    <col min="15428" max="15428" width="11.375" style="49" customWidth="1"/>
    <col min="15429" max="15434" width="10.375" style="49" customWidth="1"/>
    <col min="15435" max="15436" width="12.625" style="49" customWidth="1"/>
    <col min="15437" max="15438" width="10.375" style="49" customWidth="1"/>
    <col min="15439" max="15439" width="11.375" style="49" customWidth="1"/>
    <col min="15440" max="15440" width="11.75" style="49" customWidth="1"/>
    <col min="15441" max="15441" width="11.125" style="49" customWidth="1"/>
    <col min="15442" max="15442" width="11.625" style="49" customWidth="1"/>
    <col min="15443" max="15443" width="10.75" style="49" customWidth="1"/>
    <col min="15444" max="15446" width="10.375" style="49" customWidth="1"/>
    <col min="15447" max="15447" width="13.625" style="49" customWidth="1"/>
    <col min="15448" max="15448" width="11.625" style="49" customWidth="1"/>
    <col min="15449" max="15449" width="11.875" style="49" customWidth="1"/>
    <col min="15450" max="15450" width="11.375" style="49" customWidth="1"/>
    <col min="15451" max="15452" width="13" style="49" customWidth="1"/>
    <col min="15453" max="15454" width="10.375" style="49" customWidth="1"/>
    <col min="15455" max="15455" width="11.25" style="49" customWidth="1"/>
    <col min="15456" max="15456" width="13.875" style="49" customWidth="1"/>
    <col min="15457" max="15457" width="10.375" style="49" customWidth="1"/>
    <col min="15458" max="15458" width="11.375" style="49" customWidth="1"/>
    <col min="15459" max="15464" width="10.375" style="49" customWidth="1"/>
    <col min="15465" max="15466" width="12.625" style="49" customWidth="1"/>
    <col min="15467" max="15468" width="10.375" style="49" customWidth="1"/>
    <col min="15469" max="15469" width="11.375" style="49" customWidth="1"/>
    <col min="15470" max="15470" width="11.75" style="49" customWidth="1"/>
    <col min="15471" max="15471" width="11.125" style="49" customWidth="1"/>
    <col min="15472" max="15472" width="11.625" style="49" customWidth="1"/>
    <col min="15473" max="15473" width="10.75" style="49" customWidth="1"/>
    <col min="15474" max="15476" width="10.375" style="49" customWidth="1"/>
    <col min="15477" max="15477" width="13.625" style="49" customWidth="1"/>
    <col min="15478" max="15478" width="11.625" style="49" customWidth="1"/>
    <col min="15479" max="15479" width="11.875" style="49" customWidth="1"/>
    <col min="15480" max="15480" width="11.375" style="49" customWidth="1"/>
    <col min="15481" max="15482" width="13" style="49" customWidth="1"/>
    <col min="15483" max="15484" width="10.375" style="49" customWidth="1"/>
    <col min="15485" max="15485" width="11.25" style="49" customWidth="1"/>
    <col min="15486" max="15486" width="13.875" style="49" customWidth="1"/>
    <col min="15487" max="15487" width="10.375" style="49" customWidth="1"/>
    <col min="15488" max="15488" width="11.375" style="49" customWidth="1"/>
    <col min="15489" max="15489" width="18.125" style="49" customWidth="1"/>
    <col min="15490" max="15490" width="25" style="49" customWidth="1"/>
    <col min="15491" max="15494" width="10.375" style="49" customWidth="1"/>
    <col min="15495" max="15496" width="12.625" style="49" customWidth="1"/>
    <col min="15497" max="15498" width="10.375" style="49" customWidth="1"/>
    <col min="15499" max="15499" width="11.375" style="49" customWidth="1"/>
    <col min="15500" max="15500" width="11.75" style="49" customWidth="1"/>
    <col min="15501" max="15501" width="11.125" style="49" customWidth="1"/>
    <col min="15502" max="15502" width="11.625" style="49" customWidth="1"/>
    <col min="15503" max="15503" width="10.75" style="49" customWidth="1"/>
    <col min="15504" max="15505" width="10.375" style="49" customWidth="1"/>
    <col min="15506" max="15511" width="12.625" style="49" customWidth="1"/>
    <col min="15512" max="15515" width="11.625" style="49" customWidth="1"/>
    <col min="15516" max="15527" width="12.625" style="49" customWidth="1"/>
    <col min="15528" max="15528" width="7.125" style="49" customWidth="1"/>
    <col min="15529" max="15529" width="26.75" style="49" customWidth="1"/>
    <col min="15530" max="15530" width="12.875" style="49" customWidth="1"/>
    <col min="15531" max="15532" width="12.625" style="49" customWidth="1"/>
    <col min="15533" max="15533" width="12.25" style="49" customWidth="1"/>
    <col min="15534" max="15534" width="12.125" style="49" customWidth="1"/>
    <col min="15535" max="15535" width="11.875" style="49" customWidth="1"/>
    <col min="15536" max="15536" width="12.625" style="49" customWidth="1"/>
    <col min="15537" max="15537" width="12.375" style="49" customWidth="1"/>
    <col min="15538" max="15594" width="12.625" style="49" customWidth="1"/>
    <col min="15595" max="15595" width="9.375" style="49" customWidth="1"/>
    <col min="15596" max="15599" width="12.625" style="49" customWidth="1"/>
    <col min="15600" max="15600" width="12.25" style="49" customWidth="1"/>
    <col min="15601" max="15601" width="9.875" style="49" customWidth="1"/>
    <col min="15602" max="15602" width="11.25" style="49" customWidth="1"/>
    <col min="15603" max="15604" width="12.625" style="49" customWidth="1"/>
    <col min="15605" max="15605" width="14.875" style="49" customWidth="1"/>
    <col min="15606" max="15606" width="12.625" style="49" customWidth="1"/>
    <col min="15607" max="15616" width="12.625" style="49"/>
    <col min="15617" max="15620" width="0" style="49" hidden="1" customWidth="1"/>
    <col min="15621" max="15621" width="4.375" style="49" customWidth="1"/>
    <col min="15622" max="15622" width="37.25" style="49" customWidth="1"/>
    <col min="15623" max="15623" width="17" style="49" customWidth="1"/>
    <col min="15624" max="15627" width="10.25" style="49" customWidth="1"/>
    <col min="15628" max="15631" width="10" style="49" customWidth="1"/>
    <col min="15632" max="15635" width="9.125" style="49" customWidth="1"/>
    <col min="15636" max="15638" width="11.125" style="49" customWidth="1"/>
    <col min="15639" max="15639" width="10.25" style="49" customWidth="1"/>
    <col min="15640" max="15640" width="0" style="49" hidden="1" customWidth="1"/>
    <col min="15641" max="15641" width="7.125" style="49" customWidth="1"/>
    <col min="15642" max="15645" width="0" style="49" hidden="1" customWidth="1"/>
    <col min="15646" max="15658" width="12.625" style="49" customWidth="1"/>
    <col min="15659" max="15660" width="10.375" style="49" customWidth="1"/>
    <col min="15661" max="15662" width="12.625" style="49" customWidth="1"/>
    <col min="15663" max="15664" width="10.375" style="49" customWidth="1"/>
    <col min="15665" max="15665" width="11.375" style="49" customWidth="1"/>
    <col min="15666" max="15666" width="11.75" style="49" customWidth="1"/>
    <col min="15667" max="15667" width="11.125" style="49" customWidth="1"/>
    <col min="15668" max="15668" width="11.625" style="49" customWidth="1"/>
    <col min="15669" max="15669" width="10.75" style="49" customWidth="1"/>
    <col min="15670" max="15672" width="10.375" style="49" customWidth="1"/>
    <col min="15673" max="15673" width="13.625" style="49" customWidth="1"/>
    <col min="15674" max="15674" width="11.625" style="49" customWidth="1"/>
    <col min="15675" max="15675" width="11.875" style="49" customWidth="1"/>
    <col min="15676" max="15676" width="11.375" style="49" customWidth="1"/>
    <col min="15677" max="15678" width="13" style="49" customWidth="1"/>
    <col min="15679" max="15680" width="10.375" style="49" customWidth="1"/>
    <col min="15681" max="15681" width="11.25" style="49" customWidth="1"/>
    <col min="15682" max="15682" width="13.875" style="49" customWidth="1"/>
    <col min="15683" max="15683" width="10.375" style="49" customWidth="1"/>
    <col min="15684" max="15684" width="11.375" style="49" customWidth="1"/>
    <col min="15685" max="15690" width="10.375" style="49" customWidth="1"/>
    <col min="15691" max="15692" width="12.625" style="49" customWidth="1"/>
    <col min="15693" max="15694" width="10.375" style="49" customWidth="1"/>
    <col min="15695" max="15695" width="11.375" style="49" customWidth="1"/>
    <col min="15696" max="15696" width="11.75" style="49" customWidth="1"/>
    <col min="15697" max="15697" width="11.125" style="49" customWidth="1"/>
    <col min="15698" max="15698" width="11.625" style="49" customWidth="1"/>
    <col min="15699" max="15699" width="10.75" style="49" customWidth="1"/>
    <col min="15700" max="15702" width="10.375" style="49" customWidth="1"/>
    <col min="15703" max="15703" width="13.625" style="49" customWidth="1"/>
    <col min="15704" max="15704" width="11.625" style="49" customWidth="1"/>
    <col min="15705" max="15705" width="11.875" style="49" customWidth="1"/>
    <col min="15706" max="15706" width="11.375" style="49" customWidth="1"/>
    <col min="15707" max="15708" width="13" style="49" customWidth="1"/>
    <col min="15709" max="15710" width="10.375" style="49" customWidth="1"/>
    <col min="15711" max="15711" width="11.25" style="49" customWidth="1"/>
    <col min="15712" max="15712" width="13.875" style="49" customWidth="1"/>
    <col min="15713" max="15713" width="10.375" style="49" customWidth="1"/>
    <col min="15714" max="15714" width="11.375" style="49" customWidth="1"/>
    <col min="15715" max="15720" width="10.375" style="49" customWidth="1"/>
    <col min="15721" max="15722" width="12.625" style="49" customWidth="1"/>
    <col min="15723" max="15724" width="10.375" style="49" customWidth="1"/>
    <col min="15725" max="15725" width="11.375" style="49" customWidth="1"/>
    <col min="15726" max="15726" width="11.75" style="49" customWidth="1"/>
    <col min="15727" max="15727" width="11.125" style="49" customWidth="1"/>
    <col min="15728" max="15728" width="11.625" style="49" customWidth="1"/>
    <col min="15729" max="15729" width="10.75" style="49" customWidth="1"/>
    <col min="15730" max="15732" width="10.375" style="49" customWidth="1"/>
    <col min="15733" max="15733" width="13.625" style="49" customWidth="1"/>
    <col min="15734" max="15734" width="11.625" style="49" customWidth="1"/>
    <col min="15735" max="15735" width="11.875" style="49" customWidth="1"/>
    <col min="15736" max="15736" width="11.375" style="49" customWidth="1"/>
    <col min="15737" max="15738" width="13" style="49" customWidth="1"/>
    <col min="15739" max="15740" width="10.375" style="49" customWidth="1"/>
    <col min="15741" max="15741" width="11.25" style="49" customWidth="1"/>
    <col min="15742" max="15742" width="13.875" style="49" customWidth="1"/>
    <col min="15743" max="15743" width="10.375" style="49" customWidth="1"/>
    <col min="15744" max="15744" width="11.375" style="49" customWidth="1"/>
    <col min="15745" max="15745" width="18.125" style="49" customWidth="1"/>
    <col min="15746" max="15746" width="25" style="49" customWidth="1"/>
    <col min="15747" max="15750" width="10.375" style="49" customWidth="1"/>
    <col min="15751" max="15752" width="12.625" style="49" customWidth="1"/>
    <col min="15753" max="15754" width="10.375" style="49" customWidth="1"/>
    <col min="15755" max="15755" width="11.375" style="49" customWidth="1"/>
    <col min="15756" max="15756" width="11.75" style="49" customWidth="1"/>
    <col min="15757" max="15757" width="11.125" style="49" customWidth="1"/>
    <col min="15758" max="15758" width="11.625" style="49" customWidth="1"/>
    <col min="15759" max="15759" width="10.75" style="49" customWidth="1"/>
    <col min="15760" max="15761" width="10.375" style="49" customWidth="1"/>
    <col min="15762" max="15767" width="12.625" style="49" customWidth="1"/>
    <col min="15768" max="15771" width="11.625" style="49" customWidth="1"/>
    <col min="15772" max="15783" width="12.625" style="49" customWidth="1"/>
    <col min="15784" max="15784" width="7.125" style="49" customWidth="1"/>
    <col min="15785" max="15785" width="26.75" style="49" customWidth="1"/>
    <col min="15786" max="15786" width="12.875" style="49" customWidth="1"/>
    <col min="15787" max="15788" width="12.625" style="49" customWidth="1"/>
    <col min="15789" max="15789" width="12.25" style="49" customWidth="1"/>
    <col min="15790" max="15790" width="12.125" style="49" customWidth="1"/>
    <col min="15791" max="15791" width="11.875" style="49" customWidth="1"/>
    <col min="15792" max="15792" width="12.625" style="49" customWidth="1"/>
    <col min="15793" max="15793" width="12.375" style="49" customWidth="1"/>
    <col min="15794" max="15850" width="12.625" style="49" customWidth="1"/>
    <col min="15851" max="15851" width="9.375" style="49" customWidth="1"/>
    <col min="15852" max="15855" width="12.625" style="49" customWidth="1"/>
    <col min="15856" max="15856" width="12.25" style="49" customWidth="1"/>
    <col min="15857" max="15857" width="9.875" style="49" customWidth="1"/>
    <col min="15858" max="15858" width="11.25" style="49" customWidth="1"/>
    <col min="15859" max="15860" width="12.625" style="49" customWidth="1"/>
    <col min="15861" max="15861" width="14.875" style="49" customWidth="1"/>
    <col min="15862" max="15862" width="12.625" style="49" customWidth="1"/>
    <col min="15863" max="15872" width="12.625" style="49"/>
    <col min="15873" max="15876" width="0" style="49" hidden="1" customWidth="1"/>
    <col min="15877" max="15877" width="4.375" style="49" customWidth="1"/>
    <col min="15878" max="15878" width="37.25" style="49" customWidth="1"/>
    <col min="15879" max="15879" width="17" style="49" customWidth="1"/>
    <col min="15880" max="15883" width="10.25" style="49" customWidth="1"/>
    <col min="15884" max="15887" width="10" style="49" customWidth="1"/>
    <col min="15888" max="15891" width="9.125" style="49" customWidth="1"/>
    <col min="15892" max="15894" width="11.125" style="49" customWidth="1"/>
    <col min="15895" max="15895" width="10.25" style="49" customWidth="1"/>
    <col min="15896" max="15896" width="0" style="49" hidden="1" customWidth="1"/>
    <col min="15897" max="15897" width="7.125" style="49" customWidth="1"/>
    <col min="15898" max="15901" width="0" style="49" hidden="1" customWidth="1"/>
    <col min="15902" max="15914" width="12.625" style="49" customWidth="1"/>
    <col min="15915" max="15916" width="10.375" style="49" customWidth="1"/>
    <col min="15917" max="15918" width="12.625" style="49" customWidth="1"/>
    <col min="15919" max="15920" width="10.375" style="49" customWidth="1"/>
    <col min="15921" max="15921" width="11.375" style="49" customWidth="1"/>
    <col min="15922" max="15922" width="11.75" style="49" customWidth="1"/>
    <col min="15923" max="15923" width="11.125" style="49" customWidth="1"/>
    <col min="15924" max="15924" width="11.625" style="49" customWidth="1"/>
    <col min="15925" max="15925" width="10.75" style="49" customWidth="1"/>
    <col min="15926" max="15928" width="10.375" style="49" customWidth="1"/>
    <col min="15929" max="15929" width="13.625" style="49" customWidth="1"/>
    <col min="15930" max="15930" width="11.625" style="49" customWidth="1"/>
    <col min="15931" max="15931" width="11.875" style="49" customWidth="1"/>
    <col min="15932" max="15932" width="11.375" style="49" customWidth="1"/>
    <col min="15933" max="15934" width="13" style="49" customWidth="1"/>
    <col min="15935" max="15936" width="10.375" style="49" customWidth="1"/>
    <col min="15937" max="15937" width="11.25" style="49" customWidth="1"/>
    <col min="15938" max="15938" width="13.875" style="49" customWidth="1"/>
    <col min="15939" max="15939" width="10.375" style="49" customWidth="1"/>
    <col min="15940" max="15940" width="11.375" style="49" customWidth="1"/>
    <col min="15941" max="15946" width="10.375" style="49" customWidth="1"/>
    <col min="15947" max="15948" width="12.625" style="49" customWidth="1"/>
    <col min="15949" max="15950" width="10.375" style="49" customWidth="1"/>
    <col min="15951" max="15951" width="11.375" style="49" customWidth="1"/>
    <col min="15952" max="15952" width="11.75" style="49" customWidth="1"/>
    <col min="15953" max="15953" width="11.125" style="49" customWidth="1"/>
    <col min="15954" max="15954" width="11.625" style="49" customWidth="1"/>
    <col min="15955" max="15955" width="10.75" style="49" customWidth="1"/>
    <col min="15956" max="15958" width="10.375" style="49" customWidth="1"/>
    <col min="15959" max="15959" width="13.625" style="49" customWidth="1"/>
    <col min="15960" max="15960" width="11.625" style="49" customWidth="1"/>
    <col min="15961" max="15961" width="11.875" style="49" customWidth="1"/>
    <col min="15962" max="15962" width="11.375" style="49" customWidth="1"/>
    <col min="15963" max="15964" width="13" style="49" customWidth="1"/>
    <col min="15965" max="15966" width="10.375" style="49" customWidth="1"/>
    <col min="15967" max="15967" width="11.25" style="49" customWidth="1"/>
    <col min="15968" max="15968" width="13.875" style="49" customWidth="1"/>
    <col min="15969" max="15969" width="10.375" style="49" customWidth="1"/>
    <col min="15970" max="15970" width="11.375" style="49" customWidth="1"/>
    <col min="15971" max="15976" width="10.375" style="49" customWidth="1"/>
    <col min="15977" max="15978" width="12.625" style="49" customWidth="1"/>
    <col min="15979" max="15980" width="10.375" style="49" customWidth="1"/>
    <col min="15981" max="15981" width="11.375" style="49" customWidth="1"/>
    <col min="15982" max="15982" width="11.75" style="49" customWidth="1"/>
    <col min="15983" max="15983" width="11.125" style="49" customWidth="1"/>
    <col min="15984" max="15984" width="11.625" style="49" customWidth="1"/>
    <col min="15985" max="15985" width="10.75" style="49" customWidth="1"/>
    <col min="15986" max="15988" width="10.375" style="49" customWidth="1"/>
    <col min="15989" max="15989" width="13.625" style="49" customWidth="1"/>
    <col min="15990" max="15990" width="11.625" style="49" customWidth="1"/>
    <col min="15991" max="15991" width="11.875" style="49" customWidth="1"/>
    <col min="15992" max="15992" width="11.375" style="49" customWidth="1"/>
    <col min="15993" max="15994" width="13" style="49" customWidth="1"/>
    <col min="15995" max="15996" width="10.375" style="49" customWidth="1"/>
    <col min="15997" max="15997" width="11.25" style="49" customWidth="1"/>
    <col min="15998" max="15998" width="13.875" style="49" customWidth="1"/>
    <col min="15999" max="15999" width="10.375" style="49" customWidth="1"/>
    <col min="16000" max="16000" width="11.375" style="49" customWidth="1"/>
    <col min="16001" max="16001" width="18.125" style="49" customWidth="1"/>
    <col min="16002" max="16002" width="25" style="49" customWidth="1"/>
    <col min="16003" max="16006" width="10.375" style="49" customWidth="1"/>
    <col min="16007" max="16008" width="12.625" style="49" customWidth="1"/>
    <col min="16009" max="16010" width="10.375" style="49" customWidth="1"/>
    <col min="16011" max="16011" width="11.375" style="49" customWidth="1"/>
    <col min="16012" max="16012" width="11.75" style="49" customWidth="1"/>
    <col min="16013" max="16013" width="11.125" style="49" customWidth="1"/>
    <col min="16014" max="16014" width="11.625" style="49" customWidth="1"/>
    <col min="16015" max="16015" width="10.75" style="49" customWidth="1"/>
    <col min="16016" max="16017" width="10.375" style="49" customWidth="1"/>
    <col min="16018" max="16023" width="12.625" style="49" customWidth="1"/>
    <col min="16024" max="16027" width="11.625" style="49" customWidth="1"/>
    <col min="16028" max="16039" width="12.625" style="49" customWidth="1"/>
    <col min="16040" max="16040" width="7.125" style="49" customWidth="1"/>
    <col min="16041" max="16041" width="26.75" style="49" customWidth="1"/>
    <col min="16042" max="16042" width="12.875" style="49" customWidth="1"/>
    <col min="16043" max="16044" width="12.625" style="49" customWidth="1"/>
    <col min="16045" max="16045" width="12.25" style="49" customWidth="1"/>
    <col min="16046" max="16046" width="12.125" style="49" customWidth="1"/>
    <col min="16047" max="16047" width="11.875" style="49" customWidth="1"/>
    <col min="16048" max="16048" width="12.625" style="49" customWidth="1"/>
    <col min="16049" max="16049" width="12.375" style="49" customWidth="1"/>
    <col min="16050" max="16106" width="12.625" style="49" customWidth="1"/>
    <col min="16107" max="16107" width="9.375" style="49" customWidth="1"/>
    <col min="16108" max="16111" width="12.625" style="49" customWidth="1"/>
    <col min="16112" max="16112" width="12.25" style="49" customWidth="1"/>
    <col min="16113" max="16113" width="9.875" style="49" customWidth="1"/>
    <col min="16114" max="16114" width="11.25" style="49" customWidth="1"/>
    <col min="16115" max="16116" width="12.625" style="49" customWidth="1"/>
    <col min="16117" max="16117" width="14.875" style="49" customWidth="1"/>
    <col min="16118" max="16118" width="12.625" style="49" customWidth="1"/>
    <col min="16119" max="16128" width="12.625" style="49"/>
    <col min="16129" max="16132" width="0" style="49" hidden="1" customWidth="1"/>
    <col min="16133" max="16133" width="4.375" style="49" customWidth="1"/>
    <col min="16134" max="16134" width="37.25" style="49" customWidth="1"/>
    <col min="16135" max="16135" width="17" style="49" customWidth="1"/>
    <col min="16136" max="16139" width="10.25" style="49" customWidth="1"/>
    <col min="16140" max="16143" width="10" style="49" customWidth="1"/>
    <col min="16144" max="16147" width="9.125" style="49" customWidth="1"/>
    <col min="16148" max="16150" width="11.125" style="49" customWidth="1"/>
    <col min="16151" max="16151" width="10.25" style="49" customWidth="1"/>
    <col min="16152" max="16152" width="0" style="49" hidden="1" customWidth="1"/>
    <col min="16153" max="16153" width="7.125" style="49" customWidth="1"/>
    <col min="16154" max="16157" width="0" style="49" hidden="1" customWidth="1"/>
    <col min="16158" max="16170" width="12.625" style="49" customWidth="1"/>
    <col min="16171" max="16172" width="10.375" style="49" customWidth="1"/>
    <col min="16173" max="16174" width="12.625" style="49" customWidth="1"/>
    <col min="16175" max="16176" width="10.375" style="49" customWidth="1"/>
    <col min="16177" max="16177" width="11.375" style="49" customWidth="1"/>
    <col min="16178" max="16178" width="11.75" style="49" customWidth="1"/>
    <col min="16179" max="16179" width="11.125" style="49" customWidth="1"/>
    <col min="16180" max="16180" width="11.625" style="49" customWidth="1"/>
    <col min="16181" max="16181" width="10.75" style="49" customWidth="1"/>
    <col min="16182" max="16184" width="10.375" style="49" customWidth="1"/>
    <col min="16185" max="16185" width="13.625" style="49" customWidth="1"/>
    <col min="16186" max="16186" width="11.625" style="49" customWidth="1"/>
    <col min="16187" max="16187" width="11.875" style="49" customWidth="1"/>
    <col min="16188" max="16188" width="11.375" style="49" customWidth="1"/>
    <col min="16189" max="16190" width="13" style="49" customWidth="1"/>
    <col min="16191" max="16192" width="10.375" style="49" customWidth="1"/>
    <col min="16193" max="16193" width="11.25" style="49" customWidth="1"/>
    <col min="16194" max="16194" width="13.875" style="49" customWidth="1"/>
    <col min="16195" max="16195" width="10.375" style="49" customWidth="1"/>
    <col min="16196" max="16196" width="11.375" style="49" customWidth="1"/>
    <col min="16197" max="16202" width="10.375" style="49" customWidth="1"/>
    <col min="16203" max="16204" width="12.625" style="49" customWidth="1"/>
    <col min="16205" max="16206" width="10.375" style="49" customWidth="1"/>
    <col min="16207" max="16207" width="11.375" style="49" customWidth="1"/>
    <col min="16208" max="16208" width="11.75" style="49" customWidth="1"/>
    <col min="16209" max="16209" width="11.125" style="49" customWidth="1"/>
    <col min="16210" max="16210" width="11.625" style="49" customWidth="1"/>
    <col min="16211" max="16211" width="10.75" style="49" customWidth="1"/>
    <col min="16212" max="16214" width="10.375" style="49" customWidth="1"/>
    <col min="16215" max="16215" width="13.625" style="49" customWidth="1"/>
    <col min="16216" max="16216" width="11.625" style="49" customWidth="1"/>
    <col min="16217" max="16217" width="11.875" style="49" customWidth="1"/>
    <col min="16218" max="16218" width="11.375" style="49" customWidth="1"/>
    <col min="16219" max="16220" width="13" style="49" customWidth="1"/>
    <col min="16221" max="16222" width="10.375" style="49" customWidth="1"/>
    <col min="16223" max="16223" width="11.25" style="49" customWidth="1"/>
    <col min="16224" max="16224" width="13.875" style="49" customWidth="1"/>
    <col min="16225" max="16225" width="10.375" style="49" customWidth="1"/>
    <col min="16226" max="16226" width="11.375" style="49" customWidth="1"/>
    <col min="16227" max="16232" width="10.375" style="49" customWidth="1"/>
    <col min="16233" max="16234" width="12.625" style="49" customWidth="1"/>
    <col min="16235" max="16236" width="10.375" style="49" customWidth="1"/>
    <col min="16237" max="16237" width="11.375" style="49" customWidth="1"/>
    <col min="16238" max="16238" width="11.75" style="49" customWidth="1"/>
    <col min="16239" max="16239" width="11.125" style="49" customWidth="1"/>
    <col min="16240" max="16240" width="11.625" style="49" customWidth="1"/>
    <col min="16241" max="16241" width="10.75" style="49" customWidth="1"/>
    <col min="16242" max="16244" width="10.375" style="49" customWidth="1"/>
    <col min="16245" max="16245" width="13.625" style="49" customWidth="1"/>
    <col min="16246" max="16246" width="11.625" style="49" customWidth="1"/>
    <col min="16247" max="16247" width="11.875" style="49" customWidth="1"/>
    <col min="16248" max="16248" width="11.375" style="49" customWidth="1"/>
    <col min="16249" max="16250" width="13" style="49" customWidth="1"/>
    <col min="16251" max="16252" width="10.375" style="49" customWidth="1"/>
    <col min="16253" max="16253" width="11.25" style="49" customWidth="1"/>
    <col min="16254" max="16254" width="13.875" style="49" customWidth="1"/>
    <col min="16255" max="16255" width="10.375" style="49" customWidth="1"/>
    <col min="16256" max="16256" width="11.375" style="49" customWidth="1"/>
    <col min="16257" max="16257" width="18.125" style="49" customWidth="1"/>
    <col min="16258" max="16258" width="25" style="49" customWidth="1"/>
    <col min="16259" max="16262" width="10.375" style="49" customWidth="1"/>
    <col min="16263" max="16264" width="12.625" style="49" customWidth="1"/>
    <col min="16265" max="16266" width="10.375" style="49" customWidth="1"/>
    <col min="16267" max="16267" width="11.375" style="49" customWidth="1"/>
    <col min="16268" max="16268" width="11.75" style="49" customWidth="1"/>
    <col min="16269" max="16269" width="11.125" style="49" customWidth="1"/>
    <col min="16270" max="16270" width="11.625" style="49" customWidth="1"/>
    <col min="16271" max="16271" width="10.75" style="49" customWidth="1"/>
    <col min="16272" max="16273" width="10.375" style="49" customWidth="1"/>
    <col min="16274" max="16279" width="12.625" style="49" customWidth="1"/>
    <col min="16280" max="16283" width="11.625" style="49" customWidth="1"/>
    <col min="16284" max="16295" width="12.625" style="49" customWidth="1"/>
    <col min="16296" max="16296" width="7.125" style="49" customWidth="1"/>
    <col min="16297" max="16297" width="26.75" style="49" customWidth="1"/>
    <col min="16298" max="16298" width="12.875" style="49" customWidth="1"/>
    <col min="16299" max="16300" width="12.625" style="49" customWidth="1"/>
    <col min="16301" max="16301" width="12.25" style="49" customWidth="1"/>
    <col min="16302" max="16302" width="12.125" style="49" customWidth="1"/>
    <col min="16303" max="16303" width="11.875" style="49" customWidth="1"/>
    <col min="16304" max="16304" width="12.625" style="49" customWidth="1"/>
    <col min="16305" max="16305" width="12.375" style="49" customWidth="1"/>
    <col min="16306" max="16362" width="12.625" style="49" customWidth="1"/>
    <col min="16363" max="16363" width="9.375" style="49" customWidth="1"/>
    <col min="16364" max="16367" width="12.625" style="49" customWidth="1"/>
    <col min="16368" max="16368" width="12.25" style="49" customWidth="1"/>
    <col min="16369" max="16369" width="9.875" style="49" customWidth="1"/>
    <col min="16370" max="16370" width="11.25" style="49" customWidth="1"/>
    <col min="16371" max="16372" width="12.625" style="49" customWidth="1"/>
    <col min="16373" max="16373" width="14.875" style="49" customWidth="1"/>
    <col min="16374" max="16374" width="12.625" style="49" customWidth="1"/>
    <col min="16375" max="16384" width="12.625" style="49"/>
  </cols>
  <sheetData>
    <row r="1" spans="1:246">
      <c r="E1" s="374" t="s">
        <v>1344</v>
      </c>
      <c r="F1" s="374"/>
      <c r="G1" s="374"/>
      <c r="H1" s="375"/>
      <c r="I1" s="374"/>
      <c r="J1" s="374"/>
      <c r="K1" s="374"/>
      <c r="L1" s="374"/>
      <c r="M1" s="374"/>
      <c r="N1" s="374"/>
      <c r="O1" s="374"/>
      <c r="P1" s="374"/>
      <c r="Q1" s="374"/>
      <c r="R1" s="374"/>
      <c r="S1" s="374"/>
      <c r="T1" s="374"/>
      <c r="U1" s="374"/>
      <c r="V1" s="374"/>
      <c r="W1" s="374"/>
      <c r="X1" s="374"/>
      <c r="Y1" s="374"/>
    </row>
    <row r="2" spans="1:246" ht="32.25" customHeight="1">
      <c r="E2" s="374" t="s">
        <v>1345</v>
      </c>
      <c r="F2" s="374"/>
      <c r="G2" s="374"/>
      <c r="H2" s="375"/>
      <c r="I2" s="374"/>
      <c r="J2" s="374"/>
      <c r="K2" s="374"/>
      <c r="L2" s="374"/>
      <c r="M2" s="374"/>
      <c r="N2" s="374"/>
      <c r="O2" s="374"/>
      <c r="P2" s="374"/>
      <c r="Q2" s="374"/>
      <c r="R2" s="374"/>
      <c r="S2" s="374"/>
      <c r="T2" s="374"/>
      <c r="U2" s="374"/>
      <c r="V2" s="374"/>
      <c r="W2" s="374"/>
      <c r="X2" s="374"/>
      <c r="Y2" s="374"/>
    </row>
    <row r="3" spans="1:246">
      <c r="E3" s="376" t="s">
        <v>837</v>
      </c>
      <c r="F3" s="376"/>
      <c r="G3" s="376"/>
      <c r="H3" s="377"/>
      <c r="I3" s="376"/>
      <c r="J3" s="376"/>
      <c r="K3" s="376"/>
      <c r="L3" s="376"/>
      <c r="M3" s="376"/>
      <c r="N3" s="376"/>
      <c r="O3" s="376"/>
      <c r="P3" s="376"/>
      <c r="Q3" s="376"/>
      <c r="R3" s="376"/>
      <c r="S3" s="376"/>
      <c r="T3" s="376"/>
      <c r="U3" s="376"/>
      <c r="V3" s="376"/>
      <c r="W3" s="376"/>
      <c r="X3" s="376"/>
      <c r="Y3" s="376"/>
    </row>
    <row r="4" spans="1:246">
      <c r="E4" s="378" t="s">
        <v>1350</v>
      </c>
      <c r="F4" s="378"/>
      <c r="G4" s="378"/>
      <c r="H4" s="379"/>
      <c r="I4" s="378"/>
      <c r="J4" s="378"/>
      <c r="K4" s="378"/>
      <c r="L4" s="378"/>
      <c r="M4" s="378"/>
      <c r="N4" s="378"/>
      <c r="O4" s="378"/>
      <c r="P4" s="378"/>
      <c r="Q4" s="378"/>
      <c r="R4" s="378"/>
      <c r="S4" s="378"/>
      <c r="T4" s="378"/>
      <c r="U4" s="378"/>
      <c r="V4" s="378"/>
      <c r="W4" s="378"/>
      <c r="X4" s="378"/>
      <c r="Y4" s="378"/>
    </row>
    <row r="5" spans="1:246">
      <c r="E5" s="264"/>
      <c r="F5" s="264"/>
      <c r="G5" s="264"/>
      <c r="H5" s="270"/>
      <c r="I5" s="271"/>
      <c r="J5" s="264"/>
      <c r="K5" s="264"/>
      <c r="L5" s="264"/>
      <c r="M5" s="264"/>
      <c r="N5" s="264"/>
      <c r="O5" s="264"/>
      <c r="P5" s="264"/>
      <c r="Q5" s="264"/>
      <c r="R5" s="264"/>
      <c r="S5" s="264"/>
      <c r="T5" s="264"/>
      <c r="U5" s="264"/>
      <c r="V5" s="405" t="s">
        <v>1343</v>
      </c>
      <c r="W5" s="405"/>
      <c r="X5" s="405"/>
      <c r="Y5" s="405"/>
    </row>
    <row r="6" spans="1:246" ht="25.5" customHeight="1">
      <c r="E6" s="380" t="s">
        <v>0</v>
      </c>
      <c r="F6" s="382" t="s">
        <v>1342</v>
      </c>
      <c r="G6" s="382" t="s">
        <v>1346</v>
      </c>
      <c r="H6" s="386" t="s">
        <v>46</v>
      </c>
      <c r="I6" s="382"/>
      <c r="J6" s="382"/>
      <c r="K6" s="382"/>
      <c r="L6" s="382" t="s">
        <v>47</v>
      </c>
      <c r="M6" s="382"/>
      <c r="N6" s="382"/>
      <c r="O6" s="382"/>
      <c r="P6" s="383" t="s">
        <v>48</v>
      </c>
      <c r="Q6" s="383"/>
      <c r="R6" s="383"/>
      <c r="S6" s="383"/>
      <c r="T6" s="383"/>
      <c r="U6" s="383"/>
      <c r="V6" s="383"/>
      <c r="W6" s="383"/>
      <c r="X6" s="382" t="s">
        <v>49</v>
      </c>
      <c r="Y6" s="380" t="s">
        <v>1</v>
      </c>
    </row>
    <row r="7" spans="1:246" ht="15" customHeight="1">
      <c r="E7" s="380"/>
      <c r="F7" s="382"/>
      <c r="G7" s="382"/>
      <c r="H7" s="384" t="s">
        <v>27</v>
      </c>
      <c r="I7" s="382" t="s">
        <v>8</v>
      </c>
      <c r="J7" s="382"/>
      <c r="K7" s="382"/>
      <c r="L7" s="389" t="s">
        <v>27</v>
      </c>
      <c r="M7" s="382" t="s">
        <v>8</v>
      </c>
      <c r="N7" s="382"/>
      <c r="O7" s="382"/>
      <c r="P7" s="380" t="s">
        <v>10</v>
      </c>
      <c r="Q7" s="380"/>
      <c r="R7" s="380"/>
      <c r="S7" s="380"/>
      <c r="T7" s="380" t="s">
        <v>51</v>
      </c>
      <c r="U7" s="380"/>
      <c r="V7" s="380"/>
      <c r="W7" s="380"/>
      <c r="X7" s="382"/>
      <c r="Y7" s="380"/>
    </row>
    <row r="8" spans="1:246" ht="15" customHeight="1">
      <c r="E8" s="380"/>
      <c r="F8" s="382"/>
      <c r="G8" s="382"/>
      <c r="H8" s="384"/>
      <c r="I8" s="382"/>
      <c r="J8" s="382"/>
      <c r="K8" s="382"/>
      <c r="L8" s="389"/>
      <c r="M8" s="382"/>
      <c r="N8" s="382"/>
      <c r="O8" s="382"/>
      <c r="P8" s="380" t="s">
        <v>27</v>
      </c>
      <c r="Q8" s="390" t="s">
        <v>8</v>
      </c>
      <c r="R8" s="390"/>
      <c r="S8" s="390"/>
      <c r="T8" s="387" t="s">
        <v>27</v>
      </c>
      <c r="U8" s="390" t="s">
        <v>8</v>
      </c>
      <c r="V8" s="390"/>
      <c r="W8" s="390"/>
      <c r="X8" s="382"/>
      <c r="Y8" s="380"/>
    </row>
    <row r="9" spans="1:246" ht="12" customHeight="1">
      <c r="E9" s="380"/>
      <c r="F9" s="382"/>
      <c r="G9" s="382"/>
      <c r="H9" s="384"/>
      <c r="I9" s="388" t="s">
        <v>7</v>
      </c>
      <c r="J9" s="380" t="s">
        <v>35</v>
      </c>
      <c r="K9" s="380"/>
      <c r="L9" s="389"/>
      <c r="M9" s="380" t="s">
        <v>7</v>
      </c>
      <c r="N9" s="380" t="s">
        <v>35</v>
      </c>
      <c r="O9" s="380"/>
      <c r="P9" s="380"/>
      <c r="Q9" s="385" t="s">
        <v>7</v>
      </c>
      <c r="R9" s="380" t="s">
        <v>35</v>
      </c>
      <c r="S9" s="380"/>
      <c r="T9" s="387"/>
      <c r="U9" s="391" t="s">
        <v>7</v>
      </c>
      <c r="V9" s="380" t="s">
        <v>35</v>
      </c>
      <c r="W9" s="380"/>
      <c r="X9" s="382"/>
      <c r="Y9" s="380"/>
    </row>
    <row r="10" spans="1:246" ht="26.25" customHeight="1">
      <c r="E10" s="380"/>
      <c r="F10" s="382"/>
      <c r="G10" s="382"/>
      <c r="H10" s="384"/>
      <c r="I10" s="388"/>
      <c r="J10" s="53" t="s">
        <v>904</v>
      </c>
      <c r="K10" s="53" t="s">
        <v>28</v>
      </c>
      <c r="L10" s="389"/>
      <c r="M10" s="380"/>
      <c r="N10" s="53" t="s">
        <v>904</v>
      </c>
      <c r="O10" s="53" t="s">
        <v>28</v>
      </c>
      <c r="P10" s="380"/>
      <c r="Q10" s="385"/>
      <c r="R10" s="53" t="s">
        <v>904</v>
      </c>
      <c r="S10" s="53" t="s">
        <v>28</v>
      </c>
      <c r="T10" s="387"/>
      <c r="U10" s="391"/>
      <c r="V10" s="53" t="s">
        <v>904</v>
      </c>
      <c r="W10" s="53" t="s">
        <v>28</v>
      </c>
      <c r="X10" s="382"/>
      <c r="Y10" s="380"/>
      <c r="Z10" s="54" t="s">
        <v>1337</v>
      </c>
      <c r="AA10" s="55" t="s">
        <v>1338</v>
      </c>
      <c r="AB10" s="56" t="s">
        <v>1339</v>
      </c>
      <c r="AC10" s="56" t="s">
        <v>1340</v>
      </c>
    </row>
    <row r="11" spans="1:246" ht="27" customHeight="1">
      <c r="E11" s="57"/>
      <c r="F11" s="57" t="s">
        <v>50</v>
      </c>
      <c r="G11" s="57"/>
      <c r="H11" s="272">
        <f t="shared" ref="H11:W11" si="0">H12+H175+H201+H949+H1017+H204+H1141+H1136+H1139</f>
        <v>1867151.932703</v>
      </c>
      <c r="I11" s="272">
        <f t="shared" si="0"/>
        <v>1741870.9989999998</v>
      </c>
      <c r="J11" s="58">
        <f t="shared" si="0"/>
        <v>20252</v>
      </c>
      <c r="K11" s="58">
        <f t="shared" si="0"/>
        <v>104912.933703</v>
      </c>
      <c r="L11" s="59">
        <f t="shared" si="0"/>
        <v>1312004.3685170002</v>
      </c>
      <c r="M11" s="58">
        <f t="shared" si="0"/>
        <v>1250484.3468200001</v>
      </c>
      <c r="N11" s="58">
        <f t="shared" si="0"/>
        <v>9110</v>
      </c>
      <c r="O11" s="58">
        <f t="shared" si="0"/>
        <v>52410.021697000004</v>
      </c>
      <c r="P11" s="58">
        <f t="shared" si="0"/>
        <v>514885.74200000003</v>
      </c>
      <c r="Q11" s="58">
        <f t="shared" si="0"/>
        <v>489626.01</v>
      </c>
      <c r="R11" s="58">
        <f t="shared" si="0"/>
        <v>9710</v>
      </c>
      <c r="S11" s="58">
        <f t="shared" si="0"/>
        <v>15549.732</v>
      </c>
      <c r="T11" s="60">
        <f t="shared" si="0"/>
        <v>113189.60345334042</v>
      </c>
      <c r="U11" s="60">
        <f t="shared" si="0"/>
        <v>107775.66058534043</v>
      </c>
      <c r="V11" s="60">
        <f t="shared" si="0"/>
        <v>3030.54</v>
      </c>
      <c r="W11" s="60">
        <f t="shared" si="0"/>
        <v>2383.4028680000001</v>
      </c>
      <c r="X11" s="61"/>
      <c r="Y11" s="62"/>
      <c r="Z11" s="50">
        <f>I11+J11+K11</f>
        <v>1867035.9327029998</v>
      </c>
      <c r="AA11" s="51">
        <f>M11+N11+O11</f>
        <v>1312004.368517</v>
      </c>
      <c r="AB11" s="51">
        <f>Q11+R11+S11</f>
        <v>514885.74200000003</v>
      </c>
      <c r="AC11" s="51">
        <f>U11+V11+W11</f>
        <v>113189.60345334043</v>
      </c>
      <c r="AD11" s="63"/>
      <c r="AE11" s="63" t="e">
        <f>I11-#REF!-'83 -PL ĐBDTTS'!I12</f>
        <v>#REF!</v>
      </c>
      <c r="AF11" s="63"/>
      <c r="AG11" s="63"/>
      <c r="AH11" s="63"/>
      <c r="AI11" s="63"/>
      <c r="AJ11" s="63"/>
      <c r="AK11" s="63"/>
      <c r="AL11" s="63"/>
      <c r="AM11" s="63"/>
      <c r="AN11" s="63"/>
      <c r="AO11" s="63"/>
      <c r="AP11" s="63"/>
      <c r="AQ11" s="63"/>
      <c r="AR11" s="63"/>
      <c r="AS11" s="63"/>
      <c r="AT11" s="63"/>
      <c r="DY11" s="64"/>
    </row>
    <row r="12" spans="1:246" ht="28.5">
      <c r="A12" s="49" t="s">
        <v>1322</v>
      </c>
      <c r="B12" s="49" t="s">
        <v>1322</v>
      </c>
      <c r="E12" s="65" t="s">
        <v>2</v>
      </c>
      <c r="F12" s="66" t="s">
        <v>81</v>
      </c>
      <c r="G12" s="67"/>
      <c r="H12" s="273">
        <f>H13+H38+H49+H59+H83+H99+H27+H122+H137+H167</f>
        <v>114558.07500000001</v>
      </c>
      <c r="I12" s="273">
        <f>I13+I38+I49+I59+I83+I99+I27+I122+I137+I167</f>
        <v>108160</v>
      </c>
      <c r="J12" s="68">
        <f t="shared" ref="J12:W12" si="1">J13+J38+J49+J59+J83+J99+J27+J122+J137+J167</f>
        <v>0</v>
      </c>
      <c r="K12" s="68">
        <f t="shared" si="1"/>
        <v>6398.0749999999998</v>
      </c>
      <c r="L12" s="69">
        <f t="shared" si="1"/>
        <v>88899.693499999994</v>
      </c>
      <c r="M12" s="68">
        <f t="shared" si="1"/>
        <v>86141.392500000002</v>
      </c>
      <c r="N12" s="68">
        <f t="shared" si="1"/>
        <v>0</v>
      </c>
      <c r="O12" s="68">
        <f t="shared" si="1"/>
        <v>2758.3009999999995</v>
      </c>
      <c r="P12" s="68">
        <f t="shared" si="1"/>
        <v>22565.094000000001</v>
      </c>
      <c r="Q12" s="68">
        <f t="shared" si="1"/>
        <v>21602</v>
      </c>
      <c r="R12" s="68">
        <f t="shared" si="1"/>
        <v>0</v>
      </c>
      <c r="S12" s="68">
        <f t="shared" si="1"/>
        <v>963.09400000000005</v>
      </c>
      <c r="T12" s="70">
        <f t="shared" si="1"/>
        <v>7185.1710823404255</v>
      </c>
      <c r="U12" s="70">
        <f t="shared" si="1"/>
        <v>7094.9210823404255</v>
      </c>
      <c r="V12" s="68">
        <f t="shared" si="1"/>
        <v>0</v>
      </c>
      <c r="W12" s="68">
        <f t="shared" si="1"/>
        <v>90.25</v>
      </c>
      <c r="X12" s="71"/>
      <c r="Y12" s="72"/>
      <c r="Z12" s="50">
        <f t="shared" ref="Z12:Z75" si="2">I12+J12+K12</f>
        <v>114558.075</v>
      </c>
      <c r="AA12" s="51">
        <f t="shared" ref="AA12:AA75" si="3">M12+N12+O12</f>
        <v>88899.693499999994</v>
      </c>
      <c r="AB12" s="51">
        <f t="shared" ref="AB12:AB75" si="4">Q12+R12+S12</f>
        <v>22565.094000000001</v>
      </c>
      <c r="AC12" s="51">
        <f t="shared" ref="AC12:AC75" si="5">U12+V12+W12</f>
        <v>7185.1710823404255</v>
      </c>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4"/>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3"/>
      <c r="FZ12" s="73"/>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c r="HV12" s="73"/>
      <c r="HW12" s="73"/>
      <c r="HX12" s="73"/>
      <c r="HY12" s="73"/>
      <c r="HZ12" s="73"/>
      <c r="IA12" s="73"/>
      <c r="IB12" s="73"/>
      <c r="IC12" s="73"/>
      <c r="ID12" s="73"/>
      <c r="IE12" s="73"/>
      <c r="IF12" s="73"/>
      <c r="IG12" s="73"/>
      <c r="IH12" s="73"/>
      <c r="II12" s="73"/>
      <c r="IJ12" s="73"/>
      <c r="IK12" s="73"/>
      <c r="IL12" s="73"/>
    </row>
    <row r="13" spans="1:246">
      <c r="A13" s="49" t="s">
        <v>1322</v>
      </c>
      <c r="B13" s="49" t="s">
        <v>1322</v>
      </c>
      <c r="E13" s="65" t="s">
        <v>36</v>
      </c>
      <c r="F13" s="75" t="s">
        <v>80</v>
      </c>
      <c r="G13" s="76"/>
      <c r="H13" s="273">
        <f t="shared" ref="H13:R13" si="6">SUM(H14:H26)</f>
        <v>13071.91</v>
      </c>
      <c r="I13" s="273">
        <f t="shared" si="6"/>
        <v>12398</v>
      </c>
      <c r="J13" s="68">
        <f t="shared" si="6"/>
        <v>0</v>
      </c>
      <c r="K13" s="68">
        <f t="shared" si="6"/>
        <v>673.91</v>
      </c>
      <c r="L13" s="69">
        <f t="shared" si="6"/>
        <v>10229.334699999999</v>
      </c>
      <c r="M13" s="68">
        <f t="shared" si="6"/>
        <v>9564.4246999999996</v>
      </c>
      <c r="N13" s="70">
        <f t="shared" si="6"/>
        <v>0</v>
      </c>
      <c r="O13" s="68">
        <f t="shared" si="6"/>
        <v>664.91</v>
      </c>
      <c r="P13" s="68">
        <f t="shared" si="6"/>
        <v>2417</v>
      </c>
      <c r="Q13" s="68">
        <f t="shared" si="6"/>
        <v>2417</v>
      </c>
      <c r="R13" s="70">
        <f t="shared" si="6"/>
        <v>0</v>
      </c>
      <c r="S13" s="70">
        <f>SUM(S14:S26)</f>
        <v>0</v>
      </c>
      <c r="T13" s="70">
        <f>SUM(T14:T26)</f>
        <v>344</v>
      </c>
      <c r="U13" s="70">
        <f>SUM(U14:U26)</f>
        <v>280</v>
      </c>
      <c r="V13" s="70">
        <f>SUM(V14:V26)</f>
        <v>0</v>
      </c>
      <c r="W13" s="70">
        <f>SUM(W14:W26)</f>
        <v>64</v>
      </c>
      <c r="X13" s="71"/>
      <c r="Y13" s="72"/>
      <c r="Z13" s="50">
        <f t="shared" si="2"/>
        <v>13071.91</v>
      </c>
      <c r="AA13" s="51">
        <f t="shared" si="3"/>
        <v>10229.334699999999</v>
      </c>
      <c r="AB13" s="51">
        <f t="shared" si="4"/>
        <v>2417</v>
      </c>
      <c r="AC13" s="51">
        <f t="shared" si="5"/>
        <v>344</v>
      </c>
      <c r="DY13" s="64"/>
    </row>
    <row r="14" spans="1:246" ht="30">
      <c r="A14" s="49" t="s">
        <v>1322</v>
      </c>
      <c r="B14" s="49" t="s">
        <v>1322</v>
      </c>
      <c r="E14" s="77">
        <v>1</v>
      </c>
      <c r="F14" s="6" t="s">
        <v>82</v>
      </c>
      <c r="G14" s="381" t="s">
        <v>829</v>
      </c>
      <c r="H14" s="274">
        <v>484</v>
      </c>
      <c r="I14" s="274">
        <v>440</v>
      </c>
      <c r="J14" s="79"/>
      <c r="K14" s="79">
        <v>44</v>
      </c>
      <c r="L14" s="80">
        <v>484</v>
      </c>
      <c r="M14" s="79">
        <v>440</v>
      </c>
      <c r="N14" s="81"/>
      <c r="O14" s="79">
        <v>44</v>
      </c>
      <c r="P14" s="79">
        <v>0</v>
      </c>
      <c r="Q14" s="79"/>
      <c r="R14" s="81"/>
      <c r="S14" s="81"/>
      <c r="T14" s="81">
        <v>204</v>
      </c>
      <c r="U14" s="81">
        <v>160</v>
      </c>
      <c r="V14" s="81"/>
      <c r="W14" s="81">
        <v>44</v>
      </c>
      <c r="X14" s="82" t="s">
        <v>83</v>
      </c>
      <c r="Y14" s="83"/>
      <c r="Z14" s="50">
        <f t="shared" si="2"/>
        <v>484</v>
      </c>
      <c r="AA14" s="51">
        <f t="shared" si="3"/>
        <v>484</v>
      </c>
      <c r="AB14" s="51">
        <f t="shared" si="4"/>
        <v>0</v>
      </c>
      <c r="AC14" s="51">
        <f t="shared" si="5"/>
        <v>204</v>
      </c>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c r="DA14" s="84"/>
      <c r="DB14" s="84"/>
      <c r="DC14" s="84"/>
      <c r="DD14" s="84"/>
      <c r="DE14" s="84"/>
      <c r="DF14" s="84"/>
      <c r="DG14" s="84"/>
      <c r="DH14" s="84"/>
      <c r="DI14" s="84"/>
      <c r="DJ14" s="84"/>
      <c r="DK14" s="84"/>
      <c r="DL14" s="84"/>
      <c r="DM14" s="84"/>
      <c r="DN14" s="84"/>
      <c r="DO14" s="84"/>
      <c r="DP14" s="84"/>
      <c r="DQ14" s="84"/>
      <c r="DR14" s="84"/>
      <c r="DS14" s="84"/>
      <c r="DT14" s="84"/>
      <c r="DU14" s="84"/>
      <c r="DV14" s="84"/>
      <c r="DW14" s="84"/>
      <c r="DX14" s="84"/>
      <c r="DY14" s="85"/>
      <c r="DZ14" s="84"/>
      <c r="EA14" s="84"/>
      <c r="EB14" s="84"/>
      <c r="EC14" s="84"/>
      <c r="ED14" s="84"/>
      <c r="EE14" s="84"/>
      <c r="EF14" s="84"/>
      <c r="EG14" s="84"/>
      <c r="EH14" s="84"/>
      <c r="EI14" s="84"/>
      <c r="EJ14" s="84"/>
      <c r="EK14" s="84"/>
      <c r="EL14" s="84"/>
      <c r="EM14" s="84"/>
      <c r="EN14" s="84"/>
      <c r="EO14" s="84"/>
      <c r="EP14" s="84"/>
      <c r="EQ14" s="84"/>
      <c r="ER14" s="84"/>
      <c r="ES14" s="84"/>
      <c r="ET14" s="84"/>
      <c r="EU14" s="84"/>
      <c r="EV14" s="84"/>
      <c r="EW14" s="84"/>
      <c r="EX14" s="84"/>
      <c r="EY14" s="84"/>
      <c r="EZ14" s="84"/>
      <c r="FA14" s="84"/>
      <c r="FB14" s="84"/>
      <c r="FC14" s="84"/>
      <c r="FD14" s="84"/>
      <c r="FE14" s="84"/>
      <c r="FF14" s="84"/>
      <c r="FG14" s="84"/>
      <c r="FH14" s="84"/>
      <c r="FI14" s="84"/>
      <c r="FJ14" s="84"/>
      <c r="FK14" s="84"/>
      <c r="FL14" s="84"/>
      <c r="FM14" s="84"/>
      <c r="FN14" s="84"/>
      <c r="FO14" s="84"/>
      <c r="FP14" s="84"/>
      <c r="FQ14" s="84"/>
      <c r="FR14" s="84"/>
      <c r="FS14" s="84"/>
      <c r="FT14" s="84"/>
      <c r="FU14" s="84"/>
      <c r="FV14" s="84"/>
      <c r="FW14" s="84"/>
      <c r="FX14" s="84"/>
      <c r="FY14" s="84"/>
      <c r="FZ14" s="84"/>
      <c r="GA14" s="84"/>
      <c r="GB14" s="84"/>
      <c r="GC14" s="84"/>
      <c r="GD14" s="84"/>
      <c r="GE14" s="84"/>
      <c r="GF14" s="84"/>
      <c r="GG14" s="84"/>
      <c r="GH14" s="84"/>
      <c r="GI14" s="84"/>
      <c r="GJ14" s="84"/>
      <c r="GK14" s="84"/>
      <c r="GL14" s="84"/>
      <c r="GM14" s="84"/>
      <c r="GN14" s="84"/>
      <c r="GO14" s="84"/>
      <c r="GP14" s="84"/>
      <c r="GQ14" s="84"/>
      <c r="GR14" s="84"/>
      <c r="GS14" s="84"/>
      <c r="GT14" s="84"/>
      <c r="GU14" s="84"/>
      <c r="GV14" s="84"/>
      <c r="GW14" s="84"/>
      <c r="GX14" s="84"/>
      <c r="GY14" s="84"/>
      <c r="GZ14" s="84"/>
      <c r="HA14" s="84"/>
      <c r="HB14" s="84"/>
      <c r="HC14" s="84"/>
      <c r="HD14" s="84"/>
      <c r="HE14" s="84"/>
      <c r="HF14" s="84"/>
      <c r="HG14" s="84"/>
      <c r="HH14" s="84"/>
      <c r="HI14" s="84"/>
      <c r="HJ14" s="84"/>
      <c r="HK14" s="84"/>
      <c r="HL14" s="84"/>
      <c r="HM14" s="84"/>
      <c r="HN14" s="84"/>
      <c r="HO14" s="84"/>
      <c r="HP14" s="84"/>
      <c r="HQ14" s="84"/>
      <c r="HR14" s="84"/>
      <c r="HS14" s="84"/>
      <c r="HT14" s="84"/>
      <c r="HU14" s="84"/>
      <c r="HV14" s="84"/>
      <c r="HW14" s="84"/>
      <c r="HX14" s="84"/>
      <c r="HY14" s="84"/>
      <c r="HZ14" s="84"/>
      <c r="IA14" s="84"/>
      <c r="IB14" s="84"/>
      <c r="IC14" s="84"/>
      <c r="ID14" s="84"/>
      <c r="IE14" s="84"/>
      <c r="IF14" s="84"/>
      <c r="IG14" s="84"/>
      <c r="IH14" s="84"/>
      <c r="II14" s="84"/>
      <c r="IJ14" s="84"/>
      <c r="IK14" s="84"/>
      <c r="IL14" s="84"/>
    </row>
    <row r="15" spans="1:246" ht="30">
      <c r="A15" s="49" t="s">
        <v>1322</v>
      </c>
      <c r="B15" s="49" t="s">
        <v>1322</v>
      </c>
      <c r="E15" s="77">
        <v>2</v>
      </c>
      <c r="F15" s="6" t="s">
        <v>84</v>
      </c>
      <c r="G15" s="381"/>
      <c r="H15" s="274">
        <v>1973</v>
      </c>
      <c r="I15" s="274">
        <v>1900</v>
      </c>
      <c r="J15" s="79"/>
      <c r="K15" s="79">
        <v>73</v>
      </c>
      <c r="L15" s="80">
        <v>1970.366</v>
      </c>
      <c r="M15" s="79">
        <v>1897.366</v>
      </c>
      <c r="N15" s="81"/>
      <c r="O15" s="79">
        <v>73</v>
      </c>
      <c r="P15" s="79">
        <v>0</v>
      </c>
      <c r="Q15" s="79"/>
      <c r="R15" s="81"/>
      <c r="S15" s="81"/>
      <c r="T15" s="81"/>
      <c r="U15" s="81"/>
      <c r="V15" s="81"/>
      <c r="W15" s="81"/>
      <c r="X15" s="86" t="s">
        <v>83</v>
      </c>
      <c r="Y15" s="82"/>
      <c r="Z15" s="50">
        <f t="shared" si="2"/>
        <v>1973</v>
      </c>
      <c r="AA15" s="51">
        <f t="shared" si="3"/>
        <v>1970.366</v>
      </c>
      <c r="AB15" s="51">
        <f t="shared" si="4"/>
        <v>0</v>
      </c>
      <c r="AC15" s="51">
        <f t="shared" si="5"/>
        <v>0</v>
      </c>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c r="DA15" s="84"/>
      <c r="DB15" s="84"/>
      <c r="DC15" s="84"/>
      <c r="DD15" s="84"/>
      <c r="DE15" s="84"/>
      <c r="DF15" s="84"/>
      <c r="DG15" s="84"/>
      <c r="DH15" s="84"/>
      <c r="DI15" s="84"/>
      <c r="DJ15" s="84"/>
      <c r="DK15" s="84"/>
      <c r="DL15" s="84"/>
      <c r="DM15" s="84"/>
      <c r="DN15" s="84"/>
      <c r="DO15" s="84"/>
      <c r="DP15" s="84"/>
      <c r="DQ15" s="84"/>
      <c r="DR15" s="84"/>
      <c r="DS15" s="84"/>
      <c r="DT15" s="84"/>
      <c r="DU15" s="84"/>
      <c r="DV15" s="84"/>
      <c r="DW15" s="84"/>
      <c r="DX15" s="84"/>
      <c r="DY15" s="85"/>
      <c r="DZ15" s="84"/>
      <c r="EA15" s="84"/>
      <c r="EB15" s="84"/>
      <c r="EC15" s="84"/>
      <c r="ED15" s="84"/>
      <c r="EE15" s="84"/>
      <c r="EF15" s="84"/>
      <c r="EG15" s="84"/>
      <c r="EH15" s="84"/>
      <c r="EI15" s="84"/>
      <c r="EJ15" s="84"/>
      <c r="EK15" s="84"/>
      <c r="EL15" s="84"/>
      <c r="EM15" s="84"/>
      <c r="EN15" s="84"/>
      <c r="EO15" s="84"/>
      <c r="EP15" s="84"/>
      <c r="EQ15" s="84"/>
      <c r="ER15" s="84"/>
      <c r="ES15" s="84"/>
      <c r="ET15" s="84"/>
      <c r="EU15" s="84"/>
      <c r="EV15" s="84"/>
      <c r="EW15" s="84"/>
      <c r="EX15" s="84"/>
      <c r="EY15" s="84"/>
      <c r="EZ15" s="84"/>
      <c r="FA15" s="84"/>
      <c r="FB15" s="84"/>
      <c r="FC15" s="84"/>
      <c r="FD15" s="84"/>
      <c r="FE15" s="84"/>
      <c r="FF15" s="84"/>
      <c r="FG15" s="84"/>
      <c r="FH15" s="84"/>
      <c r="FI15" s="84"/>
      <c r="FJ15" s="84"/>
      <c r="FK15" s="84"/>
      <c r="FL15" s="84"/>
      <c r="FM15" s="84"/>
      <c r="FN15" s="84"/>
      <c r="FO15" s="84"/>
      <c r="FP15" s="84"/>
      <c r="FQ15" s="84"/>
      <c r="FR15" s="84"/>
      <c r="FS15" s="84"/>
      <c r="FT15" s="84"/>
      <c r="FU15" s="84"/>
      <c r="FV15" s="84"/>
      <c r="FW15" s="84"/>
      <c r="FX15" s="84"/>
      <c r="FY15" s="84"/>
      <c r="FZ15" s="84"/>
      <c r="GA15" s="84"/>
      <c r="GB15" s="84"/>
      <c r="GC15" s="84"/>
      <c r="GD15" s="84"/>
      <c r="GE15" s="84"/>
      <c r="GF15" s="84"/>
      <c r="GG15" s="84"/>
      <c r="GH15" s="84"/>
      <c r="GI15" s="84"/>
      <c r="GJ15" s="84"/>
      <c r="GK15" s="84"/>
      <c r="GL15" s="84"/>
      <c r="GM15" s="84"/>
      <c r="GN15" s="84"/>
      <c r="GO15" s="84"/>
      <c r="GP15" s="84"/>
      <c r="GQ15" s="84"/>
      <c r="GR15" s="84"/>
      <c r="GS15" s="84"/>
      <c r="GT15" s="84"/>
      <c r="GU15" s="84"/>
      <c r="GV15" s="84"/>
      <c r="GW15" s="84"/>
      <c r="GX15" s="84"/>
      <c r="GY15" s="84"/>
      <c r="GZ15" s="84"/>
      <c r="HA15" s="84"/>
      <c r="HB15" s="84"/>
      <c r="HC15" s="84"/>
      <c r="HD15" s="84"/>
      <c r="HE15" s="84"/>
      <c r="HF15" s="84"/>
      <c r="HG15" s="84"/>
      <c r="HH15" s="84"/>
      <c r="HI15" s="84"/>
      <c r="HJ15" s="84"/>
      <c r="HK15" s="84"/>
      <c r="HL15" s="84"/>
      <c r="HM15" s="84"/>
      <c r="HN15" s="84"/>
      <c r="HO15" s="84"/>
      <c r="HP15" s="84"/>
      <c r="HQ15" s="84"/>
      <c r="HR15" s="84"/>
      <c r="HS15" s="84"/>
      <c r="HT15" s="84"/>
      <c r="HU15" s="84"/>
      <c r="HV15" s="84"/>
      <c r="HW15" s="84"/>
      <c r="HX15" s="84"/>
      <c r="HY15" s="84"/>
      <c r="HZ15" s="84"/>
      <c r="IA15" s="84"/>
      <c r="IB15" s="84"/>
      <c r="IC15" s="84"/>
      <c r="ID15" s="84"/>
      <c r="IE15" s="84"/>
      <c r="IF15" s="84"/>
      <c r="IG15" s="84"/>
      <c r="IH15" s="84"/>
      <c r="II15" s="84"/>
      <c r="IJ15" s="84"/>
      <c r="IK15" s="84"/>
      <c r="IL15" s="84"/>
    </row>
    <row r="16" spans="1:246" ht="30">
      <c r="A16" s="49" t="s">
        <v>1322</v>
      </c>
      <c r="B16" s="49" t="s">
        <v>1322</v>
      </c>
      <c r="E16" s="77">
        <v>3</v>
      </c>
      <c r="F16" s="6" t="s">
        <v>85</v>
      </c>
      <c r="G16" s="78" t="s">
        <v>96</v>
      </c>
      <c r="H16" s="274">
        <v>784</v>
      </c>
      <c r="I16" s="274">
        <v>720</v>
      </c>
      <c r="J16" s="79"/>
      <c r="K16" s="79">
        <v>64</v>
      </c>
      <c r="L16" s="80">
        <v>704</v>
      </c>
      <c r="M16" s="79">
        <v>640</v>
      </c>
      <c r="N16" s="81"/>
      <c r="O16" s="79">
        <v>64</v>
      </c>
      <c r="P16" s="79">
        <v>80</v>
      </c>
      <c r="Q16" s="79">
        <v>80</v>
      </c>
      <c r="R16" s="81"/>
      <c r="S16" s="81"/>
      <c r="T16" s="81"/>
      <c r="U16" s="81"/>
      <c r="V16" s="81"/>
      <c r="W16" s="81"/>
      <c r="X16" s="86" t="s">
        <v>86</v>
      </c>
      <c r="Y16" s="82"/>
      <c r="Z16" s="50">
        <f t="shared" si="2"/>
        <v>784</v>
      </c>
      <c r="AA16" s="51">
        <f t="shared" si="3"/>
        <v>704</v>
      </c>
      <c r="AB16" s="51">
        <f t="shared" si="4"/>
        <v>80</v>
      </c>
      <c r="AC16" s="51">
        <f t="shared" si="5"/>
        <v>0</v>
      </c>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5"/>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c r="GJ16" s="84"/>
      <c r="GK16" s="84"/>
      <c r="GL16" s="84"/>
      <c r="GM16" s="84"/>
      <c r="GN16" s="84"/>
      <c r="GO16" s="84"/>
      <c r="GP16" s="84"/>
      <c r="GQ16" s="84"/>
      <c r="GR16" s="84"/>
      <c r="GS16" s="84"/>
      <c r="GT16" s="84"/>
      <c r="GU16" s="84"/>
      <c r="GV16" s="84"/>
      <c r="GW16" s="84"/>
      <c r="GX16" s="84"/>
      <c r="GY16" s="84"/>
      <c r="GZ16" s="84"/>
      <c r="HA16" s="84"/>
      <c r="HB16" s="84"/>
      <c r="HC16" s="84"/>
      <c r="HD16" s="84"/>
      <c r="HE16" s="84"/>
      <c r="HF16" s="84"/>
      <c r="HG16" s="84"/>
      <c r="HH16" s="84"/>
      <c r="HI16" s="84"/>
      <c r="HJ16" s="84"/>
      <c r="HK16" s="84"/>
      <c r="HL16" s="84"/>
      <c r="HM16" s="84"/>
      <c r="HN16" s="84"/>
      <c r="HO16" s="84"/>
      <c r="HP16" s="84"/>
      <c r="HQ16" s="84"/>
      <c r="HR16" s="84"/>
      <c r="HS16" s="84"/>
      <c r="HT16" s="84"/>
      <c r="HU16" s="84"/>
      <c r="HV16" s="84"/>
      <c r="HW16" s="84"/>
      <c r="HX16" s="84"/>
      <c r="HY16" s="84"/>
      <c r="HZ16" s="84"/>
      <c r="IA16" s="84"/>
      <c r="IB16" s="84"/>
      <c r="IC16" s="84"/>
      <c r="ID16" s="84"/>
      <c r="IE16" s="84"/>
      <c r="IF16" s="84"/>
      <c r="IG16" s="84"/>
      <c r="IH16" s="84"/>
      <c r="II16" s="84"/>
      <c r="IJ16" s="84"/>
      <c r="IK16" s="84"/>
      <c r="IL16" s="84"/>
    </row>
    <row r="17" spans="1:246" ht="30">
      <c r="A17" s="49" t="s">
        <v>1322</v>
      </c>
      <c r="B17" s="49" t="s">
        <v>1322</v>
      </c>
      <c r="E17" s="77">
        <v>4</v>
      </c>
      <c r="F17" s="6" t="s">
        <v>88</v>
      </c>
      <c r="G17" s="381" t="s">
        <v>87</v>
      </c>
      <c r="H17" s="274">
        <v>616</v>
      </c>
      <c r="I17" s="274">
        <v>580</v>
      </c>
      <c r="J17" s="79"/>
      <c r="K17" s="79">
        <v>36</v>
      </c>
      <c r="L17" s="80">
        <v>536</v>
      </c>
      <c r="M17" s="79">
        <v>500</v>
      </c>
      <c r="N17" s="81"/>
      <c r="O17" s="79">
        <v>36</v>
      </c>
      <c r="P17" s="79">
        <v>80</v>
      </c>
      <c r="Q17" s="79">
        <v>80</v>
      </c>
      <c r="R17" s="81"/>
      <c r="S17" s="81"/>
      <c r="T17" s="81"/>
      <c r="U17" s="81"/>
      <c r="V17" s="81"/>
      <c r="W17" s="81"/>
      <c r="X17" s="86" t="s">
        <v>86</v>
      </c>
      <c r="Y17" s="82"/>
      <c r="Z17" s="50">
        <f t="shared" si="2"/>
        <v>616</v>
      </c>
      <c r="AA17" s="51">
        <f t="shared" si="3"/>
        <v>536</v>
      </c>
      <c r="AB17" s="51">
        <f t="shared" si="4"/>
        <v>80</v>
      </c>
      <c r="AC17" s="51">
        <f t="shared" si="5"/>
        <v>0</v>
      </c>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c r="DY17" s="85"/>
      <c r="DZ17" s="84"/>
      <c r="EA17" s="84"/>
      <c r="EB17" s="84"/>
      <c r="EC17" s="84"/>
      <c r="ED17" s="84"/>
      <c r="EE17" s="84"/>
      <c r="EF17" s="84"/>
      <c r="EG17" s="84"/>
      <c r="EH17" s="84"/>
      <c r="EI17" s="84"/>
      <c r="EJ17" s="84"/>
      <c r="EK17" s="84"/>
      <c r="EL17" s="84"/>
      <c r="EM17" s="84"/>
      <c r="EN17" s="84"/>
      <c r="EO17" s="84"/>
      <c r="EP17" s="84"/>
      <c r="EQ17" s="84"/>
      <c r="ER17" s="84"/>
      <c r="ES17" s="84"/>
      <c r="ET17" s="84"/>
      <c r="EU17" s="84"/>
      <c r="EV17" s="84"/>
      <c r="EW17" s="84"/>
      <c r="EX17" s="84"/>
      <c r="EY17" s="84"/>
      <c r="EZ17" s="84"/>
      <c r="FA17" s="84"/>
      <c r="FB17" s="84"/>
      <c r="FC17" s="84"/>
      <c r="FD17" s="84"/>
      <c r="FE17" s="84"/>
      <c r="FF17" s="84"/>
      <c r="FG17" s="84"/>
      <c r="FH17" s="84"/>
      <c r="FI17" s="84"/>
      <c r="FJ17" s="84"/>
      <c r="FK17" s="84"/>
      <c r="FL17" s="84"/>
      <c r="FM17" s="84"/>
      <c r="FN17" s="84"/>
      <c r="FO17" s="84"/>
      <c r="FP17" s="84"/>
      <c r="FQ17" s="84"/>
      <c r="FR17" s="84"/>
      <c r="FS17" s="84"/>
      <c r="FT17" s="84"/>
      <c r="FU17" s="84"/>
      <c r="FV17" s="84"/>
      <c r="FW17" s="84"/>
      <c r="FX17" s="84"/>
      <c r="FY17" s="84"/>
      <c r="FZ17" s="84"/>
      <c r="GA17" s="84"/>
      <c r="GB17" s="84"/>
      <c r="GC17" s="84"/>
      <c r="GD17" s="84"/>
      <c r="GE17" s="84"/>
      <c r="GF17" s="84"/>
      <c r="GG17" s="84"/>
      <c r="GH17" s="84"/>
      <c r="GI17" s="84"/>
      <c r="GJ17" s="84"/>
      <c r="GK17" s="84"/>
      <c r="GL17" s="84"/>
      <c r="GM17" s="84"/>
      <c r="GN17" s="84"/>
      <c r="GO17" s="84"/>
      <c r="GP17" s="84"/>
      <c r="GQ17" s="84"/>
      <c r="GR17" s="84"/>
      <c r="GS17" s="84"/>
      <c r="GT17" s="84"/>
      <c r="GU17" s="84"/>
      <c r="GV17" s="84"/>
      <c r="GW17" s="84"/>
      <c r="GX17" s="84"/>
      <c r="GY17" s="84"/>
      <c r="GZ17" s="84"/>
      <c r="HA17" s="84"/>
      <c r="HB17" s="84"/>
      <c r="HC17" s="84"/>
      <c r="HD17" s="84"/>
      <c r="HE17" s="84"/>
      <c r="HF17" s="84"/>
      <c r="HG17" s="84"/>
      <c r="HH17" s="84"/>
      <c r="HI17" s="84"/>
      <c r="HJ17" s="84"/>
      <c r="HK17" s="84"/>
      <c r="HL17" s="84"/>
      <c r="HM17" s="84"/>
      <c r="HN17" s="84"/>
      <c r="HO17" s="84"/>
      <c r="HP17" s="84"/>
      <c r="HQ17" s="84"/>
      <c r="HR17" s="84"/>
      <c r="HS17" s="84"/>
      <c r="HT17" s="84"/>
      <c r="HU17" s="84"/>
      <c r="HV17" s="84"/>
      <c r="HW17" s="84"/>
      <c r="HX17" s="84"/>
      <c r="HY17" s="84"/>
      <c r="HZ17" s="84"/>
      <c r="IA17" s="84"/>
      <c r="IB17" s="84"/>
      <c r="IC17" s="84"/>
      <c r="ID17" s="84"/>
      <c r="IE17" s="84"/>
      <c r="IF17" s="84"/>
      <c r="IG17" s="84"/>
      <c r="IH17" s="84"/>
      <c r="II17" s="84"/>
      <c r="IJ17" s="84"/>
      <c r="IK17" s="84"/>
      <c r="IL17" s="84"/>
    </row>
    <row r="18" spans="1:246" ht="30">
      <c r="A18" s="49" t="s">
        <v>1322</v>
      </c>
      <c r="B18" s="49" t="s">
        <v>1322</v>
      </c>
      <c r="E18" s="77">
        <v>5</v>
      </c>
      <c r="F18" s="6" t="s">
        <v>89</v>
      </c>
      <c r="G18" s="381"/>
      <c r="H18" s="274">
        <v>2794</v>
      </c>
      <c r="I18" s="274">
        <v>2658</v>
      </c>
      <c r="J18" s="79"/>
      <c r="K18" s="79">
        <v>136</v>
      </c>
      <c r="L18" s="80">
        <v>2619.9771999999998</v>
      </c>
      <c r="M18" s="79">
        <v>2483.9771999999998</v>
      </c>
      <c r="N18" s="81"/>
      <c r="O18" s="79">
        <v>136</v>
      </c>
      <c r="P18" s="79">
        <v>0</v>
      </c>
      <c r="Q18" s="79"/>
      <c r="R18" s="81"/>
      <c r="S18" s="81"/>
      <c r="T18" s="81"/>
      <c r="U18" s="81"/>
      <c r="V18" s="81"/>
      <c r="W18" s="81"/>
      <c r="X18" s="86" t="s">
        <v>90</v>
      </c>
      <c r="Y18" s="82"/>
      <c r="Z18" s="50">
        <f t="shared" si="2"/>
        <v>2794</v>
      </c>
      <c r="AA18" s="51">
        <f t="shared" si="3"/>
        <v>2619.9771999999998</v>
      </c>
      <c r="AB18" s="51">
        <f t="shared" si="4"/>
        <v>0</v>
      </c>
      <c r="AC18" s="51">
        <f t="shared" si="5"/>
        <v>0</v>
      </c>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c r="DF18" s="84"/>
      <c r="DG18" s="84"/>
      <c r="DH18" s="84"/>
      <c r="DI18" s="84"/>
      <c r="DJ18" s="84"/>
      <c r="DK18" s="84"/>
      <c r="DL18" s="84"/>
      <c r="DM18" s="84"/>
      <c r="DN18" s="84"/>
      <c r="DO18" s="84"/>
      <c r="DP18" s="84"/>
      <c r="DQ18" s="84"/>
      <c r="DR18" s="84"/>
      <c r="DS18" s="84"/>
      <c r="DT18" s="84"/>
      <c r="DU18" s="84"/>
      <c r="DV18" s="84"/>
      <c r="DW18" s="84"/>
      <c r="DX18" s="84"/>
      <c r="DY18" s="85"/>
      <c r="DZ18" s="84"/>
      <c r="EA18" s="84"/>
      <c r="EB18" s="84"/>
      <c r="EC18" s="84"/>
      <c r="ED18" s="84"/>
      <c r="EE18" s="84"/>
      <c r="EF18" s="84"/>
      <c r="EG18" s="84"/>
      <c r="EH18" s="84"/>
      <c r="EI18" s="84"/>
      <c r="EJ18" s="84"/>
      <c r="EK18" s="84"/>
      <c r="EL18" s="84"/>
      <c r="EM18" s="84"/>
      <c r="EN18" s="84"/>
      <c r="EO18" s="84"/>
      <c r="EP18" s="84"/>
      <c r="EQ18" s="84"/>
      <c r="ER18" s="84"/>
      <c r="ES18" s="84"/>
      <c r="ET18" s="84"/>
      <c r="EU18" s="84"/>
      <c r="EV18" s="84"/>
      <c r="EW18" s="84"/>
      <c r="EX18" s="84"/>
      <c r="EY18" s="84"/>
      <c r="EZ18" s="84"/>
      <c r="FA18" s="84"/>
      <c r="FB18" s="84"/>
      <c r="FC18" s="84"/>
      <c r="FD18" s="84"/>
      <c r="FE18" s="84"/>
      <c r="FF18" s="84"/>
      <c r="FG18" s="84"/>
      <c r="FH18" s="84"/>
      <c r="FI18" s="84"/>
      <c r="FJ18" s="84"/>
      <c r="FK18" s="84"/>
      <c r="FL18" s="84"/>
      <c r="FM18" s="84"/>
      <c r="FN18" s="84"/>
      <c r="FO18" s="84"/>
      <c r="FP18" s="84"/>
      <c r="FQ18" s="84"/>
      <c r="FR18" s="84"/>
      <c r="FS18" s="84"/>
      <c r="FT18" s="84"/>
      <c r="FU18" s="84"/>
      <c r="FV18" s="84"/>
      <c r="FW18" s="84"/>
      <c r="FX18" s="84"/>
      <c r="FY18" s="84"/>
      <c r="FZ18" s="84"/>
      <c r="GA18" s="84"/>
      <c r="GB18" s="84"/>
      <c r="GC18" s="84"/>
      <c r="GD18" s="84"/>
      <c r="GE18" s="84"/>
      <c r="GF18" s="84"/>
      <c r="GG18" s="84"/>
      <c r="GH18" s="84"/>
      <c r="GI18" s="84"/>
      <c r="GJ18" s="84"/>
      <c r="GK18" s="84"/>
      <c r="GL18" s="84"/>
      <c r="GM18" s="84"/>
      <c r="GN18" s="84"/>
      <c r="GO18" s="84"/>
      <c r="GP18" s="84"/>
      <c r="GQ18" s="84"/>
      <c r="GR18" s="84"/>
      <c r="GS18" s="84"/>
      <c r="GT18" s="84"/>
      <c r="GU18" s="84"/>
      <c r="GV18" s="84"/>
      <c r="GW18" s="84"/>
      <c r="GX18" s="84"/>
      <c r="GY18" s="84"/>
      <c r="GZ18" s="84"/>
      <c r="HA18" s="84"/>
      <c r="HB18" s="84"/>
      <c r="HC18" s="84"/>
      <c r="HD18" s="84"/>
      <c r="HE18" s="84"/>
      <c r="HF18" s="84"/>
      <c r="HG18" s="84"/>
      <c r="HH18" s="84"/>
      <c r="HI18" s="84"/>
      <c r="HJ18" s="84"/>
      <c r="HK18" s="84"/>
      <c r="HL18" s="84"/>
      <c r="HM18" s="84"/>
      <c r="HN18" s="84"/>
      <c r="HO18" s="84"/>
      <c r="HP18" s="84"/>
      <c r="HQ18" s="84"/>
      <c r="HR18" s="84"/>
      <c r="HS18" s="84"/>
      <c r="HT18" s="84"/>
      <c r="HU18" s="84"/>
      <c r="HV18" s="84"/>
      <c r="HW18" s="84"/>
      <c r="HX18" s="84"/>
      <c r="HY18" s="84"/>
      <c r="HZ18" s="84"/>
      <c r="IA18" s="84"/>
      <c r="IB18" s="84"/>
      <c r="IC18" s="84"/>
      <c r="ID18" s="84"/>
      <c r="IE18" s="84"/>
      <c r="IF18" s="84"/>
      <c r="IG18" s="84"/>
      <c r="IH18" s="84"/>
      <c r="II18" s="84"/>
      <c r="IJ18" s="84"/>
      <c r="IK18" s="84"/>
      <c r="IL18" s="84"/>
    </row>
    <row r="19" spans="1:246" ht="30">
      <c r="A19" s="49" t="s">
        <v>1322</v>
      </c>
      <c r="B19" s="49" t="s">
        <v>1322</v>
      </c>
      <c r="E19" s="77">
        <v>6</v>
      </c>
      <c r="F19" s="6" t="s">
        <v>91</v>
      </c>
      <c r="G19" s="381"/>
      <c r="H19" s="274">
        <v>2167</v>
      </c>
      <c r="I19" s="274">
        <v>2167</v>
      </c>
      <c r="J19" s="79"/>
      <c r="K19" s="79">
        <v>0</v>
      </c>
      <c r="L19" s="80">
        <v>0</v>
      </c>
      <c r="M19" s="79"/>
      <c r="N19" s="81"/>
      <c r="O19" s="79">
        <v>0</v>
      </c>
      <c r="P19" s="79">
        <v>2167</v>
      </c>
      <c r="Q19" s="79">
        <v>2167</v>
      </c>
      <c r="R19" s="81"/>
      <c r="S19" s="81"/>
      <c r="T19" s="81"/>
      <c r="U19" s="81"/>
      <c r="V19" s="81"/>
      <c r="W19" s="81"/>
      <c r="X19" s="86" t="s">
        <v>90</v>
      </c>
      <c r="Y19" s="82"/>
      <c r="Z19" s="50">
        <f t="shared" si="2"/>
        <v>2167</v>
      </c>
      <c r="AA19" s="51">
        <f t="shared" si="3"/>
        <v>0</v>
      </c>
      <c r="AB19" s="51">
        <f t="shared" si="4"/>
        <v>2167</v>
      </c>
      <c r="AC19" s="51">
        <f t="shared" si="5"/>
        <v>0</v>
      </c>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c r="DY19" s="85"/>
      <c r="DZ19" s="84"/>
      <c r="EA19" s="84"/>
      <c r="EB19" s="84"/>
      <c r="EC19" s="84"/>
      <c r="ED19" s="84"/>
      <c r="EE19" s="84"/>
      <c r="EF19" s="84"/>
      <c r="EG19" s="84"/>
      <c r="EH19" s="84"/>
      <c r="EI19" s="84"/>
      <c r="EJ19" s="84"/>
      <c r="EK19" s="84"/>
      <c r="EL19" s="84"/>
      <c r="EM19" s="84"/>
      <c r="EN19" s="84"/>
      <c r="EO19" s="84"/>
      <c r="EP19" s="84"/>
      <c r="EQ19" s="84"/>
      <c r="ER19" s="84"/>
      <c r="ES19" s="84"/>
      <c r="ET19" s="84"/>
      <c r="EU19" s="84"/>
      <c r="EV19" s="84"/>
      <c r="EW19" s="84"/>
      <c r="EX19" s="84"/>
      <c r="EY19" s="84"/>
      <c r="EZ19" s="84"/>
      <c r="FA19" s="84"/>
      <c r="FB19" s="84"/>
      <c r="FC19" s="84"/>
      <c r="FD19" s="84"/>
      <c r="FE19" s="84"/>
      <c r="FF19" s="84"/>
      <c r="FG19" s="84"/>
      <c r="FH19" s="84"/>
      <c r="FI19" s="84"/>
      <c r="FJ19" s="84"/>
      <c r="FK19" s="84"/>
      <c r="FL19" s="84"/>
      <c r="FM19" s="84"/>
      <c r="FN19" s="84"/>
      <c r="FO19" s="84"/>
      <c r="FP19" s="84"/>
      <c r="FQ19" s="84"/>
      <c r="FR19" s="84"/>
      <c r="FS19" s="84"/>
      <c r="FT19" s="84"/>
      <c r="FU19" s="84"/>
      <c r="FV19" s="84"/>
      <c r="FW19" s="84"/>
      <c r="FX19" s="84"/>
      <c r="FY19" s="84"/>
      <c r="FZ19" s="84"/>
      <c r="GA19" s="84"/>
      <c r="GB19" s="84"/>
      <c r="GC19" s="84"/>
      <c r="GD19" s="84"/>
      <c r="GE19" s="84"/>
      <c r="GF19" s="84"/>
      <c r="GG19" s="84"/>
      <c r="GH19" s="84"/>
      <c r="GI19" s="84"/>
      <c r="GJ19" s="84"/>
      <c r="GK19" s="84"/>
      <c r="GL19" s="84"/>
      <c r="GM19" s="84"/>
      <c r="GN19" s="84"/>
      <c r="GO19" s="84"/>
      <c r="GP19" s="84"/>
      <c r="GQ19" s="84"/>
      <c r="GR19" s="84"/>
      <c r="GS19" s="84"/>
      <c r="GT19" s="84"/>
      <c r="GU19" s="84"/>
      <c r="GV19" s="84"/>
      <c r="GW19" s="84"/>
      <c r="GX19" s="84"/>
      <c r="GY19" s="84"/>
      <c r="GZ19" s="84"/>
      <c r="HA19" s="84"/>
      <c r="HB19" s="84"/>
      <c r="HC19" s="84"/>
      <c r="HD19" s="84"/>
      <c r="HE19" s="84"/>
      <c r="HF19" s="84"/>
      <c r="HG19" s="84"/>
      <c r="HH19" s="84"/>
      <c r="HI19" s="84"/>
      <c r="HJ19" s="84"/>
      <c r="HK19" s="84"/>
      <c r="HL19" s="84"/>
      <c r="HM19" s="84"/>
      <c r="HN19" s="84"/>
      <c r="HO19" s="84"/>
      <c r="HP19" s="84"/>
      <c r="HQ19" s="84"/>
      <c r="HR19" s="84"/>
      <c r="HS19" s="84"/>
      <c r="HT19" s="84"/>
      <c r="HU19" s="84"/>
      <c r="HV19" s="84"/>
      <c r="HW19" s="84"/>
      <c r="HX19" s="84"/>
      <c r="HY19" s="84"/>
      <c r="HZ19" s="84"/>
      <c r="IA19" s="84"/>
      <c r="IB19" s="84"/>
      <c r="IC19" s="84"/>
      <c r="ID19" s="84"/>
      <c r="IE19" s="84"/>
      <c r="IF19" s="84"/>
      <c r="IG19" s="84"/>
      <c r="IH19" s="84"/>
      <c r="II19" s="84"/>
      <c r="IJ19" s="84"/>
      <c r="IK19" s="84"/>
      <c r="IL19" s="84"/>
    </row>
    <row r="20" spans="1:246" ht="30">
      <c r="A20" s="49" t="s">
        <v>1322</v>
      </c>
      <c r="B20" s="49" t="s">
        <v>1322</v>
      </c>
      <c r="E20" s="77">
        <v>7</v>
      </c>
      <c r="F20" s="6" t="s">
        <v>92</v>
      </c>
      <c r="G20" s="78" t="s">
        <v>119</v>
      </c>
      <c r="H20" s="274">
        <v>44</v>
      </c>
      <c r="I20" s="222">
        <v>40</v>
      </c>
      <c r="J20" s="87"/>
      <c r="K20" s="87">
        <v>4</v>
      </c>
      <c r="L20" s="88">
        <v>44</v>
      </c>
      <c r="M20" s="87">
        <v>40</v>
      </c>
      <c r="N20" s="89"/>
      <c r="O20" s="87">
        <v>4</v>
      </c>
      <c r="P20" s="87">
        <v>0</v>
      </c>
      <c r="Q20" s="87"/>
      <c r="R20" s="89"/>
      <c r="S20" s="89"/>
      <c r="T20" s="89"/>
      <c r="U20" s="89"/>
      <c r="V20" s="89"/>
      <c r="W20" s="89"/>
      <c r="X20" s="86" t="s">
        <v>90</v>
      </c>
      <c r="Y20" s="82"/>
      <c r="Z20" s="50">
        <f t="shared" si="2"/>
        <v>44</v>
      </c>
      <c r="AA20" s="51">
        <f t="shared" si="3"/>
        <v>44</v>
      </c>
      <c r="AB20" s="51">
        <f t="shared" si="4"/>
        <v>0</v>
      </c>
      <c r="AC20" s="51">
        <f t="shared" si="5"/>
        <v>0</v>
      </c>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5"/>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c r="HA20" s="84"/>
      <c r="HB20" s="84"/>
      <c r="HC20" s="84"/>
      <c r="HD20" s="84"/>
      <c r="HE20" s="84"/>
      <c r="HF20" s="84"/>
      <c r="HG20" s="84"/>
      <c r="HH20" s="84"/>
      <c r="HI20" s="84"/>
      <c r="HJ20" s="84"/>
      <c r="HK20" s="84"/>
      <c r="HL20" s="84"/>
      <c r="HM20" s="84"/>
      <c r="HN20" s="84"/>
      <c r="HO20" s="84"/>
      <c r="HP20" s="84"/>
      <c r="HQ20" s="84"/>
      <c r="HR20" s="84"/>
      <c r="HS20" s="84"/>
      <c r="HT20" s="84"/>
      <c r="HU20" s="84"/>
      <c r="HV20" s="84"/>
      <c r="HW20" s="84"/>
      <c r="HX20" s="84"/>
      <c r="HY20" s="84"/>
      <c r="HZ20" s="84"/>
      <c r="IA20" s="84"/>
      <c r="IB20" s="84"/>
      <c r="IC20" s="84"/>
      <c r="ID20" s="84"/>
      <c r="IE20" s="84"/>
      <c r="IF20" s="84"/>
      <c r="IG20" s="84"/>
      <c r="IH20" s="84"/>
      <c r="II20" s="84"/>
      <c r="IJ20" s="84"/>
      <c r="IK20" s="84"/>
      <c r="IL20" s="84"/>
    </row>
    <row r="21" spans="1:246" ht="30">
      <c r="A21" s="49" t="s">
        <v>1322</v>
      </c>
      <c r="B21" s="49" t="s">
        <v>1322</v>
      </c>
      <c r="E21" s="77">
        <v>8</v>
      </c>
      <c r="F21" s="6" t="s">
        <v>93</v>
      </c>
      <c r="G21" s="78" t="s">
        <v>830</v>
      </c>
      <c r="H21" s="274">
        <v>220</v>
      </c>
      <c r="I21" s="222">
        <v>200</v>
      </c>
      <c r="J21" s="87"/>
      <c r="K21" s="87">
        <v>20</v>
      </c>
      <c r="L21" s="88">
        <v>220</v>
      </c>
      <c r="M21" s="87">
        <v>200</v>
      </c>
      <c r="N21" s="89"/>
      <c r="O21" s="87">
        <v>20</v>
      </c>
      <c r="P21" s="87">
        <v>0</v>
      </c>
      <c r="Q21" s="87"/>
      <c r="R21" s="89"/>
      <c r="S21" s="89"/>
      <c r="T21" s="89">
        <v>140</v>
      </c>
      <c r="U21" s="89">
        <v>120</v>
      </c>
      <c r="V21" s="89"/>
      <c r="W21" s="89">
        <v>20</v>
      </c>
      <c r="X21" s="86" t="s">
        <v>94</v>
      </c>
      <c r="Y21" s="90"/>
      <c r="Z21" s="50">
        <f t="shared" si="2"/>
        <v>220</v>
      </c>
      <c r="AA21" s="51">
        <f t="shared" si="3"/>
        <v>220</v>
      </c>
      <c r="AB21" s="51">
        <f t="shared" si="4"/>
        <v>0</v>
      </c>
      <c r="AC21" s="51">
        <f t="shared" si="5"/>
        <v>140</v>
      </c>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84"/>
      <c r="DG21" s="84"/>
      <c r="DH21" s="84"/>
      <c r="DI21" s="84"/>
      <c r="DJ21" s="84"/>
      <c r="DK21" s="84"/>
      <c r="DL21" s="84"/>
      <c r="DM21" s="84"/>
      <c r="DN21" s="84"/>
      <c r="DO21" s="84"/>
      <c r="DP21" s="84"/>
      <c r="DQ21" s="84"/>
      <c r="DR21" s="84"/>
      <c r="DS21" s="84"/>
      <c r="DT21" s="84"/>
      <c r="DU21" s="84"/>
      <c r="DV21" s="84"/>
      <c r="DW21" s="84"/>
      <c r="DX21" s="84"/>
      <c r="DY21" s="85"/>
      <c r="DZ21" s="84"/>
      <c r="EA21" s="84"/>
      <c r="EB21" s="84"/>
      <c r="EC21" s="84"/>
      <c r="ED21" s="84"/>
      <c r="EE21" s="84"/>
      <c r="EF21" s="84"/>
      <c r="EG21" s="84"/>
      <c r="EH21" s="84"/>
      <c r="EI21" s="84"/>
      <c r="EJ21" s="84"/>
      <c r="EK21" s="84"/>
      <c r="EL21" s="84"/>
      <c r="EM21" s="84"/>
      <c r="EN21" s="84"/>
      <c r="EO21" s="84"/>
      <c r="EP21" s="84"/>
      <c r="EQ21" s="84"/>
      <c r="ER21" s="84"/>
      <c r="ES21" s="84"/>
      <c r="ET21" s="84"/>
      <c r="EU21" s="84"/>
      <c r="EV21" s="84"/>
      <c r="EW21" s="84"/>
      <c r="EX21" s="84"/>
      <c r="EY21" s="84"/>
      <c r="EZ21" s="84"/>
      <c r="FA21" s="84"/>
      <c r="FB21" s="84"/>
      <c r="FC21" s="84"/>
      <c r="FD21" s="84"/>
      <c r="FE21" s="84"/>
      <c r="FF21" s="84"/>
      <c r="FG21" s="84"/>
      <c r="FH21" s="84"/>
      <c r="FI21" s="84"/>
      <c r="FJ21" s="84"/>
      <c r="FK21" s="84"/>
      <c r="FL21" s="84"/>
      <c r="FM21" s="84"/>
      <c r="FN21" s="84"/>
      <c r="FO21" s="84"/>
      <c r="FP21" s="84"/>
      <c r="FQ21" s="84"/>
      <c r="FR21" s="84"/>
      <c r="FS21" s="84"/>
      <c r="FT21" s="84"/>
      <c r="FU21" s="84"/>
      <c r="FV21" s="84"/>
      <c r="FW21" s="84"/>
      <c r="FX21" s="84"/>
      <c r="FY21" s="84"/>
      <c r="FZ21" s="84"/>
      <c r="GA21" s="84"/>
      <c r="GB21" s="84"/>
      <c r="GC21" s="84"/>
      <c r="GD21" s="84"/>
      <c r="GE21" s="84"/>
      <c r="GF21" s="84"/>
      <c r="GG21" s="84"/>
      <c r="GH21" s="84"/>
      <c r="GI21" s="84"/>
      <c r="GJ21" s="84"/>
      <c r="GK21" s="84"/>
      <c r="GL21" s="84"/>
      <c r="GM21" s="84"/>
      <c r="GN21" s="84"/>
      <c r="GO21" s="84"/>
      <c r="GP21" s="84"/>
      <c r="GQ21" s="84"/>
      <c r="GR21" s="84"/>
      <c r="GS21" s="84"/>
      <c r="GT21" s="84"/>
      <c r="GU21" s="84"/>
      <c r="GV21" s="84"/>
      <c r="GW21" s="84"/>
      <c r="GX21" s="84"/>
      <c r="GY21" s="84"/>
      <c r="GZ21" s="84"/>
      <c r="HA21" s="84"/>
      <c r="HB21" s="84"/>
      <c r="HC21" s="84"/>
      <c r="HD21" s="84"/>
      <c r="HE21" s="84"/>
      <c r="HF21" s="84"/>
      <c r="HG21" s="84"/>
      <c r="HH21" s="84"/>
      <c r="HI21" s="84"/>
      <c r="HJ21" s="84"/>
      <c r="HK21" s="84"/>
      <c r="HL21" s="84"/>
      <c r="HM21" s="84"/>
      <c r="HN21" s="84"/>
      <c r="HO21" s="84"/>
      <c r="HP21" s="84"/>
      <c r="HQ21" s="84"/>
      <c r="HR21" s="84"/>
      <c r="HS21" s="84"/>
      <c r="HT21" s="84"/>
      <c r="HU21" s="84"/>
      <c r="HV21" s="84"/>
      <c r="HW21" s="84"/>
      <c r="HX21" s="84"/>
      <c r="HY21" s="84"/>
      <c r="HZ21" s="84"/>
      <c r="IA21" s="84"/>
      <c r="IB21" s="84"/>
      <c r="IC21" s="84"/>
      <c r="ID21" s="84"/>
      <c r="IE21" s="84"/>
      <c r="IF21" s="84"/>
      <c r="IG21" s="84"/>
      <c r="IH21" s="84"/>
      <c r="II21" s="84"/>
      <c r="IJ21" s="84"/>
      <c r="IK21" s="84"/>
      <c r="IL21" s="84"/>
    </row>
    <row r="22" spans="1:246" ht="30">
      <c r="A22" s="49" t="s">
        <v>1322</v>
      </c>
      <c r="B22" s="49" t="s">
        <v>1322</v>
      </c>
      <c r="E22" s="77">
        <v>9</v>
      </c>
      <c r="F22" s="6" t="s">
        <v>95</v>
      </c>
      <c r="G22" s="381" t="s">
        <v>831</v>
      </c>
      <c r="H22" s="274">
        <v>704</v>
      </c>
      <c r="I22" s="222">
        <v>640</v>
      </c>
      <c r="J22" s="87"/>
      <c r="K22" s="87">
        <v>64</v>
      </c>
      <c r="L22" s="88">
        <v>704</v>
      </c>
      <c r="M22" s="87">
        <v>640</v>
      </c>
      <c r="N22" s="89"/>
      <c r="O22" s="87">
        <v>64</v>
      </c>
      <c r="P22" s="87">
        <v>0</v>
      </c>
      <c r="Q22" s="87"/>
      <c r="R22" s="89"/>
      <c r="S22" s="89"/>
      <c r="T22" s="89"/>
      <c r="U22" s="89"/>
      <c r="V22" s="89"/>
      <c r="W22" s="89"/>
      <c r="X22" s="86" t="s">
        <v>96</v>
      </c>
      <c r="Y22" s="90"/>
      <c r="Z22" s="50">
        <f t="shared" si="2"/>
        <v>704</v>
      </c>
      <c r="AA22" s="51">
        <f t="shared" si="3"/>
        <v>704</v>
      </c>
      <c r="AB22" s="51">
        <f t="shared" si="4"/>
        <v>0</v>
      </c>
      <c r="AC22" s="51">
        <f t="shared" si="5"/>
        <v>0</v>
      </c>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c r="DY22" s="85"/>
      <c r="DZ22" s="84"/>
      <c r="EA22" s="84"/>
      <c r="EB22" s="84"/>
      <c r="EC22" s="84"/>
      <c r="ED22" s="84"/>
      <c r="EE22" s="84"/>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c r="GH22" s="84"/>
      <c r="GI22" s="84"/>
      <c r="GJ22" s="84"/>
      <c r="GK22" s="84"/>
      <c r="GL22" s="84"/>
      <c r="GM22" s="84"/>
      <c r="GN22" s="84"/>
      <c r="GO22" s="84"/>
      <c r="GP22" s="84"/>
      <c r="GQ22" s="84"/>
      <c r="GR22" s="84"/>
      <c r="GS22" s="84"/>
      <c r="GT22" s="84"/>
      <c r="GU22" s="84"/>
      <c r="GV22" s="84"/>
      <c r="GW22" s="84"/>
      <c r="GX22" s="84"/>
      <c r="GY22" s="84"/>
      <c r="GZ22" s="84"/>
      <c r="HA22" s="84"/>
      <c r="HB22" s="84"/>
      <c r="HC22" s="84"/>
      <c r="HD22" s="84"/>
      <c r="HE22" s="84"/>
      <c r="HF22" s="84"/>
      <c r="HG22" s="84"/>
      <c r="HH22" s="84"/>
      <c r="HI22" s="84"/>
      <c r="HJ22" s="84"/>
      <c r="HK22" s="84"/>
      <c r="HL22" s="84"/>
      <c r="HM22" s="84"/>
      <c r="HN22" s="84"/>
      <c r="HO22" s="84"/>
      <c r="HP22" s="84"/>
      <c r="HQ22" s="84"/>
      <c r="HR22" s="84"/>
      <c r="HS22" s="84"/>
      <c r="HT22" s="84"/>
      <c r="HU22" s="84"/>
      <c r="HV22" s="84"/>
      <c r="HW22" s="84"/>
      <c r="HX22" s="84"/>
      <c r="HY22" s="84"/>
      <c r="HZ22" s="84"/>
      <c r="IA22" s="84"/>
      <c r="IB22" s="84"/>
      <c r="IC22" s="84"/>
      <c r="ID22" s="84"/>
      <c r="IE22" s="84"/>
      <c r="IF22" s="84"/>
      <c r="IG22" s="84"/>
      <c r="IH22" s="84"/>
      <c r="II22" s="84"/>
      <c r="IJ22" s="84"/>
      <c r="IK22" s="84"/>
      <c r="IL22" s="84"/>
    </row>
    <row r="23" spans="1:246" ht="30">
      <c r="A23" s="49" t="s">
        <v>1322</v>
      </c>
      <c r="B23" s="49" t="s">
        <v>1322</v>
      </c>
      <c r="E23" s="77">
        <v>10</v>
      </c>
      <c r="F23" s="6" t="s">
        <v>97</v>
      </c>
      <c r="G23" s="381"/>
      <c r="H23" s="274">
        <v>2080.91</v>
      </c>
      <c r="I23" s="222">
        <v>1913</v>
      </c>
      <c r="J23" s="87"/>
      <c r="K23" s="87">
        <v>167.91</v>
      </c>
      <c r="L23" s="88">
        <v>1840.9915000000001</v>
      </c>
      <c r="M23" s="87">
        <v>1673.0815</v>
      </c>
      <c r="N23" s="89"/>
      <c r="O23" s="87">
        <v>167.91</v>
      </c>
      <c r="P23" s="87">
        <v>0</v>
      </c>
      <c r="Q23" s="87"/>
      <c r="R23" s="89"/>
      <c r="S23" s="89"/>
      <c r="T23" s="89"/>
      <c r="U23" s="89"/>
      <c r="V23" s="89"/>
      <c r="W23" s="89"/>
      <c r="X23" s="86" t="s">
        <v>96</v>
      </c>
      <c r="Y23" s="90"/>
      <c r="Z23" s="50">
        <f t="shared" si="2"/>
        <v>2080.91</v>
      </c>
      <c r="AA23" s="51">
        <f t="shared" si="3"/>
        <v>1840.9915000000001</v>
      </c>
      <c r="AB23" s="51">
        <f t="shared" si="4"/>
        <v>0</v>
      </c>
      <c r="AC23" s="51">
        <f t="shared" si="5"/>
        <v>0</v>
      </c>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5"/>
      <c r="DZ23" s="84"/>
      <c r="EA23" s="84"/>
      <c r="EB23" s="84"/>
      <c r="EC23" s="84"/>
      <c r="ED23" s="84"/>
      <c r="EE23" s="84"/>
      <c r="EF23" s="84"/>
      <c r="EG23" s="84"/>
      <c r="EH23" s="84"/>
      <c r="EI23" s="84"/>
      <c r="EJ23" s="84"/>
      <c r="EK23" s="84"/>
      <c r="EL23" s="84"/>
      <c r="EM23" s="84"/>
      <c r="EN23" s="84"/>
      <c r="EO23" s="84"/>
      <c r="EP23" s="84"/>
      <c r="EQ23" s="84"/>
      <c r="ER23" s="84"/>
      <c r="ES23" s="84"/>
      <c r="ET23" s="84"/>
      <c r="EU23" s="84"/>
      <c r="EV23" s="84"/>
      <c r="EW23" s="84"/>
      <c r="EX23" s="84"/>
      <c r="EY23" s="84"/>
      <c r="EZ23" s="84"/>
      <c r="FA23" s="84"/>
      <c r="FB23" s="84"/>
      <c r="FC23" s="84"/>
      <c r="FD23" s="84"/>
      <c r="FE23" s="84"/>
      <c r="FF23" s="84"/>
      <c r="FG23" s="84"/>
      <c r="FH23" s="84"/>
      <c r="FI23" s="84"/>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c r="GH23" s="84"/>
      <c r="GI23" s="84"/>
      <c r="GJ23" s="84"/>
      <c r="GK23" s="84"/>
      <c r="GL23" s="84"/>
      <c r="GM23" s="84"/>
      <c r="GN23" s="84"/>
      <c r="GO23" s="84"/>
      <c r="GP23" s="84"/>
      <c r="GQ23" s="84"/>
      <c r="GR23" s="84"/>
      <c r="GS23" s="84"/>
      <c r="GT23" s="84"/>
      <c r="GU23" s="84"/>
      <c r="GV23" s="84"/>
      <c r="GW23" s="84"/>
      <c r="GX23" s="84"/>
      <c r="GY23" s="84"/>
      <c r="GZ23" s="84"/>
      <c r="HA23" s="84"/>
      <c r="HB23" s="84"/>
      <c r="HC23" s="84"/>
      <c r="HD23" s="84"/>
      <c r="HE23" s="84"/>
      <c r="HF23" s="84"/>
      <c r="HG23" s="84"/>
      <c r="HH23" s="84"/>
      <c r="HI23" s="84"/>
      <c r="HJ23" s="84"/>
      <c r="HK23" s="84"/>
      <c r="HL23" s="84"/>
      <c r="HM23" s="84"/>
      <c r="HN23" s="84"/>
      <c r="HO23" s="84"/>
      <c r="HP23" s="84"/>
      <c r="HQ23" s="84"/>
      <c r="HR23" s="84"/>
      <c r="HS23" s="84"/>
      <c r="HT23" s="84"/>
      <c r="HU23" s="84"/>
      <c r="HV23" s="84"/>
      <c r="HW23" s="84"/>
      <c r="HX23" s="84"/>
      <c r="HY23" s="84"/>
      <c r="HZ23" s="84"/>
      <c r="IA23" s="84"/>
      <c r="IB23" s="84"/>
      <c r="IC23" s="84"/>
      <c r="ID23" s="84"/>
      <c r="IE23" s="84"/>
      <c r="IF23" s="84"/>
      <c r="IG23" s="84"/>
      <c r="IH23" s="84"/>
      <c r="II23" s="84"/>
      <c r="IJ23" s="84"/>
      <c r="IK23" s="84"/>
      <c r="IL23" s="84"/>
    </row>
    <row r="24" spans="1:246" ht="30">
      <c r="A24" s="49" t="s">
        <v>1322</v>
      </c>
      <c r="B24" s="49" t="s">
        <v>1322</v>
      </c>
      <c r="E24" s="77">
        <v>11</v>
      </c>
      <c r="F24" s="6" t="s">
        <v>98</v>
      </c>
      <c r="G24" s="78" t="s">
        <v>151</v>
      </c>
      <c r="H24" s="274">
        <v>400</v>
      </c>
      <c r="I24" s="222">
        <v>400</v>
      </c>
      <c r="J24" s="87"/>
      <c r="K24" s="87"/>
      <c r="L24" s="88">
        <v>400</v>
      </c>
      <c r="M24" s="87">
        <v>400</v>
      </c>
      <c r="N24" s="89"/>
      <c r="O24" s="87">
        <v>0</v>
      </c>
      <c r="P24" s="87">
        <v>0</v>
      </c>
      <c r="Q24" s="87"/>
      <c r="R24" s="89"/>
      <c r="S24" s="89"/>
      <c r="T24" s="89"/>
      <c r="U24" s="89"/>
      <c r="V24" s="89"/>
      <c r="W24" s="89"/>
      <c r="X24" s="86" t="s">
        <v>96</v>
      </c>
      <c r="Y24" s="90"/>
      <c r="Z24" s="50">
        <f t="shared" si="2"/>
        <v>400</v>
      </c>
      <c r="AA24" s="51">
        <f t="shared" si="3"/>
        <v>400</v>
      </c>
      <c r="AB24" s="51">
        <f t="shared" si="4"/>
        <v>0</v>
      </c>
      <c r="AC24" s="51">
        <f t="shared" si="5"/>
        <v>0</v>
      </c>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5"/>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row>
    <row r="25" spans="1:246" ht="30">
      <c r="A25" s="49" t="s">
        <v>1322</v>
      </c>
      <c r="B25" s="49" t="s">
        <v>1322</v>
      </c>
      <c r="E25" s="77">
        <v>12</v>
      </c>
      <c r="F25" s="6" t="s">
        <v>99</v>
      </c>
      <c r="G25" s="78" t="s">
        <v>832</v>
      </c>
      <c r="H25" s="274">
        <v>88</v>
      </c>
      <c r="I25" s="274">
        <v>80</v>
      </c>
      <c r="J25" s="79"/>
      <c r="K25" s="79">
        <v>8</v>
      </c>
      <c r="L25" s="88">
        <v>88</v>
      </c>
      <c r="M25" s="79">
        <v>80</v>
      </c>
      <c r="N25" s="81"/>
      <c r="O25" s="79">
        <v>8</v>
      </c>
      <c r="P25" s="79">
        <v>0</v>
      </c>
      <c r="Q25" s="79"/>
      <c r="R25" s="81"/>
      <c r="S25" s="81"/>
      <c r="T25" s="81"/>
      <c r="U25" s="81"/>
      <c r="V25" s="81"/>
      <c r="W25" s="81"/>
      <c r="X25" s="86" t="s">
        <v>83</v>
      </c>
      <c r="Y25" s="82"/>
      <c r="Z25" s="50">
        <f t="shared" si="2"/>
        <v>88</v>
      </c>
      <c r="AA25" s="51">
        <f t="shared" si="3"/>
        <v>88</v>
      </c>
      <c r="AB25" s="51">
        <f t="shared" si="4"/>
        <v>0</v>
      </c>
      <c r="AC25" s="51">
        <f t="shared" si="5"/>
        <v>0</v>
      </c>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5"/>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row>
    <row r="26" spans="1:246" ht="30">
      <c r="A26" s="49" t="s">
        <v>1322</v>
      </c>
      <c r="B26" s="49" t="s">
        <v>1322</v>
      </c>
      <c r="E26" s="77">
        <v>13</v>
      </c>
      <c r="F26" s="6" t="s">
        <v>100</v>
      </c>
      <c r="G26" s="91" t="s">
        <v>833</v>
      </c>
      <c r="H26" s="274">
        <v>717</v>
      </c>
      <c r="I26" s="274">
        <v>660</v>
      </c>
      <c r="J26" s="79"/>
      <c r="K26" s="79">
        <v>57</v>
      </c>
      <c r="L26" s="80">
        <v>618</v>
      </c>
      <c r="M26" s="79">
        <v>570</v>
      </c>
      <c r="N26" s="81"/>
      <c r="O26" s="79">
        <v>48</v>
      </c>
      <c r="P26" s="79">
        <v>90</v>
      </c>
      <c r="Q26" s="79">
        <v>90</v>
      </c>
      <c r="R26" s="81"/>
      <c r="S26" s="81"/>
      <c r="T26" s="81"/>
      <c r="U26" s="81"/>
      <c r="V26" s="81"/>
      <c r="W26" s="81"/>
      <c r="X26" s="86" t="s">
        <v>83</v>
      </c>
      <c r="Y26" s="82"/>
      <c r="Z26" s="50">
        <f t="shared" si="2"/>
        <v>717</v>
      </c>
      <c r="AA26" s="51">
        <f t="shared" si="3"/>
        <v>618</v>
      </c>
      <c r="AB26" s="51">
        <f t="shared" si="4"/>
        <v>90</v>
      </c>
      <c r="AC26" s="51">
        <f t="shared" si="5"/>
        <v>0</v>
      </c>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5"/>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row>
    <row r="27" spans="1:246">
      <c r="A27" s="49" t="s">
        <v>1322</v>
      </c>
      <c r="B27" s="49" t="s">
        <v>1322</v>
      </c>
      <c r="E27" s="65" t="s">
        <v>38</v>
      </c>
      <c r="F27" s="66" t="s">
        <v>181</v>
      </c>
      <c r="G27" s="67"/>
      <c r="H27" s="273">
        <f t="shared" ref="H27:R27" si="7">SUM(H28:H37)</f>
        <v>13088.249999999998</v>
      </c>
      <c r="I27" s="273">
        <f t="shared" si="7"/>
        <v>12398</v>
      </c>
      <c r="J27" s="68">
        <f t="shared" si="7"/>
        <v>0</v>
      </c>
      <c r="K27" s="68">
        <f t="shared" si="7"/>
        <v>690.24999999999966</v>
      </c>
      <c r="L27" s="69">
        <f t="shared" si="7"/>
        <v>10347.196</v>
      </c>
      <c r="M27" s="68">
        <f t="shared" si="7"/>
        <v>9981</v>
      </c>
      <c r="N27" s="70">
        <f t="shared" si="7"/>
        <v>0</v>
      </c>
      <c r="O27" s="68">
        <f t="shared" si="7"/>
        <v>366.19600000000003</v>
      </c>
      <c r="P27" s="68">
        <f t="shared" si="7"/>
        <v>2505.0940000000001</v>
      </c>
      <c r="Q27" s="68">
        <f t="shared" si="7"/>
        <v>2417</v>
      </c>
      <c r="R27" s="70">
        <f t="shared" si="7"/>
        <v>0</v>
      </c>
      <c r="S27" s="68">
        <f>SUM(S28:S37)</f>
        <v>88.093999999999994</v>
      </c>
      <c r="T27" s="70">
        <f>SUM(T28:T37)</f>
        <v>19.082000000000001</v>
      </c>
      <c r="U27" s="70">
        <f>SUM(U28:U37)</f>
        <v>19.082000000000001</v>
      </c>
      <c r="V27" s="70">
        <f>SUM(V28:V37)</f>
        <v>0</v>
      </c>
      <c r="W27" s="70">
        <f>SUM(W28:W37)</f>
        <v>0</v>
      </c>
      <c r="X27" s="71" t="e">
        <f>#REF!+#REF!+#REF!</f>
        <v>#REF!</v>
      </c>
      <c r="Y27" s="92"/>
      <c r="Z27" s="50">
        <f t="shared" si="2"/>
        <v>13088.25</v>
      </c>
      <c r="AA27" s="51">
        <f t="shared" si="3"/>
        <v>10347.196</v>
      </c>
      <c r="AB27" s="51">
        <f t="shared" si="4"/>
        <v>2505.0940000000001</v>
      </c>
      <c r="AC27" s="51">
        <f t="shared" si="5"/>
        <v>19.082000000000001</v>
      </c>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c r="CR27" s="93"/>
      <c r="CS27" s="93"/>
      <c r="CT27" s="93"/>
      <c r="CU27" s="93"/>
      <c r="CV27" s="93"/>
      <c r="CW27" s="93"/>
      <c r="CX27" s="93"/>
      <c r="CY27" s="93"/>
      <c r="CZ27" s="93"/>
      <c r="DA27" s="93"/>
      <c r="DB27" s="93"/>
      <c r="DC27" s="93"/>
      <c r="DD27" s="93"/>
      <c r="DE27" s="93"/>
      <c r="DF27" s="93"/>
      <c r="DG27" s="93"/>
      <c r="DH27" s="93"/>
      <c r="DI27" s="93"/>
      <c r="DJ27" s="93"/>
      <c r="DK27" s="93"/>
      <c r="DL27" s="93"/>
      <c r="DM27" s="93"/>
      <c r="DN27" s="93"/>
      <c r="DO27" s="93"/>
      <c r="DP27" s="93"/>
      <c r="DQ27" s="93"/>
      <c r="DR27" s="93"/>
      <c r="DS27" s="93"/>
      <c r="DT27" s="93"/>
      <c r="DU27" s="93"/>
      <c r="DV27" s="93"/>
      <c r="DW27" s="93"/>
      <c r="DX27" s="93"/>
      <c r="DY27" s="94"/>
      <c r="DZ27" s="93"/>
      <c r="EA27" s="93"/>
      <c r="EB27" s="93"/>
      <c r="EC27" s="93"/>
      <c r="ED27" s="93"/>
      <c r="EE27" s="93"/>
      <c r="EF27" s="93"/>
      <c r="EG27" s="93"/>
      <c r="EH27" s="93"/>
      <c r="EI27" s="93"/>
      <c r="EJ27" s="93"/>
      <c r="EK27" s="93"/>
      <c r="EL27" s="93"/>
      <c r="EM27" s="93"/>
      <c r="EN27" s="93"/>
      <c r="EO27" s="93"/>
      <c r="EP27" s="93"/>
      <c r="EQ27" s="93"/>
      <c r="ER27" s="93"/>
      <c r="ES27" s="93"/>
      <c r="ET27" s="93"/>
      <c r="EU27" s="93"/>
      <c r="EV27" s="93"/>
      <c r="EW27" s="93"/>
      <c r="EX27" s="93"/>
      <c r="EY27" s="93"/>
      <c r="EZ27" s="93"/>
      <c r="FA27" s="93"/>
      <c r="FB27" s="93"/>
      <c r="FC27" s="93"/>
      <c r="FD27" s="93"/>
      <c r="FE27" s="93"/>
      <c r="FF27" s="93"/>
      <c r="FG27" s="93"/>
      <c r="FH27" s="93"/>
      <c r="FI27" s="93"/>
      <c r="FJ27" s="93"/>
      <c r="FK27" s="93"/>
      <c r="FL27" s="93"/>
      <c r="FM27" s="93"/>
      <c r="FN27" s="93"/>
      <c r="FO27" s="93"/>
      <c r="FP27" s="93"/>
      <c r="FQ27" s="93"/>
      <c r="FR27" s="93"/>
      <c r="FS27" s="93"/>
      <c r="FT27" s="93"/>
      <c r="FU27" s="93"/>
      <c r="FV27" s="93"/>
      <c r="FW27" s="93"/>
      <c r="FX27" s="93"/>
      <c r="FY27" s="93"/>
      <c r="FZ27" s="93"/>
      <c r="GA27" s="93"/>
      <c r="GB27" s="93"/>
      <c r="GC27" s="93"/>
      <c r="GD27" s="93"/>
      <c r="GE27" s="93"/>
      <c r="GF27" s="93"/>
      <c r="GG27" s="93"/>
      <c r="GH27" s="93"/>
      <c r="GI27" s="93"/>
      <c r="GJ27" s="93"/>
      <c r="GK27" s="93"/>
      <c r="GL27" s="93"/>
      <c r="GM27" s="93"/>
      <c r="GN27" s="93"/>
      <c r="GO27" s="93"/>
      <c r="GP27" s="93"/>
      <c r="GQ27" s="93"/>
      <c r="GR27" s="93"/>
      <c r="GS27" s="93"/>
      <c r="GT27" s="93"/>
      <c r="GU27" s="93"/>
      <c r="GV27" s="93"/>
      <c r="GW27" s="93"/>
      <c r="GX27" s="93"/>
      <c r="GY27" s="93"/>
      <c r="GZ27" s="93"/>
      <c r="HA27" s="93"/>
      <c r="HB27" s="93"/>
      <c r="HC27" s="93"/>
      <c r="HD27" s="93"/>
      <c r="HE27" s="93"/>
      <c r="HF27" s="93"/>
      <c r="HG27" s="93"/>
      <c r="HH27" s="93"/>
      <c r="HI27" s="93"/>
      <c r="HJ27" s="93"/>
      <c r="HK27" s="93"/>
      <c r="HL27" s="93"/>
      <c r="HM27" s="93"/>
      <c r="HN27" s="93"/>
      <c r="HO27" s="93"/>
      <c r="HP27" s="93"/>
      <c r="HQ27" s="93"/>
      <c r="HR27" s="93"/>
      <c r="HS27" s="93"/>
      <c r="HT27" s="93"/>
      <c r="HU27" s="93"/>
      <c r="HV27" s="93"/>
      <c r="HW27" s="93"/>
      <c r="HX27" s="93"/>
      <c r="HY27" s="93"/>
      <c r="HZ27" s="93"/>
      <c r="IA27" s="93"/>
      <c r="IB27" s="93"/>
      <c r="IC27" s="93"/>
      <c r="ID27" s="93"/>
      <c r="IE27" s="93"/>
      <c r="IF27" s="93"/>
      <c r="IG27" s="93"/>
      <c r="IH27" s="93"/>
      <c r="II27" s="93"/>
      <c r="IJ27" s="93"/>
      <c r="IK27" s="93"/>
      <c r="IL27" s="93"/>
    </row>
    <row r="28" spans="1:246" ht="30">
      <c r="A28" s="49" t="s">
        <v>1322</v>
      </c>
      <c r="B28" s="49" t="s">
        <v>1322</v>
      </c>
      <c r="E28" s="77">
        <v>1</v>
      </c>
      <c r="F28" s="6" t="s">
        <v>183</v>
      </c>
      <c r="G28" s="381" t="s">
        <v>182</v>
      </c>
      <c r="H28" s="274">
        <f t="shared" ref="H28:H37" si="8">SUM(I28:K28)</f>
        <v>709.5</v>
      </c>
      <c r="I28" s="274">
        <v>645</v>
      </c>
      <c r="J28" s="79"/>
      <c r="K28" s="79">
        <v>64.5</v>
      </c>
      <c r="L28" s="80">
        <f t="shared" ref="L28:L37" si="9">SUM(M28:O28)</f>
        <v>686.67600000000004</v>
      </c>
      <c r="M28" s="79">
        <v>645</v>
      </c>
      <c r="N28" s="81"/>
      <c r="O28" s="79">
        <v>41.676000000000002</v>
      </c>
      <c r="P28" s="79">
        <f t="shared" ref="P28:P34" si="10">SUM(Q28:S28)</f>
        <v>0</v>
      </c>
      <c r="Q28" s="79"/>
      <c r="R28" s="81"/>
      <c r="S28" s="81"/>
      <c r="T28" s="81">
        <f t="shared" ref="T28:T34" si="11">SUM(U28:W28)</f>
        <v>0</v>
      </c>
      <c r="U28" s="81"/>
      <c r="V28" s="81"/>
      <c r="W28" s="81"/>
      <c r="X28" s="86" t="s">
        <v>182</v>
      </c>
      <c r="Y28" s="95"/>
      <c r="Z28" s="50">
        <f t="shared" si="2"/>
        <v>709.5</v>
      </c>
      <c r="AA28" s="51">
        <f t="shared" si="3"/>
        <v>686.67600000000004</v>
      </c>
      <c r="AB28" s="51">
        <f t="shared" si="4"/>
        <v>0</v>
      </c>
      <c r="AC28" s="51">
        <f t="shared" si="5"/>
        <v>0</v>
      </c>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7"/>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row>
    <row r="29" spans="1:246" ht="30">
      <c r="A29" s="49" t="s">
        <v>1322</v>
      </c>
      <c r="B29" s="49" t="s">
        <v>1322</v>
      </c>
      <c r="E29" s="77">
        <v>2</v>
      </c>
      <c r="F29" s="6" t="s">
        <v>184</v>
      </c>
      <c r="G29" s="381"/>
      <c r="H29" s="274">
        <f t="shared" si="8"/>
        <v>709.5</v>
      </c>
      <c r="I29" s="274">
        <v>645</v>
      </c>
      <c r="J29" s="79"/>
      <c r="K29" s="79">
        <v>64.5</v>
      </c>
      <c r="L29" s="80">
        <f t="shared" si="9"/>
        <v>691.03399999999999</v>
      </c>
      <c r="M29" s="79">
        <v>645</v>
      </c>
      <c r="N29" s="81"/>
      <c r="O29" s="79">
        <v>46.033999999999999</v>
      </c>
      <c r="P29" s="79">
        <f t="shared" si="10"/>
        <v>0</v>
      </c>
      <c r="Q29" s="79"/>
      <c r="R29" s="81"/>
      <c r="S29" s="81"/>
      <c r="T29" s="81">
        <f t="shared" si="11"/>
        <v>0</v>
      </c>
      <c r="U29" s="81"/>
      <c r="V29" s="81"/>
      <c r="W29" s="81"/>
      <c r="X29" s="86" t="s">
        <v>182</v>
      </c>
      <c r="Y29" s="95"/>
      <c r="Z29" s="50">
        <f t="shared" si="2"/>
        <v>709.5</v>
      </c>
      <c r="AA29" s="51">
        <f t="shared" si="3"/>
        <v>691.03399999999999</v>
      </c>
      <c r="AB29" s="51">
        <f t="shared" si="4"/>
        <v>0</v>
      </c>
      <c r="AC29" s="51">
        <f t="shared" si="5"/>
        <v>0</v>
      </c>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7"/>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row>
    <row r="30" spans="1:246" ht="30">
      <c r="A30" s="49" t="s">
        <v>1322</v>
      </c>
      <c r="B30" s="49" t="s">
        <v>1322</v>
      </c>
      <c r="E30" s="77">
        <v>3</v>
      </c>
      <c r="F30" s="6" t="s">
        <v>185</v>
      </c>
      <c r="G30" s="381"/>
      <c r="H30" s="274">
        <f t="shared" si="8"/>
        <v>723.8</v>
      </c>
      <c r="I30" s="274">
        <v>658</v>
      </c>
      <c r="J30" s="79"/>
      <c r="K30" s="79">
        <v>65.799999999999955</v>
      </c>
      <c r="L30" s="80">
        <f t="shared" si="9"/>
        <v>689.54100000000005</v>
      </c>
      <c r="M30" s="79">
        <v>658</v>
      </c>
      <c r="N30" s="81"/>
      <c r="O30" s="79">
        <v>31.541</v>
      </c>
      <c r="P30" s="79">
        <f t="shared" si="10"/>
        <v>0</v>
      </c>
      <c r="Q30" s="79"/>
      <c r="R30" s="81"/>
      <c r="S30" s="81"/>
      <c r="T30" s="81">
        <f t="shared" si="11"/>
        <v>0</v>
      </c>
      <c r="U30" s="81"/>
      <c r="V30" s="81"/>
      <c r="W30" s="81"/>
      <c r="X30" s="86" t="s">
        <v>182</v>
      </c>
      <c r="Y30" s="95"/>
      <c r="Z30" s="50">
        <f t="shared" si="2"/>
        <v>723.8</v>
      </c>
      <c r="AA30" s="51">
        <f t="shared" si="3"/>
        <v>689.54100000000005</v>
      </c>
      <c r="AB30" s="51">
        <f t="shared" si="4"/>
        <v>0</v>
      </c>
      <c r="AC30" s="51">
        <f t="shared" si="5"/>
        <v>0</v>
      </c>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c r="CP30" s="96"/>
      <c r="CQ30" s="96"/>
      <c r="CR30" s="96"/>
      <c r="CS30" s="96"/>
      <c r="CT30" s="96"/>
      <c r="CU30" s="96"/>
      <c r="CV30" s="96"/>
      <c r="CW30" s="96"/>
      <c r="CX30" s="96"/>
      <c r="CY30" s="96"/>
      <c r="CZ30" s="96"/>
      <c r="DA30" s="96"/>
      <c r="DB30" s="96"/>
      <c r="DC30" s="96"/>
      <c r="DD30" s="96"/>
      <c r="DE30" s="96"/>
      <c r="DF30" s="96"/>
      <c r="DG30" s="96"/>
      <c r="DH30" s="96"/>
      <c r="DI30" s="96"/>
      <c r="DJ30" s="96"/>
      <c r="DK30" s="96"/>
      <c r="DL30" s="96"/>
      <c r="DM30" s="96"/>
      <c r="DN30" s="96"/>
      <c r="DO30" s="96"/>
      <c r="DP30" s="96"/>
      <c r="DQ30" s="96"/>
      <c r="DR30" s="96"/>
      <c r="DS30" s="96"/>
      <c r="DT30" s="96"/>
      <c r="DU30" s="96"/>
      <c r="DV30" s="96"/>
      <c r="DW30" s="96"/>
      <c r="DX30" s="96"/>
      <c r="DY30" s="97"/>
      <c r="DZ30" s="96"/>
      <c r="EA30" s="96"/>
      <c r="EB30" s="96"/>
      <c r="EC30" s="96"/>
      <c r="ED30" s="96"/>
      <c r="EE30" s="96"/>
      <c r="EF30" s="96"/>
      <c r="EG30" s="96"/>
      <c r="EH30" s="96"/>
      <c r="EI30" s="96"/>
      <c r="EJ30" s="96"/>
      <c r="EK30" s="96"/>
      <c r="EL30" s="96"/>
      <c r="EM30" s="96"/>
      <c r="EN30" s="96"/>
      <c r="EO30" s="96"/>
      <c r="EP30" s="96"/>
      <c r="EQ30" s="96"/>
      <c r="ER30" s="96"/>
      <c r="ES30" s="96"/>
      <c r="ET30" s="96"/>
      <c r="EU30" s="96"/>
      <c r="EV30" s="96"/>
      <c r="EW30" s="96"/>
      <c r="EX30" s="96"/>
      <c r="EY30" s="96"/>
      <c r="EZ30" s="96"/>
      <c r="FA30" s="96"/>
      <c r="FB30" s="96"/>
      <c r="FC30" s="96"/>
      <c r="FD30" s="96"/>
      <c r="FE30" s="96"/>
      <c r="FF30" s="96"/>
      <c r="FG30" s="96"/>
      <c r="FH30" s="96"/>
      <c r="FI30" s="96"/>
      <c r="FJ30" s="96"/>
      <c r="FK30" s="96"/>
      <c r="FL30" s="96"/>
      <c r="FM30" s="96"/>
      <c r="FN30" s="96"/>
      <c r="FO30" s="96"/>
      <c r="FP30" s="96"/>
      <c r="FQ30" s="96"/>
      <c r="FR30" s="96"/>
      <c r="FS30" s="96"/>
      <c r="FT30" s="96"/>
      <c r="FU30" s="96"/>
      <c r="FV30" s="96"/>
      <c r="FW30" s="96"/>
      <c r="FX30" s="96"/>
      <c r="FY30" s="96"/>
      <c r="FZ30" s="96"/>
      <c r="GA30" s="96"/>
      <c r="GB30" s="96"/>
      <c r="GC30" s="96"/>
      <c r="GD30" s="96"/>
      <c r="GE30" s="96"/>
      <c r="GF30" s="96"/>
      <c r="GG30" s="96"/>
      <c r="GH30" s="96"/>
      <c r="GI30" s="96"/>
      <c r="GJ30" s="96"/>
      <c r="GK30" s="96"/>
      <c r="GL30" s="96"/>
      <c r="GM30" s="96"/>
      <c r="GN30" s="96"/>
      <c r="GO30" s="96"/>
      <c r="GP30" s="96"/>
      <c r="GQ30" s="96"/>
      <c r="GR30" s="96"/>
      <c r="GS30" s="96"/>
      <c r="GT30" s="96"/>
      <c r="GU30" s="96"/>
      <c r="GV30" s="96"/>
      <c r="GW30" s="96"/>
      <c r="GX30" s="96"/>
      <c r="GY30" s="96"/>
      <c r="GZ30" s="96"/>
      <c r="HA30" s="96"/>
      <c r="HB30" s="96"/>
      <c r="HC30" s="96"/>
      <c r="HD30" s="96"/>
      <c r="HE30" s="96"/>
      <c r="HF30" s="96"/>
      <c r="HG30" s="96"/>
      <c r="HH30" s="96"/>
      <c r="HI30" s="96"/>
      <c r="HJ30" s="96"/>
      <c r="HK30" s="96"/>
      <c r="HL30" s="96"/>
      <c r="HM30" s="96"/>
      <c r="HN30" s="96"/>
      <c r="HO30" s="96"/>
      <c r="HP30" s="96"/>
      <c r="HQ30" s="96"/>
      <c r="HR30" s="96"/>
      <c r="HS30" s="96"/>
      <c r="HT30" s="96"/>
      <c r="HU30" s="96"/>
      <c r="HV30" s="96"/>
      <c r="HW30" s="96"/>
      <c r="HX30" s="96"/>
      <c r="HY30" s="96"/>
      <c r="HZ30" s="96"/>
      <c r="IA30" s="96"/>
      <c r="IB30" s="96"/>
      <c r="IC30" s="96"/>
      <c r="ID30" s="96"/>
      <c r="IE30" s="96"/>
      <c r="IF30" s="96"/>
      <c r="IG30" s="96"/>
      <c r="IH30" s="96"/>
      <c r="II30" s="96"/>
      <c r="IJ30" s="96"/>
      <c r="IK30" s="96"/>
      <c r="IL30" s="96"/>
    </row>
    <row r="31" spans="1:246" ht="30">
      <c r="A31" s="49" t="s">
        <v>1322</v>
      </c>
      <c r="B31" s="49" t="s">
        <v>1322</v>
      </c>
      <c r="E31" s="77">
        <v>4</v>
      </c>
      <c r="F31" s="6" t="s">
        <v>186</v>
      </c>
      <c r="G31" s="381"/>
      <c r="H31" s="274">
        <f t="shared" si="8"/>
        <v>622.6</v>
      </c>
      <c r="I31" s="274">
        <v>566</v>
      </c>
      <c r="J31" s="79"/>
      <c r="K31" s="79">
        <v>56.600000000000023</v>
      </c>
      <c r="L31" s="80">
        <f t="shared" si="9"/>
        <v>595.80100000000004</v>
      </c>
      <c r="M31" s="79">
        <v>566</v>
      </c>
      <c r="N31" s="81"/>
      <c r="O31" s="79">
        <v>29.800999999999998</v>
      </c>
      <c r="P31" s="79">
        <f t="shared" si="10"/>
        <v>0</v>
      </c>
      <c r="Q31" s="79"/>
      <c r="R31" s="81"/>
      <c r="S31" s="81"/>
      <c r="T31" s="81">
        <f t="shared" si="11"/>
        <v>0</v>
      </c>
      <c r="U31" s="81"/>
      <c r="V31" s="81"/>
      <c r="W31" s="81"/>
      <c r="X31" s="86" t="s">
        <v>182</v>
      </c>
      <c r="Y31" s="95"/>
      <c r="Z31" s="50">
        <f t="shared" si="2"/>
        <v>622.6</v>
      </c>
      <c r="AA31" s="51">
        <f t="shared" si="3"/>
        <v>595.80100000000004</v>
      </c>
      <c r="AB31" s="51">
        <f t="shared" si="4"/>
        <v>0</v>
      </c>
      <c r="AC31" s="51">
        <f t="shared" si="5"/>
        <v>0</v>
      </c>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7"/>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row>
    <row r="32" spans="1:246" ht="30">
      <c r="A32" s="49" t="s">
        <v>1322</v>
      </c>
      <c r="B32" s="49" t="s">
        <v>1322</v>
      </c>
      <c r="E32" s="77">
        <v>5</v>
      </c>
      <c r="F32" s="6" t="s">
        <v>187</v>
      </c>
      <c r="G32" s="381"/>
      <c r="H32" s="274">
        <f t="shared" si="8"/>
        <v>1218.8</v>
      </c>
      <c r="I32" s="274">
        <v>1108</v>
      </c>
      <c r="J32" s="79"/>
      <c r="K32" s="79">
        <v>110.79999999999995</v>
      </c>
      <c r="L32" s="80">
        <f t="shared" si="9"/>
        <v>1173.328</v>
      </c>
      <c r="M32" s="79">
        <v>1108</v>
      </c>
      <c r="N32" s="81"/>
      <c r="O32" s="79">
        <v>65.328000000000003</v>
      </c>
      <c r="P32" s="79">
        <f t="shared" si="10"/>
        <v>0</v>
      </c>
      <c r="Q32" s="79"/>
      <c r="R32" s="81"/>
      <c r="S32" s="81"/>
      <c r="T32" s="81">
        <f t="shared" si="11"/>
        <v>0</v>
      </c>
      <c r="U32" s="81"/>
      <c r="V32" s="81"/>
      <c r="W32" s="81"/>
      <c r="X32" s="86" t="s">
        <v>182</v>
      </c>
      <c r="Y32" s="95"/>
      <c r="Z32" s="50">
        <f t="shared" si="2"/>
        <v>1218.8</v>
      </c>
      <c r="AA32" s="51">
        <f t="shared" si="3"/>
        <v>1173.328</v>
      </c>
      <c r="AB32" s="51">
        <f t="shared" si="4"/>
        <v>0</v>
      </c>
      <c r="AC32" s="51">
        <f t="shared" si="5"/>
        <v>0</v>
      </c>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c r="CP32" s="96"/>
      <c r="CQ32" s="96"/>
      <c r="CR32" s="96"/>
      <c r="CS32" s="96"/>
      <c r="CT32" s="96"/>
      <c r="CU32" s="96"/>
      <c r="CV32" s="96"/>
      <c r="CW32" s="96"/>
      <c r="CX32" s="96"/>
      <c r="CY32" s="96"/>
      <c r="CZ32" s="96"/>
      <c r="DA32" s="96"/>
      <c r="DB32" s="96"/>
      <c r="DC32" s="96"/>
      <c r="DD32" s="96"/>
      <c r="DE32" s="96"/>
      <c r="DF32" s="96"/>
      <c r="DG32" s="96"/>
      <c r="DH32" s="96"/>
      <c r="DI32" s="96"/>
      <c r="DJ32" s="96"/>
      <c r="DK32" s="96"/>
      <c r="DL32" s="96"/>
      <c r="DM32" s="96"/>
      <c r="DN32" s="96"/>
      <c r="DO32" s="96"/>
      <c r="DP32" s="96"/>
      <c r="DQ32" s="96"/>
      <c r="DR32" s="96"/>
      <c r="DS32" s="96"/>
      <c r="DT32" s="96"/>
      <c r="DU32" s="96"/>
      <c r="DV32" s="96"/>
      <c r="DW32" s="96"/>
      <c r="DX32" s="96"/>
      <c r="DY32" s="97"/>
      <c r="DZ32" s="96"/>
      <c r="EA32" s="96"/>
      <c r="EB32" s="96"/>
      <c r="EC32" s="96"/>
      <c r="ED32" s="96"/>
      <c r="EE32" s="96"/>
      <c r="EF32" s="96"/>
      <c r="EG32" s="96"/>
      <c r="EH32" s="96"/>
      <c r="EI32" s="96"/>
      <c r="EJ32" s="96"/>
      <c r="EK32" s="96"/>
      <c r="EL32" s="96"/>
      <c r="EM32" s="96"/>
      <c r="EN32" s="96"/>
      <c r="EO32" s="96"/>
      <c r="EP32" s="96"/>
      <c r="EQ32" s="96"/>
      <c r="ER32" s="96"/>
      <c r="ES32" s="96"/>
      <c r="ET32" s="96"/>
      <c r="EU32" s="96"/>
      <c r="EV32" s="96"/>
      <c r="EW32" s="96"/>
      <c r="EX32" s="96"/>
      <c r="EY32" s="96"/>
      <c r="EZ32" s="96"/>
      <c r="FA32" s="96"/>
      <c r="FB32" s="96"/>
      <c r="FC32" s="96"/>
      <c r="FD32" s="96"/>
      <c r="FE32" s="96"/>
      <c r="FF32" s="96"/>
      <c r="FG32" s="96"/>
      <c r="FH32" s="96"/>
      <c r="FI32" s="96"/>
      <c r="FJ32" s="96"/>
      <c r="FK32" s="96"/>
      <c r="FL32" s="96"/>
      <c r="FM32" s="96"/>
      <c r="FN32" s="96"/>
      <c r="FO32" s="96"/>
      <c r="FP32" s="96"/>
      <c r="FQ32" s="96"/>
      <c r="FR32" s="96"/>
      <c r="FS32" s="96"/>
      <c r="FT32" s="96"/>
      <c r="FU32" s="96"/>
      <c r="FV32" s="96"/>
      <c r="FW32" s="96"/>
      <c r="FX32" s="96"/>
      <c r="FY32" s="96"/>
      <c r="FZ32" s="96"/>
      <c r="GA32" s="96"/>
      <c r="GB32" s="96"/>
      <c r="GC32" s="96"/>
      <c r="GD32" s="96"/>
      <c r="GE32" s="96"/>
      <c r="GF32" s="96"/>
      <c r="GG32" s="96"/>
      <c r="GH32" s="96"/>
      <c r="GI32" s="96"/>
      <c r="GJ32" s="96"/>
      <c r="GK32" s="96"/>
      <c r="GL32" s="96"/>
      <c r="GM32" s="96"/>
      <c r="GN32" s="96"/>
      <c r="GO32" s="96"/>
      <c r="GP32" s="96"/>
      <c r="GQ32" s="96"/>
      <c r="GR32" s="96"/>
      <c r="GS32" s="96"/>
      <c r="GT32" s="96"/>
      <c r="GU32" s="96"/>
      <c r="GV32" s="96"/>
      <c r="GW32" s="96"/>
      <c r="GX32" s="96"/>
      <c r="GY32" s="96"/>
      <c r="GZ32" s="96"/>
      <c r="HA32" s="96"/>
      <c r="HB32" s="96"/>
      <c r="HC32" s="96"/>
      <c r="HD32" s="96"/>
      <c r="HE32" s="96"/>
      <c r="HF32" s="96"/>
      <c r="HG32" s="96"/>
      <c r="HH32" s="96"/>
      <c r="HI32" s="96"/>
      <c r="HJ32" s="96"/>
      <c r="HK32" s="96"/>
      <c r="HL32" s="96"/>
      <c r="HM32" s="96"/>
      <c r="HN32" s="96"/>
      <c r="HO32" s="96"/>
      <c r="HP32" s="96"/>
      <c r="HQ32" s="96"/>
      <c r="HR32" s="96"/>
      <c r="HS32" s="96"/>
      <c r="HT32" s="96"/>
      <c r="HU32" s="96"/>
      <c r="HV32" s="96"/>
      <c r="HW32" s="96"/>
      <c r="HX32" s="96"/>
      <c r="HY32" s="96"/>
      <c r="HZ32" s="96"/>
      <c r="IA32" s="96"/>
      <c r="IB32" s="96"/>
      <c r="IC32" s="96"/>
      <c r="ID32" s="96"/>
      <c r="IE32" s="96"/>
      <c r="IF32" s="96"/>
      <c r="IG32" s="96"/>
      <c r="IH32" s="96"/>
      <c r="II32" s="96"/>
      <c r="IJ32" s="96"/>
      <c r="IK32" s="96"/>
      <c r="IL32" s="96"/>
    </row>
    <row r="33" spans="1:246" ht="30">
      <c r="A33" s="49" t="s">
        <v>1322</v>
      </c>
      <c r="B33" s="49" t="s">
        <v>1322</v>
      </c>
      <c r="E33" s="77">
        <v>6</v>
      </c>
      <c r="F33" s="6" t="s">
        <v>188</v>
      </c>
      <c r="G33" s="381"/>
      <c r="H33" s="274">
        <f t="shared" si="8"/>
        <v>1282.5999999999999</v>
      </c>
      <c r="I33" s="274">
        <v>1166</v>
      </c>
      <c r="J33" s="79"/>
      <c r="K33" s="79">
        <v>116.59999999999991</v>
      </c>
      <c r="L33" s="80">
        <f t="shared" si="9"/>
        <v>1222.9659999999999</v>
      </c>
      <c r="M33" s="79">
        <v>1166</v>
      </c>
      <c r="N33" s="81"/>
      <c r="O33" s="79">
        <v>56.966000000000001</v>
      </c>
      <c r="P33" s="79">
        <f t="shared" si="10"/>
        <v>0</v>
      </c>
      <c r="Q33" s="79"/>
      <c r="R33" s="81"/>
      <c r="S33" s="81"/>
      <c r="T33" s="81">
        <f t="shared" si="11"/>
        <v>0</v>
      </c>
      <c r="U33" s="81"/>
      <c r="V33" s="81"/>
      <c r="W33" s="81"/>
      <c r="X33" s="86" t="s">
        <v>182</v>
      </c>
      <c r="Y33" s="95"/>
      <c r="Z33" s="50">
        <f t="shared" si="2"/>
        <v>1282.5999999999999</v>
      </c>
      <c r="AA33" s="51">
        <f t="shared" si="3"/>
        <v>1222.9659999999999</v>
      </c>
      <c r="AB33" s="51">
        <f t="shared" si="4"/>
        <v>0</v>
      </c>
      <c r="AC33" s="51">
        <f t="shared" si="5"/>
        <v>0</v>
      </c>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c r="CK33" s="96"/>
      <c r="CL33" s="96"/>
      <c r="CM33" s="96"/>
      <c r="CN33" s="96"/>
      <c r="CO33" s="96"/>
      <c r="CP33" s="96"/>
      <c r="CQ33" s="96"/>
      <c r="CR33" s="96"/>
      <c r="CS33" s="96"/>
      <c r="CT33" s="96"/>
      <c r="CU33" s="96"/>
      <c r="CV33" s="96"/>
      <c r="CW33" s="96"/>
      <c r="CX33" s="96"/>
      <c r="CY33" s="96"/>
      <c r="CZ33" s="96"/>
      <c r="DA33" s="96"/>
      <c r="DB33" s="96"/>
      <c r="DC33" s="96"/>
      <c r="DD33" s="96"/>
      <c r="DE33" s="96"/>
      <c r="DF33" s="96"/>
      <c r="DG33" s="96"/>
      <c r="DH33" s="96"/>
      <c r="DI33" s="96"/>
      <c r="DJ33" s="96"/>
      <c r="DK33" s="96"/>
      <c r="DL33" s="96"/>
      <c r="DM33" s="96"/>
      <c r="DN33" s="96"/>
      <c r="DO33" s="96"/>
      <c r="DP33" s="96"/>
      <c r="DQ33" s="96"/>
      <c r="DR33" s="96"/>
      <c r="DS33" s="96"/>
      <c r="DT33" s="96"/>
      <c r="DU33" s="96"/>
      <c r="DV33" s="96"/>
      <c r="DW33" s="96"/>
      <c r="DX33" s="96"/>
      <c r="DY33" s="97"/>
      <c r="DZ33" s="96"/>
      <c r="EA33" s="96"/>
      <c r="EB33" s="96"/>
      <c r="EC33" s="96"/>
      <c r="ED33" s="96"/>
      <c r="EE33" s="96"/>
      <c r="EF33" s="96"/>
      <c r="EG33" s="96"/>
      <c r="EH33" s="96"/>
      <c r="EI33" s="96"/>
      <c r="EJ33" s="96"/>
      <c r="EK33" s="96"/>
      <c r="EL33" s="96"/>
      <c r="EM33" s="96"/>
      <c r="EN33" s="96"/>
      <c r="EO33" s="96"/>
      <c r="EP33" s="96"/>
      <c r="EQ33" s="96"/>
      <c r="ER33" s="96"/>
      <c r="ES33" s="96"/>
      <c r="ET33" s="96"/>
      <c r="EU33" s="96"/>
      <c r="EV33" s="96"/>
      <c r="EW33" s="96"/>
      <c r="EX33" s="96"/>
      <c r="EY33" s="96"/>
      <c r="EZ33" s="96"/>
      <c r="FA33" s="96"/>
      <c r="FB33" s="96"/>
      <c r="FC33" s="96"/>
      <c r="FD33" s="96"/>
      <c r="FE33" s="96"/>
      <c r="FF33" s="96"/>
      <c r="FG33" s="96"/>
      <c r="FH33" s="96"/>
      <c r="FI33" s="96"/>
      <c r="FJ33" s="96"/>
      <c r="FK33" s="96"/>
      <c r="FL33" s="96"/>
      <c r="FM33" s="96"/>
      <c r="FN33" s="96"/>
      <c r="FO33" s="96"/>
      <c r="FP33" s="96"/>
      <c r="FQ33" s="96"/>
      <c r="FR33" s="96"/>
      <c r="FS33" s="96"/>
      <c r="FT33" s="96"/>
      <c r="FU33" s="96"/>
      <c r="FV33" s="96"/>
      <c r="FW33" s="96"/>
      <c r="FX33" s="96"/>
      <c r="FY33" s="96"/>
      <c r="FZ33" s="96"/>
      <c r="GA33" s="96"/>
      <c r="GB33" s="96"/>
      <c r="GC33" s="96"/>
      <c r="GD33" s="96"/>
      <c r="GE33" s="96"/>
      <c r="GF33" s="96"/>
      <c r="GG33" s="96"/>
      <c r="GH33" s="96"/>
      <c r="GI33" s="96"/>
      <c r="GJ33" s="96"/>
      <c r="GK33" s="96"/>
      <c r="GL33" s="96"/>
      <c r="GM33" s="96"/>
      <c r="GN33" s="96"/>
      <c r="GO33" s="96"/>
      <c r="GP33" s="96"/>
      <c r="GQ33" s="96"/>
      <c r="GR33" s="96"/>
      <c r="GS33" s="96"/>
      <c r="GT33" s="96"/>
      <c r="GU33" s="96"/>
      <c r="GV33" s="96"/>
      <c r="GW33" s="96"/>
      <c r="GX33" s="96"/>
      <c r="GY33" s="96"/>
      <c r="GZ33" s="96"/>
      <c r="HA33" s="96"/>
      <c r="HB33" s="96"/>
      <c r="HC33" s="96"/>
      <c r="HD33" s="96"/>
      <c r="HE33" s="96"/>
      <c r="HF33" s="96"/>
      <c r="HG33" s="96"/>
      <c r="HH33" s="96"/>
      <c r="HI33" s="96"/>
      <c r="HJ33" s="96"/>
      <c r="HK33" s="96"/>
      <c r="HL33" s="96"/>
      <c r="HM33" s="96"/>
      <c r="HN33" s="96"/>
      <c r="HO33" s="96"/>
      <c r="HP33" s="96"/>
      <c r="HQ33" s="96"/>
      <c r="HR33" s="96"/>
      <c r="HS33" s="96"/>
      <c r="HT33" s="96"/>
      <c r="HU33" s="96"/>
      <c r="HV33" s="96"/>
      <c r="HW33" s="96"/>
      <c r="HX33" s="96"/>
      <c r="HY33" s="96"/>
      <c r="HZ33" s="96"/>
      <c r="IA33" s="96"/>
      <c r="IB33" s="96"/>
      <c r="IC33" s="96"/>
      <c r="ID33" s="96"/>
      <c r="IE33" s="96"/>
      <c r="IF33" s="96"/>
      <c r="IG33" s="96"/>
      <c r="IH33" s="96"/>
      <c r="II33" s="96"/>
      <c r="IJ33" s="96"/>
      <c r="IK33" s="96"/>
      <c r="IL33" s="96"/>
    </row>
    <row r="34" spans="1:246" ht="30">
      <c r="A34" s="49" t="s">
        <v>1322</v>
      </c>
      <c r="B34" s="49" t="s">
        <v>1322</v>
      </c>
      <c r="E34" s="77">
        <v>7</v>
      </c>
      <c r="F34" s="6" t="s">
        <v>189</v>
      </c>
      <c r="G34" s="381"/>
      <c r="H34" s="274">
        <f t="shared" si="8"/>
        <v>1282.5999999999999</v>
      </c>
      <c r="I34" s="274">
        <v>1166</v>
      </c>
      <c r="J34" s="79"/>
      <c r="K34" s="79">
        <v>116.59999999999991</v>
      </c>
      <c r="L34" s="80">
        <f t="shared" si="9"/>
        <v>1166</v>
      </c>
      <c r="M34" s="79">
        <v>1166</v>
      </c>
      <c r="N34" s="81"/>
      <c r="O34" s="79"/>
      <c r="P34" s="79">
        <f t="shared" si="10"/>
        <v>88.093999999999994</v>
      </c>
      <c r="Q34" s="79"/>
      <c r="R34" s="81"/>
      <c r="S34" s="79">
        <v>88.093999999999994</v>
      </c>
      <c r="T34" s="81">
        <f t="shared" si="11"/>
        <v>19.082000000000001</v>
      </c>
      <c r="U34" s="81">
        <v>19.082000000000001</v>
      </c>
      <c r="V34" s="81"/>
      <c r="W34" s="81"/>
      <c r="X34" s="86" t="s">
        <v>182</v>
      </c>
      <c r="Y34" s="95"/>
      <c r="Z34" s="50">
        <f t="shared" si="2"/>
        <v>1282.5999999999999</v>
      </c>
      <c r="AA34" s="51">
        <f t="shared" si="3"/>
        <v>1166</v>
      </c>
      <c r="AB34" s="51">
        <f t="shared" si="4"/>
        <v>88.093999999999994</v>
      </c>
      <c r="AC34" s="51">
        <f t="shared" si="5"/>
        <v>19.082000000000001</v>
      </c>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7"/>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row>
    <row r="35" spans="1:246" ht="30">
      <c r="A35" s="49" t="s">
        <v>1322</v>
      </c>
      <c r="B35" s="49" t="s">
        <v>1322</v>
      </c>
      <c r="E35" s="77">
        <v>8</v>
      </c>
      <c r="F35" s="6" t="s">
        <v>190</v>
      </c>
      <c r="G35" s="381" t="s">
        <v>191</v>
      </c>
      <c r="H35" s="274">
        <f t="shared" si="8"/>
        <v>1715.3</v>
      </c>
      <c r="I35" s="274">
        <v>1685</v>
      </c>
      <c r="J35" s="79"/>
      <c r="K35" s="79">
        <v>30.3</v>
      </c>
      <c r="L35" s="80">
        <f t="shared" si="9"/>
        <v>1715.3</v>
      </c>
      <c r="M35" s="79">
        <v>1685</v>
      </c>
      <c r="N35" s="81"/>
      <c r="O35" s="79">
        <v>30.3</v>
      </c>
      <c r="P35" s="79"/>
      <c r="Q35" s="79"/>
      <c r="R35" s="81"/>
      <c r="S35" s="81"/>
      <c r="T35" s="81"/>
      <c r="U35" s="81"/>
      <c r="V35" s="81"/>
      <c r="W35" s="81"/>
      <c r="X35" s="86" t="s">
        <v>191</v>
      </c>
      <c r="Y35" s="95"/>
      <c r="Z35" s="50">
        <f t="shared" si="2"/>
        <v>1715.3</v>
      </c>
      <c r="AA35" s="51">
        <f t="shared" si="3"/>
        <v>1715.3</v>
      </c>
      <c r="AB35" s="51">
        <f t="shared" si="4"/>
        <v>0</v>
      </c>
      <c r="AC35" s="51">
        <f t="shared" si="5"/>
        <v>0</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c r="DV35" s="96"/>
      <c r="DW35" s="96"/>
      <c r="DX35" s="96"/>
      <c r="DY35" s="97"/>
      <c r="DZ35" s="96"/>
      <c r="EA35" s="96"/>
      <c r="EB35" s="96"/>
      <c r="EC35" s="96"/>
      <c r="ED35" s="96"/>
      <c r="EE35" s="96"/>
      <c r="EF35" s="96"/>
      <c r="EG35" s="96"/>
      <c r="EH35" s="96"/>
      <c r="EI35" s="96"/>
      <c r="EJ35" s="96"/>
      <c r="EK35" s="96"/>
      <c r="EL35" s="96"/>
      <c r="EM35" s="96"/>
      <c r="EN35" s="96"/>
      <c r="EO35" s="96"/>
      <c r="EP35" s="96"/>
      <c r="EQ35" s="96"/>
      <c r="ER35" s="96"/>
      <c r="ES35" s="96"/>
      <c r="ET35" s="96"/>
      <c r="EU35" s="96"/>
      <c r="EV35" s="96"/>
      <c r="EW35" s="96"/>
      <c r="EX35" s="96"/>
      <c r="EY35" s="96"/>
      <c r="EZ35" s="96"/>
      <c r="FA35" s="96"/>
      <c r="FB35" s="96"/>
      <c r="FC35" s="96"/>
      <c r="FD35" s="96"/>
      <c r="FE35" s="96"/>
      <c r="FF35" s="96"/>
      <c r="FG35" s="96"/>
      <c r="FH35" s="96"/>
      <c r="FI35" s="96"/>
      <c r="FJ35" s="96"/>
      <c r="FK35" s="96"/>
      <c r="FL35" s="96"/>
      <c r="FM35" s="96"/>
      <c r="FN35" s="96"/>
      <c r="FO35" s="96"/>
      <c r="FP35" s="96"/>
      <c r="FQ35" s="96"/>
      <c r="FR35" s="96"/>
      <c r="FS35" s="96"/>
      <c r="FT35" s="96"/>
      <c r="FU35" s="96"/>
      <c r="FV35" s="96"/>
      <c r="FW35" s="96"/>
      <c r="FX35" s="96"/>
      <c r="FY35" s="96"/>
      <c r="FZ35" s="96"/>
      <c r="GA35" s="96"/>
      <c r="GB35" s="96"/>
      <c r="GC35" s="96"/>
      <c r="GD35" s="96"/>
      <c r="GE35" s="96"/>
      <c r="GF35" s="96"/>
      <c r="GG35" s="96"/>
      <c r="GH35" s="96"/>
      <c r="GI35" s="96"/>
      <c r="GJ35" s="96"/>
      <c r="GK35" s="96"/>
      <c r="GL35" s="96"/>
      <c r="GM35" s="96"/>
      <c r="GN35" s="96"/>
      <c r="GO35" s="96"/>
      <c r="GP35" s="96"/>
      <c r="GQ35" s="96"/>
      <c r="GR35" s="96"/>
      <c r="GS35" s="96"/>
      <c r="GT35" s="96"/>
      <c r="GU35" s="96"/>
      <c r="GV35" s="96"/>
      <c r="GW35" s="96"/>
      <c r="GX35" s="96"/>
      <c r="GY35" s="96"/>
      <c r="GZ35" s="96"/>
      <c r="HA35" s="96"/>
      <c r="HB35" s="96"/>
      <c r="HC35" s="96"/>
      <c r="HD35" s="96"/>
      <c r="HE35" s="96"/>
      <c r="HF35" s="96"/>
      <c r="HG35" s="96"/>
      <c r="HH35" s="96"/>
      <c r="HI35" s="96"/>
      <c r="HJ35" s="96"/>
      <c r="HK35" s="96"/>
      <c r="HL35" s="96"/>
      <c r="HM35" s="96"/>
      <c r="HN35" s="96"/>
      <c r="HO35" s="96"/>
      <c r="HP35" s="96"/>
      <c r="HQ35" s="96"/>
      <c r="HR35" s="96"/>
      <c r="HS35" s="96"/>
      <c r="HT35" s="96"/>
      <c r="HU35" s="96"/>
      <c r="HV35" s="96"/>
      <c r="HW35" s="96"/>
      <c r="HX35" s="96"/>
      <c r="HY35" s="96"/>
      <c r="HZ35" s="96"/>
      <c r="IA35" s="96"/>
      <c r="IB35" s="96"/>
      <c r="IC35" s="96"/>
      <c r="ID35" s="96"/>
      <c r="IE35" s="96"/>
      <c r="IF35" s="96"/>
      <c r="IG35" s="96"/>
      <c r="IH35" s="96"/>
      <c r="II35" s="96"/>
      <c r="IJ35" s="96"/>
      <c r="IK35" s="96"/>
      <c r="IL35" s="96"/>
    </row>
    <row r="36" spans="1:246" ht="30">
      <c r="A36" s="49" t="s">
        <v>1322</v>
      </c>
      <c r="B36" s="49" t="s">
        <v>1322</v>
      </c>
      <c r="E36" s="77">
        <v>9</v>
      </c>
      <c r="F36" s="6" t="s">
        <v>192</v>
      </c>
      <c r="G36" s="381"/>
      <c r="H36" s="274">
        <f t="shared" si="8"/>
        <v>1355.55</v>
      </c>
      <c r="I36" s="274">
        <v>1291</v>
      </c>
      <c r="J36" s="79"/>
      <c r="K36" s="79">
        <v>64.55</v>
      </c>
      <c r="L36" s="80">
        <f t="shared" si="9"/>
        <v>1355.55</v>
      </c>
      <c r="M36" s="79">
        <v>1291</v>
      </c>
      <c r="N36" s="81"/>
      <c r="O36" s="79">
        <v>64.55</v>
      </c>
      <c r="P36" s="79"/>
      <c r="Q36" s="79"/>
      <c r="R36" s="81"/>
      <c r="S36" s="81"/>
      <c r="T36" s="81"/>
      <c r="U36" s="81"/>
      <c r="V36" s="81"/>
      <c r="W36" s="81"/>
      <c r="X36" s="86" t="s">
        <v>191</v>
      </c>
      <c r="Y36" s="83"/>
      <c r="Z36" s="50">
        <f t="shared" si="2"/>
        <v>1355.55</v>
      </c>
      <c r="AA36" s="51">
        <f t="shared" si="3"/>
        <v>1355.55</v>
      </c>
      <c r="AB36" s="51">
        <f t="shared" si="4"/>
        <v>0</v>
      </c>
      <c r="AC36" s="51">
        <f t="shared" si="5"/>
        <v>0</v>
      </c>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E36" s="96"/>
      <c r="DF36" s="96"/>
      <c r="DG36" s="96"/>
      <c r="DH36" s="96"/>
      <c r="DI36" s="96"/>
      <c r="DJ36" s="96"/>
      <c r="DK36" s="96"/>
      <c r="DL36" s="96"/>
      <c r="DM36" s="96"/>
      <c r="DN36" s="96"/>
      <c r="DO36" s="96"/>
      <c r="DP36" s="96"/>
      <c r="DQ36" s="96"/>
      <c r="DR36" s="96"/>
      <c r="DS36" s="96"/>
      <c r="DT36" s="96"/>
      <c r="DU36" s="96"/>
      <c r="DV36" s="96"/>
      <c r="DW36" s="96"/>
      <c r="DX36" s="96"/>
      <c r="DY36" s="97"/>
      <c r="DZ36" s="96"/>
      <c r="EA36" s="96"/>
      <c r="EB36" s="96"/>
      <c r="EC36" s="96"/>
      <c r="ED36" s="96"/>
      <c r="EE36" s="96"/>
      <c r="EF36" s="96"/>
      <c r="EG36" s="96"/>
      <c r="EH36" s="96"/>
      <c r="EI36" s="96"/>
      <c r="EJ36" s="96"/>
      <c r="EK36" s="96"/>
      <c r="EL36" s="96"/>
      <c r="EM36" s="96"/>
      <c r="EN36" s="96"/>
      <c r="EO36" s="96"/>
      <c r="EP36" s="96"/>
      <c r="EQ36" s="96"/>
      <c r="ER36" s="96"/>
      <c r="ES36" s="96"/>
      <c r="ET36" s="96"/>
      <c r="EU36" s="96"/>
      <c r="EV36" s="96"/>
      <c r="EW36" s="96"/>
      <c r="EX36" s="96"/>
      <c r="EY36" s="96"/>
      <c r="EZ36" s="96"/>
      <c r="FA36" s="96"/>
      <c r="FB36" s="96"/>
      <c r="FC36" s="96"/>
      <c r="FD36" s="96"/>
      <c r="FE36" s="96"/>
      <c r="FF36" s="96"/>
      <c r="FG36" s="96"/>
      <c r="FH36" s="96"/>
      <c r="FI36" s="96"/>
      <c r="FJ36" s="96"/>
      <c r="FK36" s="96"/>
      <c r="FL36" s="96"/>
      <c r="FM36" s="96"/>
      <c r="FN36" s="96"/>
      <c r="FO36" s="96"/>
      <c r="FP36" s="96"/>
      <c r="FQ36" s="96"/>
      <c r="FR36" s="96"/>
      <c r="FS36" s="96"/>
      <c r="FT36" s="96"/>
      <c r="FU36" s="96"/>
      <c r="FV36" s="96"/>
      <c r="FW36" s="96"/>
      <c r="FX36" s="96"/>
      <c r="FY36" s="96"/>
      <c r="FZ36" s="96"/>
      <c r="GA36" s="96"/>
      <c r="GB36" s="96"/>
      <c r="GC36" s="96"/>
      <c r="GD36" s="96"/>
      <c r="GE36" s="96"/>
      <c r="GF36" s="96"/>
      <c r="GG36" s="96"/>
      <c r="GH36" s="96"/>
      <c r="GI36" s="96"/>
      <c r="GJ36" s="96"/>
      <c r="GK36" s="96"/>
      <c r="GL36" s="96"/>
      <c r="GM36" s="96"/>
      <c r="GN36" s="96"/>
      <c r="GO36" s="96"/>
      <c r="GP36" s="96"/>
      <c r="GQ36" s="96"/>
      <c r="GR36" s="96"/>
      <c r="GS36" s="96"/>
      <c r="GT36" s="96"/>
      <c r="GU36" s="96"/>
      <c r="GV36" s="96"/>
      <c r="GW36" s="96"/>
      <c r="GX36" s="96"/>
      <c r="GY36" s="96"/>
      <c r="GZ36" s="96"/>
      <c r="HA36" s="96"/>
      <c r="HB36" s="96"/>
      <c r="HC36" s="96"/>
      <c r="HD36" s="96"/>
      <c r="HE36" s="96"/>
      <c r="HF36" s="96"/>
      <c r="HG36" s="96"/>
      <c r="HH36" s="96"/>
      <c r="HI36" s="96"/>
      <c r="HJ36" s="96"/>
      <c r="HK36" s="96"/>
      <c r="HL36" s="96"/>
      <c r="HM36" s="96"/>
      <c r="HN36" s="96"/>
      <c r="HO36" s="96"/>
      <c r="HP36" s="96"/>
      <c r="HQ36" s="96"/>
      <c r="HR36" s="96"/>
      <c r="HS36" s="96"/>
      <c r="HT36" s="96"/>
      <c r="HU36" s="96"/>
      <c r="HV36" s="96"/>
      <c r="HW36" s="96"/>
      <c r="HX36" s="96"/>
      <c r="HY36" s="96"/>
      <c r="HZ36" s="96"/>
      <c r="IA36" s="96"/>
      <c r="IB36" s="96"/>
      <c r="IC36" s="96"/>
      <c r="ID36" s="96"/>
      <c r="IE36" s="96"/>
      <c r="IF36" s="96"/>
      <c r="IG36" s="96"/>
      <c r="IH36" s="96"/>
      <c r="II36" s="96"/>
      <c r="IJ36" s="96"/>
      <c r="IK36" s="96"/>
      <c r="IL36" s="96"/>
    </row>
    <row r="37" spans="1:246" ht="30">
      <c r="A37" s="49" t="s">
        <v>1322</v>
      </c>
      <c r="B37" s="49" t="s">
        <v>1322</v>
      </c>
      <c r="E37" s="77">
        <v>10</v>
      </c>
      <c r="F37" s="66" t="s">
        <v>19</v>
      </c>
      <c r="G37" s="78"/>
      <c r="H37" s="274">
        <f t="shared" si="8"/>
        <v>3468</v>
      </c>
      <c r="I37" s="274">
        <v>3468</v>
      </c>
      <c r="J37" s="79"/>
      <c r="K37" s="79"/>
      <c r="L37" s="80">
        <f t="shared" si="9"/>
        <v>1051</v>
      </c>
      <c r="M37" s="79">
        <f>1419-368</f>
        <v>1051</v>
      </c>
      <c r="N37" s="81"/>
      <c r="O37" s="79"/>
      <c r="P37" s="79">
        <f>SUM(Q37:S37)</f>
        <v>2417</v>
      </c>
      <c r="Q37" s="79">
        <v>2417</v>
      </c>
      <c r="R37" s="81"/>
      <c r="S37" s="81"/>
      <c r="T37" s="81"/>
      <c r="U37" s="81"/>
      <c r="V37" s="81"/>
      <c r="W37" s="81"/>
      <c r="X37" s="86" t="s">
        <v>191</v>
      </c>
      <c r="Y37" s="83"/>
      <c r="Z37" s="50">
        <f t="shared" si="2"/>
        <v>3468</v>
      </c>
      <c r="AA37" s="51">
        <f t="shared" si="3"/>
        <v>1051</v>
      </c>
      <c r="AB37" s="51">
        <f t="shared" si="4"/>
        <v>2417</v>
      </c>
      <c r="AC37" s="51">
        <f t="shared" si="5"/>
        <v>0</v>
      </c>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7"/>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row>
    <row r="38" spans="1:246">
      <c r="A38" s="49" t="s">
        <v>1322</v>
      </c>
      <c r="B38" s="49" t="s">
        <v>1322</v>
      </c>
      <c r="E38" s="65" t="s">
        <v>41</v>
      </c>
      <c r="F38" s="66" t="s">
        <v>223</v>
      </c>
      <c r="G38" s="98"/>
      <c r="H38" s="273">
        <f t="shared" ref="H38:R38" si="12">SUM(H39:H48)</f>
        <v>4514</v>
      </c>
      <c r="I38" s="273">
        <f t="shared" si="12"/>
        <v>4018</v>
      </c>
      <c r="J38" s="68">
        <f t="shared" si="12"/>
        <v>0</v>
      </c>
      <c r="K38" s="68">
        <f t="shared" si="12"/>
        <v>496</v>
      </c>
      <c r="L38" s="69">
        <f t="shared" si="12"/>
        <v>3653.9995999999996</v>
      </c>
      <c r="M38" s="68">
        <f t="shared" si="12"/>
        <v>3235.9996000000001</v>
      </c>
      <c r="N38" s="70">
        <f t="shared" si="12"/>
        <v>0</v>
      </c>
      <c r="O38" s="68">
        <f t="shared" si="12"/>
        <v>418</v>
      </c>
      <c r="P38" s="68">
        <f t="shared" si="12"/>
        <v>860</v>
      </c>
      <c r="Q38" s="68">
        <f t="shared" si="12"/>
        <v>782</v>
      </c>
      <c r="R38" s="70">
        <f t="shared" si="12"/>
        <v>0</v>
      </c>
      <c r="S38" s="68">
        <f>SUM(S39:S48)</f>
        <v>78</v>
      </c>
      <c r="T38" s="70">
        <f>SUM(T39:T48)</f>
        <v>44.381</v>
      </c>
      <c r="U38" s="70">
        <f>SUM(U39:U48)</f>
        <v>44.381</v>
      </c>
      <c r="V38" s="70">
        <f>SUM(V39:V48)</f>
        <v>0</v>
      </c>
      <c r="W38" s="70">
        <f>SUM(W39:W48)</f>
        <v>0</v>
      </c>
      <c r="X38" s="71"/>
      <c r="Y38" s="92"/>
      <c r="Z38" s="50">
        <f t="shared" si="2"/>
        <v>4514</v>
      </c>
      <c r="AA38" s="51">
        <f t="shared" si="3"/>
        <v>3653.9996000000001</v>
      </c>
      <c r="AB38" s="51">
        <f t="shared" si="4"/>
        <v>860</v>
      </c>
      <c r="AC38" s="51">
        <f t="shared" si="5"/>
        <v>44.381</v>
      </c>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3"/>
      <c r="CE38" s="93"/>
      <c r="CF38" s="93"/>
      <c r="CG38" s="93"/>
      <c r="CH38" s="93"/>
      <c r="CI38" s="93"/>
      <c r="CJ38" s="93"/>
      <c r="CK38" s="93"/>
      <c r="CL38" s="93"/>
      <c r="CM38" s="93"/>
      <c r="CN38" s="93"/>
      <c r="CO38" s="93"/>
      <c r="CP38" s="93"/>
      <c r="CQ38" s="93"/>
      <c r="CR38" s="93"/>
      <c r="CS38" s="93"/>
      <c r="CT38" s="93"/>
      <c r="CU38" s="93"/>
      <c r="CV38" s="93"/>
      <c r="CW38" s="93"/>
      <c r="CX38" s="93"/>
      <c r="CY38" s="93"/>
      <c r="CZ38" s="93"/>
      <c r="DA38" s="93"/>
      <c r="DB38" s="93"/>
      <c r="DC38" s="93"/>
      <c r="DD38" s="93"/>
      <c r="DE38" s="93"/>
      <c r="DF38" s="93"/>
      <c r="DG38" s="93"/>
      <c r="DH38" s="93"/>
      <c r="DI38" s="93"/>
      <c r="DJ38" s="93"/>
      <c r="DK38" s="93"/>
      <c r="DL38" s="93"/>
      <c r="DM38" s="93"/>
      <c r="DN38" s="93"/>
      <c r="DO38" s="93"/>
      <c r="DP38" s="93"/>
      <c r="DQ38" s="93"/>
      <c r="DR38" s="93"/>
      <c r="DS38" s="93"/>
      <c r="DT38" s="93"/>
      <c r="DU38" s="93"/>
      <c r="DV38" s="93"/>
      <c r="DW38" s="93"/>
      <c r="DX38" s="93"/>
      <c r="DY38" s="94"/>
      <c r="DZ38" s="93"/>
      <c r="EA38" s="93"/>
      <c r="EB38" s="93"/>
      <c r="EC38" s="93"/>
      <c r="ED38" s="93"/>
      <c r="EE38" s="93"/>
      <c r="EF38" s="93"/>
      <c r="EG38" s="93"/>
      <c r="EH38" s="93"/>
      <c r="EI38" s="93"/>
      <c r="EJ38" s="93"/>
      <c r="EK38" s="93"/>
      <c r="EL38" s="93"/>
      <c r="EM38" s="93"/>
      <c r="EN38" s="93"/>
      <c r="EO38" s="93"/>
      <c r="EP38" s="93"/>
      <c r="EQ38" s="93"/>
      <c r="ER38" s="93"/>
      <c r="ES38" s="93"/>
      <c r="ET38" s="93"/>
      <c r="EU38" s="93"/>
      <c r="EV38" s="93"/>
      <c r="EW38" s="93"/>
      <c r="EX38" s="93"/>
      <c r="EY38" s="93"/>
      <c r="EZ38" s="93"/>
      <c r="FA38" s="93"/>
      <c r="FB38" s="93"/>
      <c r="FC38" s="93"/>
      <c r="FD38" s="93"/>
      <c r="FE38" s="93"/>
      <c r="FF38" s="93"/>
      <c r="FG38" s="93"/>
      <c r="FH38" s="93"/>
      <c r="FI38" s="93"/>
      <c r="FJ38" s="93"/>
      <c r="FK38" s="93"/>
      <c r="FL38" s="93"/>
      <c r="FM38" s="93"/>
      <c r="FN38" s="93"/>
      <c r="FO38" s="93"/>
      <c r="FP38" s="93"/>
      <c r="FQ38" s="93"/>
      <c r="FR38" s="93"/>
      <c r="FS38" s="93"/>
      <c r="FT38" s="93"/>
      <c r="FU38" s="93"/>
      <c r="FV38" s="93"/>
      <c r="FW38" s="93"/>
      <c r="FX38" s="93"/>
      <c r="FY38" s="93"/>
      <c r="FZ38" s="93"/>
      <c r="GA38" s="93"/>
      <c r="GB38" s="93"/>
      <c r="GC38" s="93"/>
      <c r="GD38" s="93"/>
      <c r="GE38" s="93"/>
      <c r="GF38" s="93"/>
      <c r="GG38" s="93"/>
      <c r="GH38" s="93"/>
      <c r="GI38" s="93"/>
      <c r="GJ38" s="93"/>
      <c r="GK38" s="93"/>
      <c r="GL38" s="93"/>
      <c r="GM38" s="93"/>
      <c r="GN38" s="93"/>
      <c r="GO38" s="93"/>
      <c r="GP38" s="93"/>
      <c r="GQ38" s="93"/>
      <c r="GR38" s="93"/>
      <c r="GS38" s="93"/>
      <c r="GT38" s="93"/>
      <c r="GU38" s="93"/>
      <c r="GV38" s="93"/>
      <c r="GW38" s="93"/>
      <c r="GX38" s="93"/>
      <c r="GY38" s="93"/>
      <c r="GZ38" s="93"/>
      <c r="HA38" s="93"/>
      <c r="HB38" s="93"/>
      <c r="HC38" s="93"/>
      <c r="HD38" s="93"/>
      <c r="HE38" s="93"/>
      <c r="HF38" s="93"/>
      <c r="HG38" s="93"/>
      <c r="HH38" s="93"/>
      <c r="HI38" s="93"/>
      <c r="HJ38" s="93"/>
      <c r="HK38" s="93"/>
      <c r="HL38" s="93"/>
      <c r="HM38" s="93"/>
      <c r="HN38" s="93"/>
      <c r="HO38" s="93"/>
      <c r="HP38" s="93"/>
      <c r="HQ38" s="93"/>
      <c r="HR38" s="93"/>
      <c r="HS38" s="93"/>
      <c r="HT38" s="93"/>
      <c r="HU38" s="93"/>
      <c r="HV38" s="93"/>
      <c r="HW38" s="93"/>
      <c r="HX38" s="93"/>
      <c r="HY38" s="93"/>
      <c r="HZ38" s="93"/>
      <c r="IA38" s="93"/>
      <c r="IB38" s="93"/>
      <c r="IC38" s="93"/>
      <c r="ID38" s="93"/>
      <c r="IE38" s="93"/>
      <c r="IF38" s="93"/>
      <c r="IG38" s="93"/>
      <c r="IH38" s="93"/>
      <c r="II38" s="93"/>
      <c r="IJ38" s="93"/>
      <c r="IK38" s="93"/>
      <c r="IL38" s="93"/>
    </row>
    <row r="39" spans="1:246" ht="30">
      <c r="A39" s="49" t="s">
        <v>1322</v>
      </c>
      <c r="B39" s="49" t="s">
        <v>1322</v>
      </c>
      <c r="E39" s="77">
        <v>1</v>
      </c>
      <c r="F39" s="2" t="s">
        <v>18</v>
      </c>
      <c r="G39" s="381" t="s">
        <v>224</v>
      </c>
      <c r="H39" s="274">
        <f t="shared" ref="H39:H48" si="13">SUM(I39:K39)</f>
        <v>103</v>
      </c>
      <c r="I39" s="274"/>
      <c r="J39" s="79"/>
      <c r="K39" s="79">
        <v>103</v>
      </c>
      <c r="L39" s="80">
        <f t="shared" ref="L39:L47" si="14">SUM(M39:O39)</f>
        <v>103</v>
      </c>
      <c r="M39" s="79"/>
      <c r="N39" s="81"/>
      <c r="O39" s="79">
        <v>103</v>
      </c>
      <c r="P39" s="79"/>
      <c r="Q39" s="79"/>
      <c r="R39" s="81"/>
      <c r="S39" s="81"/>
      <c r="T39" s="81"/>
      <c r="U39" s="81"/>
      <c r="V39" s="81"/>
      <c r="W39" s="81"/>
      <c r="X39" s="86" t="s">
        <v>225</v>
      </c>
      <c r="Y39" s="83"/>
      <c r="Z39" s="50">
        <f t="shared" si="2"/>
        <v>103</v>
      </c>
      <c r="AA39" s="51">
        <f t="shared" si="3"/>
        <v>103</v>
      </c>
      <c r="AB39" s="51">
        <f t="shared" si="4"/>
        <v>0</v>
      </c>
      <c r="AC39" s="51">
        <f t="shared" si="5"/>
        <v>0</v>
      </c>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c r="CM39" s="96"/>
      <c r="CN39" s="96"/>
      <c r="CO39" s="96"/>
      <c r="CP39" s="96"/>
      <c r="CQ39" s="96"/>
      <c r="CR39" s="96"/>
      <c r="CS39" s="96"/>
      <c r="CT39" s="96"/>
      <c r="CU39" s="96"/>
      <c r="CV39" s="96"/>
      <c r="CW39" s="96"/>
      <c r="CX39" s="96"/>
      <c r="CY39" s="96"/>
      <c r="CZ39" s="96"/>
      <c r="DA39" s="96"/>
      <c r="DB39" s="96"/>
      <c r="DC39" s="96"/>
      <c r="DD39" s="96"/>
      <c r="DE39" s="96"/>
      <c r="DF39" s="96"/>
      <c r="DG39" s="96"/>
      <c r="DH39" s="96"/>
      <c r="DI39" s="96"/>
      <c r="DJ39" s="96"/>
      <c r="DK39" s="96"/>
      <c r="DL39" s="96"/>
      <c r="DM39" s="96"/>
      <c r="DN39" s="96"/>
      <c r="DO39" s="96"/>
      <c r="DP39" s="96"/>
      <c r="DQ39" s="96"/>
      <c r="DR39" s="96"/>
      <c r="DS39" s="96"/>
      <c r="DT39" s="96"/>
      <c r="DU39" s="96"/>
      <c r="DV39" s="96"/>
      <c r="DW39" s="96"/>
      <c r="DX39" s="96"/>
      <c r="DY39" s="97"/>
      <c r="DZ39" s="96"/>
      <c r="EA39" s="96"/>
      <c r="EB39" s="96"/>
      <c r="EC39" s="96"/>
      <c r="ED39" s="96"/>
      <c r="EE39" s="96"/>
      <c r="EF39" s="96"/>
      <c r="EG39" s="96"/>
      <c r="EH39" s="96"/>
      <c r="EI39" s="96"/>
      <c r="EJ39" s="96"/>
      <c r="EK39" s="96"/>
      <c r="EL39" s="96"/>
      <c r="EM39" s="96"/>
      <c r="EN39" s="96"/>
      <c r="EO39" s="96"/>
      <c r="EP39" s="96"/>
      <c r="EQ39" s="96"/>
      <c r="ER39" s="96"/>
      <c r="ES39" s="96"/>
      <c r="ET39" s="96"/>
      <c r="EU39" s="96"/>
      <c r="EV39" s="96"/>
      <c r="EW39" s="96"/>
      <c r="EX39" s="96"/>
      <c r="EY39" s="96"/>
      <c r="EZ39" s="96"/>
      <c r="FA39" s="96"/>
      <c r="FB39" s="96"/>
      <c r="FC39" s="96"/>
      <c r="FD39" s="96"/>
      <c r="FE39" s="96"/>
      <c r="FF39" s="96"/>
      <c r="FG39" s="96"/>
      <c r="FH39" s="96"/>
      <c r="FI39" s="96"/>
      <c r="FJ39" s="96"/>
      <c r="FK39" s="96"/>
      <c r="FL39" s="96"/>
      <c r="FM39" s="96"/>
      <c r="FN39" s="96"/>
      <c r="FO39" s="96"/>
      <c r="FP39" s="96"/>
      <c r="FQ39" s="96"/>
      <c r="FR39" s="96"/>
      <c r="FS39" s="96"/>
      <c r="FT39" s="96"/>
      <c r="FU39" s="96"/>
      <c r="FV39" s="96"/>
      <c r="FW39" s="96"/>
      <c r="FX39" s="96"/>
      <c r="FY39" s="96"/>
      <c r="FZ39" s="96"/>
      <c r="GA39" s="96"/>
      <c r="GB39" s="96"/>
      <c r="GC39" s="96"/>
      <c r="GD39" s="96"/>
      <c r="GE39" s="96"/>
      <c r="GF39" s="96"/>
      <c r="GG39" s="96"/>
      <c r="GH39" s="96"/>
      <c r="GI39" s="96"/>
      <c r="GJ39" s="96"/>
      <c r="GK39" s="96"/>
      <c r="GL39" s="96"/>
      <c r="GM39" s="96"/>
      <c r="GN39" s="96"/>
      <c r="GO39" s="96"/>
      <c r="GP39" s="96"/>
      <c r="GQ39" s="96"/>
      <c r="GR39" s="96"/>
      <c r="GS39" s="96"/>
      <c r="GT39" s="96"/>
      <c r="GU39" s="96"/>
      <c r="GV39" s="96"/>
      <c r="GW39" s="96"/>
      <c r="GX39" s="96"/>
      <c r="GY39" s="96"/>
      <c r="GZ39" s="96"/>
      <c r="HA39" s="96"/>
      <c r="HB39" s="96"/>
      <c r="HC39" s="96"/>
      <c r="HD39" s="96"/>
      <c r="HE39" s="96"/>
      <c r="HF39" s="96"/>
      <c r="HG39" s="96"/>
      <c r="HH39" s="96"/>
      <c r="HI39" s="96"/>
      <c r="HJ39" s="96"/>
      <c r="HK39" s="96"/>
      <c r="HL39" s="96"/>
      <c r="HM39" s="96"/>
      <c r="HN39" s="96"/>
      <c r="HO39" s="96"/>
      <c r="HP39" s="96"/>
      <c r="HQ39" s="96"/>
      <c r="HR39" s="96"/>
      <c r="HS39" s="96"/>
      <c r="HT39" s="96"/>
      <c r="HU39" s="96"/>
      <c r="HV39" s="96"/>
      <c r="HW39" s="96"/>
      <c r="HX39" s="96"/>
      <c r="HY39" s="96"/>
      <c r="HZ39" s="96"/>
      <c r="IA39" s="96"/>
      <c r="IB39" s="96"/>
      <c r="IC39" s="96"/>
      <c r="ID39" s="96"/>
      <c r="IE39" s="96"/>
      <c r="IF39" s="96"/>
      <c r="IG39" s="96"/>
      <c r="IH39" s="96"/>
      <c r="II39" s="96"/>
      <c r="IJ39" s="96"/>
      <c r="IK39" s="96"/>
      <c r="IL39" s="96"/>
    </row>
    <row r="40" spans="1:246" ht="30">
      <c r="A40" s="49" t="s">
        <v>1322</v>
      </c>
      <c r="B40" s="49" t="s">
        <v>1322</v>
      </c>
      <c r="E40" s="77">
        <v>2</v>
      </c>
      <c r="F40" s="2" t="s">
        <v>226</v>
      </c>
      <c r="G40" s="381"/>
      <c r="H40" s="274">
        <f t="shared" si="13"/>
        <v>834.42139999999995</v>
      </c>
      <c r="I40" s="274">
        <v>757.42139999999995</v>
      </c>
      <c r="J40" s="79"/>
      <c r="K40" s="79">
        <v>77</v>
      </c>
      <c r="L40" s="80">
        <f t="shared" si="14"/>
        <v>834.42139999999995</v>
      </c>
      <c r="M40" s="79">
        <v>757.42139999999995</v>
      </c>
      <c r="N40" s="81"/>
      <c r="O40" s="79">
        <v>77</v>
      </c>
      <c r="P40" s="79">
        <f>SUM(Q40:S40)</f>
        <v>0</v>
      </c>
      <c r="Q40" s="79"/>
      <c r="R40" s="81"/>
      <c r="S40" s="81"/>
      <c r="T40" s="81">
        <f>SUM(U40:W40)</f>
        <v>0</v>
      </c>
      <c r="U40" s="81"/>
      <c r="V40" s="81"/>
      <c r="W40" s="81"/>
      <c r="X40" s="86" t="s">
        <v>227</v>
      </c>
      <c r="Y40" s="83"/>
      <c r="Z40" s="50">
        <f t="shared" si="2"/>
        <v>834.42139999999995</v>
      </c>
      <c r="AA40" s="51">
        <f t="shared" si="3"/>
        <v>834.42139999999995</v>
      </c>
      <c r="AB40" s="51">
        <f t="shared" si="4"/>
        <v>0</v>
      </c>
      <c r="AC40" s="51">
        <f t="shared" si="5"/>
        <v>0</v>
      </c>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6"/>
      <c r="CI40" s="96"/>
      <c r="CJ40" s="96"/>
      <c r="CK40" s="96"/>
      <c r="CL40" s="96"/>
      <c r="CM40" s="96"/>
      <c r="CN40" s="96"/>
      <c r="CO40" s="96"/>
      <c r="CP40" s="96"/>
      <c r="CQ40" s="96"/>
      <c r="CR40" s="96"/>
      <c r="CS40" s="96"/>
      <c r="CT40" s="96"/>
      <c r="CU40" s="96"/>
      <c r="CV40" s="96"/>
      <c r="CW40" s="96"/>
      <c r="CX40" s="96"/>
      <c r="CY40" s="96"/>
      <c r="CZ40" s="96"/>
      <c r="DA40" s="96"/>
      <c r="DB40" s="96"/>
      <c r="DC40" s="96"/>
      <c r="DD40" s="96"/>
      <c r="DE40" s="96"/>
      <c r="DF40" s="96"/>
      <c r="DG40" s="96"/>
      <c r="DH40" s="96"/>
      <c r="DI40" s="96"/>
      <c r="DJ40" s="96"/>
      <c r="DK40" s="96"/>
      <c r="DL40" s="96"/>
      <c r="DM40" s="96"/>
      <c r="DN40" s="96"/>
      <c r="DO40" s="96"/>
      <c r="DP40" s="96"/>
      <c r="DQ40" s="96"/>
      <c r="DR40" s="96"/>
      <c r="DS40" s="96"/>
      <c r="DT40" s="96"/>
      <c r="DU40" s="96"/>
      <c r="DV40" s="96"/>
      <c r="DW40" s="96"/>
      <c r="DX40" s="96"/>
      <c r="DY40" s="97"/>
      <c r="DZ40" s="96"/>
      <c r="EA40" s="96"/>
      <c r="EB40" s="96"/>
      <c r="EC40" s="96"/>
      <c r="ED40" s="96"/>
      <c r="EE40" s="96"/>
      <c r="EF40" s="96"/>
      <c r="EG40" s="96"/>
      <c r="EH40" s="96"/>
      <c r="EI40" s="96"/>
      <c r="EJ40" s="96"/>
      <c r="EK40" s="96"/>
      <c r="EL40" s="96"/>
      <c r="EM40" s="96"/>
      <c r="EN40" s="96"/>
      <c r="EO40" s="96"/>
      <c r="EP40" s="96"/>
      <c r="EQ40" s="96"/>
      <c r="ER40" s="96"/>
      <c r="ES40" s="96"/>
      <c r="ET40" s="96"/>
      <c r="EU40" s="96"/>
      <c r="EV40" s="96"/>
      <c r="EW40" s="96"/>
      <c r="EX40" s="96"/>
      <c r="EY40" s="96"/>
      <c r="EZ40" s="96"/>
      <c r="FA40" s="96"/>
      <c r="FB40" s="96"/>
      <c r="FC40" s="96"/>
      <c r="FD40" s="96"/>
      <c r="FE40" s="96"/>
      <c r="FF40" s="96"/>
      <c r="FG40" s="96"/>
      <c r="FH40" s="96"/>
      <c r="FI40" s="96"/>
      <c r="FJ40" s="96"/>
      <c r="FK40" s="96"/>
      <c r="FL40" s="96"/>
      <c r="FM40" s="96"/>
      <c r="FN40" s="96"/>
      <c r="FO40" s="96"/>
      <c r="FP40" s="96"/>
      <c r="FQ40" s="96"/>
      <c r="FR40" s="96"/>
      <c r="FS40" s="96"/>
      <c r="FT40" s="96"/>
      <c r="FU40" s="96"/>
      <c r="FV40" s="96"/>
      <c r="FW40" s="96"/>
      <c r="FX40" s="96"/>
      <c r="FY40" s="96"/>
      <c r="FZ40" s="96"/>
      <c r="GA40" s="96"/>
      <c r="GB40" s="96"/>
      <c r="GC40" s="96"/>
      <c r="GD40" s="96"/>
      <c r="GE40" s="96"/>
      <c r="GF40" s="96"/>
      <c r="GG40" s="96"/>
      <c r="GH40" s="96"/>
      <c r="GI40" s="96"/>
      <c r="GJ40" s="96"/>
      <c r="GK40" s="96"/>
      <c r="GL40" s="96"/>
      <c r="GM40" s="96"/>
      <c r="GN40" s="96"/>
      <c r="GO40" s="96"/>
      <c r="GP40" s="96"/>
      <c r="GQ40" s="96"/>
      <c r="GR40" s="96"/>
      <c r="GS40" s="96"/>
      <c r="GT40" s="96"/>
      <c r="GU40" s="96"/>
      <c r="GV40" s="96"/>
      <c r="GW40" s="96"/>
      <c r="GX40" s="96"/>
      <c r="GY40" s="96"/>
      <c r="GZ40" s="96"/>
      <c r="HA40" s="96"/>
      <c r="HB40" s="96"/>
      <c r="HC40" s="96"/>
      <c r="HD40" s="96"/>
      <c r="HE40" s="96"/>
      <c r="HF40" s="96"/>
      <c r="HG40" s="96"/>
      <c r="HH40" s="96"/>
      <c r="HI40" s="96"/>
      <c r="HJ40" s="96"/>
      <c r="HK40" s="96"/>
      <c r="HL40" s="96"/>
      <c r="HM40" s="96"/>
      <c r="HN40" s="96"/>
      <c r="HO40" s="96"/>
      <c r="HP40" s="96"/>
      <c r="HQ40" s="96"/>
      <c r="HR40" s="96"/>
      <c r="HS40" s="96"/>
      <c r="HT40" s="96"/>
      <c r="HU40" s="96"/>
      <c r="HV40" s="96"/>
      <c r="HW40" s="96"/>
      <c r="HX40" s="96"/>
      <c r="HY40" s="96"/>
      <c r="HZ40" s="96"/>
      <c r="IA40" s="96"/>
      <c r="IB40" s="96"/>
      <c r="IC40" s="96"/>
      <c r="ID40" s="96"/>
      <c r="IE40" s="96"/>
      <c r="IF40" s="96"/>
      <c r="IG40" s="96"/>
      <c r="IH40" s="96"/>
      <c r="II40" s="96"/>
      <c r="IJ40" s="96"/>
      <c r="IK40" s="96"/>
      <c r="IL40" s="96"/>
    </row>
    <row r="41" spans="1:246" ht="30">
      <c r="A41" s="49" t="s">
        <v>1322</v>
      </c>
      <c r="B41" s="49" t="s">
        <v>1322</v>
      </c>
      <c r="E41" s="77">
        <v>3</v>
      </c>
      <c r="F41" s="2" t="s">
        <v>228</v>
      </c>
      <c r="G41" s="381"/>
      <c r="H41" s="274">
        <f t="shared" si="13"/>
        <v>1119.0056</v>
      </c>
      <c r="I41" s="274">
        <v>1014.0056</v>
      </c>
      <c r="J41" s="79"/>
      <c r="K41" s="79">
        <v>105</v>
      </c>
      <c r="L41" s="80">
        <f t="shared" si="14"/>
        <v>1119.0056</v>
      </c>
      <c r="M41" s="79">
        <v>1014.0056</v>
      </c>
      <c r="N41" s="81"/>
      <c r="O41" s="79">
        <v>105</v>
      </c>
      <c r="P41" s="79">
        <f>SUM(Q41:S41)</f>
        <v>0</v>
      </c>
      <c r="Q41" s="79"/>
      <c r="R41" s="81"/>
      <c r="S41" s="81"/>
      <c r="T41" s="81">
        <f>SUM(U41:W41)</f>
        <v>0</v>
      </c>
      <c r="U41" s="81"/>
      <c r="V41" s="81"/>
      <c r="W41" s="81"/>
      <c r="X41" s="86" t="s">
        <v>227</v>
      </c>
      <c r="Y41" s="83"/>
      <c r="Z41" s="50">
        <f t="shared" si="2"/>
        <v>1119.0056</v>
      </c>
      <c r="AA41" s="51">
        <f t="shared" si="3"/>
        <v>1119.0056</v>
      </c>
      <c r="AB41" s="51">
        <f t="shared" si="4"/>
        <v>0</v>
      </c>
      <c r="AC41" s="51">
        <f t="shared" si="5"/>
        <v>0</v>
      </c>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c r="DO41" s="96"/>
      <c r="DP41" s="96"/>
      <c r="DQ41" s="96"/>
      <c r="DR41" s="96"/>
      <c r="DS41" s="96"/>
      <c r="DT41" s="96"/>
      <c r="DU41" s="96"/>
      <c r="DV41" s="96"/>
      <c r="DW41" s="96"/>
      <c r="DX41" s="96"/>
      <c r="DY41" s="97"/>
      <c r="DZ41" s="96"/>
      <c r="EA41" s="96"/>
      <c r="EB41" s="96"/>
      <c r="EC41" s="96"/>
      <c r="ED41" s="96"/>
      <c r="EE41" s="96"/>
      <c r="EF41" s="96"/>
      <c r="EG41" s="96"/>
      <c r="EH41" s="96"/>
      <c r="EI41" s="96"/>
      <c r="EJ41" s="96"/>
      <c r="EK41" s="96"/>
      <c r="EL41" s="96"/>
      <c r="EM41" s="96"/>
      <c r="EN41" s="96"/>
      <c r="EO41" s="96"/>
      <c r="EP41" s="96"/>
      <c r="EQ41" s="96"/>
      <c r="ER41" s="96"/>
      <c r="ES41" s="96"/>
      <c r="ET41" s="96"/>
      <c r="EU41" s="96"/>
      <c r="EV41" s="96"/>
      <c r="EW41" s="96"/>
      <c r="EX41" s="96"/>
      <c r="EY41" s="96"/>
      <c r="EZ41" s="96"/>
      <c r="FA41" s="96"/>
      <c r="FB41" s="96"/>
      <c r="FC41" s="96"/>
      <c r="FD41" s="96"/>
      <c r="FE41" s="96"/>
      <c r="FF41" s="96"/>
      <c r="FG41" s="96"/>
      <c r="FH41" s="96"/>
      <c r="FI41" s="96"/>
      <c r="FJ41" s="96"/>
      <c r="FK41" s="96"/>
      <c r="FL41" s="96"/>
      <c r="FM41" s="96"/>
      <c r="FN41" s="96"/>
      <c r="FO41" s="96"/>
      <c r="FP41" s="96"/>
      <c r="FQ41" s="96"/>
      <c r="FR41" s="96"/>
      <c r="FS41" s="96"/>
      <c r="FT41" s="96"/>
      <c r="FU41" s="96"/>
      <c r="FV41" s="96"/>
      <c r="FW41" s="96"/>
      <c r="FX41" s="96"/>
      <c r="FY41" s="96"/>
      <c r="FZ41" s="96"/>
      <c r="GA41" s="96"/>
      <c r="GB41" s="96"/>
      <c r="GC41" s="96"/>
      <c r="GD41" s="96"/>
      <c r="GE41" s="96"/>
      <c r="GF41" s="96"/>
      <c r="GG41" s="96"/>
      <c r="GH41" s="96"/>
      <c r="GI41" s="96"/>
      <c r="GJ41" s="96"/>
      <c r="GK41" s="96"/>
      <c r="GL41" s="96"/>
      <c r="GM41" s="96"/>
      <c r="GN41" s="96"/>
      <c r="GO41" s="96"/>
      <c r="GP41" s="96"/>
      <c r="GQ41" s="96"/>
      <c r="GR41" s="96"/>
      <c r="GS41" s="96"/>
      <c r="GT41" s="96"/>
      <c r="GU41" s="96"/>
      <c r="GV41" s="96"/>
      <c r="GW41" s="96"/>
      <c r="GX41" s="96"/>
      <c r="GY41" s="96"/>
      <c r="GZ41" s="96"/>
      <c r="HA41" s="96"/>
      <c r="HB41" s="96"/>
      <c r="HC41" s="96"/>
      <c r="HD41" s="96"/>
      <c r="HE41" s="96"/>
      <c r="HF41" s="96"/>
      <c r="HG41" s="96"/>
      <c r="HH41" s="96"/>
      <c r="HI41" s="96"/>
      <c r="HJ41" s="96"/>
      <c r="HK41" s="96"/>
      <c r="HL41" s="96"/>
      <c r="HM41" s="96"/>
      <c r="HN41" s="96"/>
      <c r="HO41" s="96"/>
      <c r="HP41" s="96"/>
      <c r="HQ41" s="96"/>
      <c r="HR41" s="96"/>
      <c r="HS41" s="96"/>
      <c r="HT41" s="96"/>
      <c r="HU41" s="96"/>
      <c r="HV41" s="96"/>
      <c r="HW41" s="96"/>
      <c r="HX41" s="96"/>
      <c r="HY41" s="96"/>
      <c r="HZ41" s="96"/>
      <c r="IA41" s="96"/>
      <c r="IB41" s="96"/>
      <c r="IC41" s="96"/>
      <c r="ID41" s="96"/>
      <c r="IE41" s="96"/>
      <c r="IF41" s="96"/>
      <c r="IG41" s="96"/>
      <c r="IH41" s="96"/>
      <c r="II41" s="96"/>
      <c r="IJ41" s="96"/>
      <c r="IK41" s="96"/>
      <c r="IL41" s="96"/>
    </row>
    <row r="42" spans="1:246" ht="30">
      <c r="A42" s="49" t="s">
        <v>1322</v>
      </c>
      <c r="B42" s="49" t="s">
        <v>1322</v>
      </c>
      <c r="E42" s="77">
        <v>4</v>
      </c>
      <c r="F42" s="2" t="s">
        <v>229</v>
      </c>
      <c r="G42" s="381"/>
      <c r="H42" s="274">
        <f t="shared" si="13"/>
        <v>623.57299999999998</v>
      </c>
      <c r="I42" s="274">
        <v>572.57299999999998</v>
      </c>
      <c r="J42" s="79"/>
      <c r="K42" s="79">
        <v>51</v>
      </c>
      <c r="L42" s="80">
        <f t="shared" si="14"/>
        <v>623.57259999999997</v>
      </c>
      <c r="M42" s="79">
        <v>572.57259999999997</v>
      </c>
      <c r="N42" s="81"/>
      <c r="O42" s="79">
        <v>51</v>
      </c>
      <c r="P42" s="79">
        <f>SUM(Q42:S42)</f>
        <v>0</v>
      </c>
      <c r="Q42" s="79"/>
      <c r="R42" s="81"/>
      <c r="S42" s="81"/>
      <c r="T42" s="81">
        <f>SUM(U42:W42)</f>
        <v>23.728999999999999</v>
      </c>
      <c r="U42" s="81">
        <v>23.728999999999999</v>
      </c>
      <c r="V42" s="81"/>
      <c r="W42" s="81"/>
      <c r="X42" s="86" t="s">
        <v>230</v>
      </c>
      <c r="Y42" s="95"/>
      <c r="Z42" s="50">
        <f t="shared" si="2"/>
        <v>623.57299999999998</v>
      </c>
      <c r="AA42" s="51">
        <f t="shared" si="3"/>
        <v>623.57259999999997</v>
      </c>
      <c r="AB42" s="51">
        <f t="shared" si="4"/>
        <v>0</v>
      </c>
      <c r="AC42" s="51">
        <f t="shared" si="5"/>
        <v>23.728999999999999</v>
      </c>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7"/>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c r="FQ42" s="96"/>
      <c r="FR42" s="96"/>
      <c r="FS42" s="96"/>
      <c r="FT42" s="96"/>
      <c r="FU42" s="96"/>
      <c r="FV42" s="96"/>
      <c r="FW42" s="96"/>
      <c r="FX42" s="96"/>
      <c r="FY42" s="96"/>
      <c r="FZ42" s="96"/>
      <c r="GA42" s="96"/>
      <c r="GB42" s="96"/>
      <c r="GC42" s="96"/>
      <c r="GD42" s="96"/>
      <c r="GE42" s="96"/>
      <c r="GF42" s="96"/>
      <c r="GG42" s="96"/>
      <c r="GH42" s="96"/>
      <c r="GI42" s="96"/>
      <c r="GJ42" s="96"/>
      <c r="GK42" s="96"/>
      <c r="GL42" s="96"/>
      <c r="GM42" s="96"/>
      <c r="GN42" s="96"/>
      <c r="GO42" s="96"/>
      <c r="GP42" s="96"/>
      <c r="GQ42" s="96"/>
      <c r="GR42" s="96"/>
      <c r="GS42" s="96"/>
      <c r="GT42" s="96"/>
      <c r="GU42" s="96"/>
      <c r="GV42" s="96"/>
      <c r="GW42" s="96"/>
      <c r="GX42" s="96"/>
      <c r="GY42" s="96"/>
      <c r="GZ42" s="96"/>
      <c r="HA42" s="96"/>
      <c r="HB42" s="96"/>
      <c r="HC42" s="96"/>
      <c r="HD42" s="96"/>
      <c r="HE42" s="96"/>
      <c r="HF42" s="96"/>
      <c r="HG42" s="96"/>
      <c r="HH42" s="96"/>
      <c r="HI42" s="96"/>
      <c r="HJ42" s="96"/>
      <c r="HK42" s="96"/>
      <c r="HL42" s="96"/>
      <c r="HM42" s="96"/>
      <c r="HN42" s="96"/>
      <c r="HO42" s="96"/>
      <c r="HP42" s="96"/>
      <c r="HQ42" s="96"/>
      <c r="HR42" s="96"/>
      <c r="HS42" s="96"/>
      <c r="HT42" s="96"/>
      <c r="HU42" s="96"/>
      <c r="HV42" s="96"/>
      <c r="HW42" s="96"/>
      <c r="HX42" s="96"/>
      <c r="HY42" s="96"/>
      <c r="HZ42" s="96"/>
      <c r="IA42" s="96"/>
      <c r="IB42" s="96"/>
      <c r="IC42" s="96"/>
      <c r="ID42" s="96"/>
      <c r="IE42" s="96"/>
      <c r="IF42" s="96"/>
      <c r="IG42" s="96"/>
      <c r="IH42" s="96"/>
      <c r="II42" s="96"/>
      <c r="IJ42" s="96"/>
      <c r="IK42" s="96"/>
      <c r="IL42" s="96"/>
    </row>
    <row r="43" spans="1:246" ht="30">
      <c r="A43" s="49" t="s">
        <v>1322</v>
      </c>
      <c r="B43" s="49" t="s">
        <v>1322</v>
      </c>
      <c r="E43" s="77">
        <v>5</v>
      </c>
      <c r="F43" s="2" t="s">
        <v>231</v>
      </c>
      <c r="G43" s="381"/>
      <c r="H43" s="274">
        <f t="shared" si="13"/>
        <v>578</v>
      </c>
      <c r="I43" s="274">
        <v>532</v>
      </c>
      <c r="J43" s="79"/>
      <c r="K43" s="79">
        <v>46</v>
      </c>
      <c r="L43" s="80">
        <f t="shared" si="14"/>
        <v>578</v>
      </c>
      <c r="M43" s="79">
        <v>532</v>
      </c>
      <c r="N43" s="81"/>
      <c r="O43" s="79">
        <v>46</v>
      </c>
      <c r="P43" s="79">
        <f>SUM(Q43:S43)</f>
        <v>0</v>
      </c>
      <c r="Q43" s="79"/>
      <c r="R43" s="81"/>
      <c r="S43" s="81"/>
      <c r="T43" s="81">
        <f>SUM(U43:W43)</f>
        <v>20.652000000000001</v>
      </c>
      <c r="U43" s="81">
        <v>20.652000000000001</v>
      </c>
      <c r="V43" s="81"/>
      <c r="W43" s="81"/>
      <c r="X43" s="86" t="s">
        <v>230</v>
      </c>
      <c r="Y43" s="95"/>
      <c r="Z43" s="50">
        <f t="shared" si="2"/>
        <v>578</v>
      </c>
      <c r="AA43" s="51">
        <f t="shared" si="3"/>
        <v>578</v>
      </c>
      <c r="AB43" s="51">
        <f t="shared" si="4"/>
        <v>0</v>
      </c>
      <c r="AC43" s="51">
        <f t="shared" si="5"/>
        <v>20.652000000000001</v>
      </c>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c r="DM43" s="96"/>
      <c r="DN43" s="96"/>
      <c r="DO43" s="96"/>
      <c r="DP43" s="96"/>
      <c r="DQ43" s="96"/>
      <c r="DR43" s="96"/>
      <c r="DS43" s="96"/>
      <c r="DT43" s="96"/>
      <c r="DU43" s="96"/>
      <c r="DV43" s="96"/>
      <c r="DW43" s="96"/>
      <c r="DX43" s="96"/>
      <c r="DY43" s="97"/>
      <c r="DZ43" s="96"/>
      <c r="EA43" s="96"/>
      <c r="EB43" s="96"/>
      <c r="EC43" s="96"/>
      <c r="ED43" s="96"/>
      <c r="EE43" s="96"/>
      <c r="EF43" s="96"/>
      <c r="EG43" s="96"/>
      <c r="EH43" s="96"/>
      <c r="EI43" s="96"/>
      <c r="EJ43" s="96"/>
      <c r="EK43" s="96"/>
      <c r="EL43" s="96"/>
      <c r="EM43" s="96"/>
      <c r="EN43" s="96"/>
      <c r="EO43" s="96"/>
      <c r="EP43" s="96"/>
      <c r="EQ43" s="96"/>
      <c r="ER43" s="96"/>
      <c r="ES43" s="96"/>
      <c r="ET43" s="96"/>
      <c r="EU43" s="96"/>
      <c r="EV43" s="96"/>
      <c r="EW43" s="96"/>
      <c r="EX43" s="96"/>
      <c r="EY43" s="96"/>
      <c r="EZ43" s="96"/>
      <c r="FA43" s="96"/>
      <c r="FB43" s="96"/>
      <c r="FC43" s="96"/>
      <c r="FD43" s="96"/>
      <c r="FE43" s="96"/>
      <c r="FF43" s="96"/>
      <c r="FG43" s="96"/>
      <c r="FH43" s="96"/>
      <c r="FI43" s="96"/>
      <c r="FJ43" s="96"/>
      <c r="FK43" s="96"/>
      <c r="FL43" s="96"/>
      <c r="FM43" s="96"/>
      <c r="FN43" s="96"/>
      <c r="FO43" s="96"/>
      <c r="FP43" s="96"/>
      <c r="FQ43" s="96"/>
      <c r="FR43" s="96"/>
      <c r="FS43" s="96"/>
      <c r="FT43" s="96"/>
      <c r="FU43" s="96"/>
      <c r="FV43" s="96"/>
      <c r="FW43" s="96"/>
      <c r="FX43" s="96"/>
      <c r="FY43" s="96"/>
      <c r="FZ43" s="96"/>
      <c r="GA43" s="96"/>
      <c r="GB43" s="96"/>
      <c r="GC43" s="96"/>
      <c r="GD43" s="96"/>
      <c r="GE43" s="96"/>
      <c r="GF43" s="96"/>
      <c r="GG43" s="96"/>
      <c r="GH43" s="96"/>
      <c r="GI43" s="96"/>
      <c r="GJ43" s="96"/>
      <c r="GK43" s="96"/>
      <c r="GL43" s="96"/>
      <c r="GM43" s="96"/>
      <c r="GN43" s="96"/>
      <c r="GO43" s="96"/>
      <c r="GP43" s="96"/>
      <c r="GQ43" s="96"/>
      <c r="GR43" s="96"/>
      <c r="GS43" s="96"/>
      <c r="GT43" s="96"/>
      <c r="GU43" s="96"/>
      <c r="GV43" s="96"/>
      <c r="GW43" s="96"/>
      <c r="GX43" s="96"/>
      <c r="GY43" s="96"/>
      <c r="GZ43" s="96"/>
      <c r="HA43" s="96"/>
      <c r="HB43" s="96"/>
      <c r="HC43" s="96"/>
      <c r="HD43" s="96"/>
      <c r="HE43" s="96"/>
      <c r="HF43" s="96"/>
      <c r="HG43" s="96"/>
      <c r="HH43" s="96"/>
      <c r="HI43" s="96"/>
      <c r="HJ43" s="96"/>
      <c r="HK43" s="96"/>
      <c r="HL43" s="96"/>
      <c r="HM43" s="96"/>
      <c r="HN43" s="96"/>
      <c r="HO43" s="96"/>
      <c r="HP43" s="96"/>
      <c r="HQ43" s="96"/>
      <c r="HR43" s="96"/>
      <c r="HS43" s="96"/>
      <c r="HT43" s="96"/>
      <c r="HU43" s="96"/>
      <c r="HV43" s="96"/>
      <c r="HW43" s="96"/>
      <c r="HX43" s="96"/>
      <c r="HY43" s="96"/>
      <c r="HZ43" s="96"/>
      <c r="IA43" s="96"/>
      <c r="IB43" s="96"/>
      <c r="IC43" s="96"/>
      <c r="ID43" s="96"/>
      <c r="IE43" s="96"/>
      <c r="IF43" s="96"/>
      <c r="IG43" s="96"/>
      <c r="IH43" s="96"/>
      <c r="II43" s="96"/>
      <c r="IJ43" s="96"/>
      <c r="IK43" s="96"/>
      <c r="IL43" s="96"/>
    </row>
    <row r="44" spans="1:246" ht="30">
      <c r="A44" s="49" t="s">
        <v>1322</v>
      </c>
      <c r="B44" s="49" t="s">
        <v>1322</v>
      </c>
      <c r="E44" s="77">
        <v>6</v>
      </c>
      <c r="F44" s="2" t="s">
        <v>232</v>
      </c>
      <c r="G44" s="381"/>
      <c r="H44" s="274">
        <f t="shared" si="13"/>
        <v>770</v>
      </c>
      <c r="I44" s="274">
        <v>700</v>
      </c>
      <c r="J44" s="79"/>
      <c r="K44" s="79">
        <v>70</v>
      </c>
      <c r="L44" s="80">
        <f t="shared" si="14"/>
        <v>0</v>
      </c>
      <c r="M44" s="79"/>
      <c r="N44" s="81"/>
      <c r="O44" s="79"/>
      <c r="P44" s="79">
        <f>SUM(Q44:S44)</f>
        <v>770</v>
      </c>
      <c r="Q44" s="79">
        <v>700</v>
      </c>
      <c r="R44" s="81"/>
      <c r="S44" s="81">
        <v>70</v>
      </c>
      <c r="T44" s="81">
        <f>SUM(U44:W44)</f>
        <v>0</v>
      </c>
      <c r="U44" s="81"/>
      <c r="V44" s="81"/>
      <c r="W44" s="81"/>
      <c r="X44" s="86" t="s">
        <v>233</v>
      </c>
      <c r="Y44" s="95"/>
      <c r="Z44" s="50">
        <f t="shared" si="2"/>
        <v>770</v>
      </c>
      <c r="AA44" s="51">
        <f t="shared" si="3"/>
        <v>0</v>
      </c>
      <c r="AB44" s="51">
        <f t="shared" si="4"/>
        <v>770</v>
      </c>
      <c r="AC44" s="51">
        <f t="shared" si="5"/>
        <v>0</v>
      </c>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96"/>
      <c r="CH44" s="96"/>
      <c r="CI44" s="96"/>
      <c r="CJ44" s="96"/>
      <c r="CK44" s="96"/>
      <c r="CL44" s="96"/>
      <c r="CM44" s="96"/>
      <c r="CN44" s="96"/>
      <c r="CO44" s="96"/>
      <c r="CP44" s="96"/>
      <c r="CQ44" s="96"/>
      <c r="CR44" s="96"/>
      <c r="CS44" s="96"/>
      <c r="CT44" s="96"/>
      <c r="CU44" s="96"/>
      <c r="CV44" s="96"/>
      <c r="CW44" s="96"/>
      <c r="CX44" s="96"/>
      <c r="CY44" s="96"/>
      <c r="CZ44" s="96"/>
      <c r="DA44" s="96"/>
      <c r="DB44" s="96"/>
      <c r="DC44" s="96"/>
      <c r="DD44" s="96"/>
      <c r="DE44" s="96"/>
      <c r="DF44" s="96"/>
      <c r="DG44" s="96"/>
      <c r="DH44" s="96"/>
      <c r="DI44" s="96"/>
      <c r="DJ44" s="96"/>
      <c r="DK44" s="96"/>
      <c r="DL44" s="96"/>
      <c r="DM44" s="96"/>
      <c r="DN44" s="96"/>
      <c r="DO44" s="96"/>
      <c r="DP44" s="96"/>
      <c r="DQ44" s="96"/>
      <c r="DR44" s="96"/>
      <c r="DS44" s="96"/>
      <c r="DT44" s="96"/>
      <c r="DU44" s="96"/>
      <c r="DV44" s="96"/>
      <c r="DW44" s="96"/>
      <c r="DX44" s="96"/>
      <c r="DY44" s="97"/>
      <c r="DZ44" s="96"/>
      <c r="EA44" s="96"/>
      <c r="EB44" s="96"/>
      <c r="EC44" s="96"/>
      <c r="ED44" s="96"/>
      <c r="EE44" s="96"/>
      <c r="EF44" s="96"/>
      <c r="EG44" s="96"/>
      <c r="EH44" s="96"/>
      <c r="EI44" s="96"/>
      <c r="EJ44" s="96"/>
      <c r="EK44" s="96"/>
      <c r="EL44" s="96"/>
      <c r="EM44" s="96"/>
      <c r="EN44" s="96"/>
      <c r="EO44" s="96"/>
      <c r="EP44" s="96"/>
      <c r="EQ44" s="96"/>
      <c r="ER44" s="96"/>
      <c r="ES44" s="96"/>
      <c r="ET44" s="96"/>
      <c r="EU44" s="96"/>
      <c r="EV44" s="96"/>
      <c r="EW44" s="96"/>
      <c r="EX44" s="96"/>
      <c r="EY44" s="96"/>
      <c r="EZ44" s="96"/>
      <c r="FA44" s="96"/>
      <c r="FB44" s="96"/>
      <c r="FC44" s="96"/>
      <c r="FD44" s="96"/>
      <c r="FE44" s="96"/>
      <c r="FF44" s="96"/>
      <c r="FG44" s="96"/>
      <c r="FH44" s="96"/>
      <c r="FI44" s="96"/>
      <c r="FJ44" s="96"/>
      <c r="FK44" s="96"/>
      <c r="FL44" s="96"/>
      <c r="FM44" s="96"/>
      <c r="FN44" s="96"/>
      <c r="FO44" s="96"/>
      <c r="FP44" s="96"/>
      <c r="FQ44" s="96"/>
      <c r="FR44" s="96"/>
      <c r="FS44" s="96"/>
      <c r="FT44" s="96"/>
      <c r="FU44" s="96"/>
      <c r="FV44" s="96"/>
      <c r="FW44" s="96"/>
      <c r="FX44" s="96"/>
      <c r="FY44" s="96"/>
      <c r="FZ44" s="96"/>
      <c r="GA44" s="96"/>
      <c r="GB44" s="96"/>
      <c r="GC44" s="96"/>
      <c r="GD44" s="96"/>
      <c r="GE44" s="96"/>
      <c r="GF44" s="96"/>
      <c r="GG44" s="96"/>
      <c r="GH44" s="96"/>
      <c r="GI44" s="96"/>
      <c r="GJ44" s="96"/>
      <c r="GK44" s="96"/>
      <c r="GL44" s="96"/>
      <c r="GM44" s="96"/>
      <c r="GN44" s="96"/>
      <c r="GO44" s="96"/>
      <c r="GP44" s="96"/>
      <c r="GQ44" s="96"/>
      <c r="GR44" s="96"/>
      <c r="GS44" s="96"/>
      <c r="GT44" s="96"/>
      <c r="GU44" s="96"/>
      <c r="GV44" s="96"/>
      <c r="GW44" s="96"/>
      <c r="GX44" s="96"/>
      <c r="GY44" s="96"/>
      <c r="GZ44" s="96"/>
      <c r="HA44" s="96"/>
      <c r="HB44" s="96"/>
      <c r="HC44" s="96"/>
      <c r="HD44" s="96"/>
      <c r="HE44" s="96"/>
      <c r="HF44" s="96"/>
      <c r="HG44" s="96"/>
      <c r="HH44" s="96"/>
      <c r="HI44" s="96"/>
      <c r="HJ44" s="96"/>
      <c r="HK44" s="96"/>
      <c r="HL44" s="96"/>
      <c r="HM44" s="96"/>
      <c r="HN44" s="96"/>
      <c r="HO44" s="96"/>
      <c r="HP44" s="96"/>
      <c r="HQ44" s="96"/>
      <c r="HR44" s="96"/>
      <c r="HS44" s="96"/>
      <c r="HT44" s="96"/>
      <c r="HU44" s="96"/>
      <c r="HV44" s="96"/>
      <c r="HW44" s="96"/>
      <c r="HX44" s="96"/>
      <c r="HY44" s="96"/>
      <c r="HZ44" s="96"/>
      <c r="IA44" s="96"/>
      <c r="IB44" s="96"/>
      <c r="IC44" s="96"/>
      <c r="ID44" s="96"/>
      <c r="IE44" s="96"/>
      <c r="IF44" s="96"/>
      <c r="IG44" s="96"/>
      <c r="IH44" s="96"/>
      <c r="II44" s="96"/>
      <c r="IJ44" s="96"/>
      <c r="IK44" s="96"/>
      <c r="IL44" s="96"/>
    </row>
    <row r="45" spans="1:246" ht="30">
      <c r="A45" s="49" t="s">
        <v>1322</v>
      </c>
      <c r="B45" s="49" t="s">
        <v>1322</v>
      </c>
      <c r="E45" s="77">
        <v>7</v>
      </c>
      <c r="F45" s="2" t="s">
        <v>18</v>
      </c>
      <c r="G45" s="78" t="s">
        <v>234</v>
      </c>
      <c r="H45" s="274">
        <f t="shared" si="13"/>
        <v>44</v>
      </c>
      <c r="I45" s="274">
        <v>40</v>
      </c>
      <c r="J45" s="79"/>
      <c r="K45" s="79">
        <v>4</v>
      </c>
      <c r="L45" s="80">
        <f t="shared" si="14"/>
        <v>44</v>
      </c>
      <c r="M45" s="79">
        <v>40</v>
      </c>
      <c r="N45" s="81"/>
      <c r="O45" s="79">
        <v>4</v>
      </c>
      <c r="P45" s="79"/>
      <c r="Q45" s="79"/>
      <c r="R45" s="81"/>
      <c r="S45" s="81"/>
      <c r="T45" s="81"/>
      <c r="U45" s="81"/>
      <c r="V45" s="81"/>
      <c r="W45" s="81"/>
      <c r="X45" s="86" t="s">
        <v>235</v>
      </c>
      <c r="Y45" s="95"/>
      <c r="Z45" s="50">
        <f t="shared" si="2"/>
        <v>44</v>
      </c>
      <c r="AA45" s="51">
        <f t="shared" si="3"/>
        <v>44</v>
      </c>
      <c r="AB45" s="51">
        <f t="shared" si="4"/>
        <v>0</v>
      </c>
      <c r="AC45" s="51">
        <f t="shared" si="5"/>
        <v>0</v>
      </c>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96"/>
      <c r="CH45" s="96"/>
      <c r="CI45" s="96"/>
      <c r="CJ45" s="96"/>
      <c r="CK45" s="96"/>
      <c r="CL45" s="96"/>
      <c r="CM45" s="96"/>
      <c r="CN45" s="96"/>
      <c r="CO45" s="96"/>
      <c r="CP45" s="96"/>
      <c r="CQ45" s="96"/>
      <c r="CR45" s="96"/>
      <c r="CS45" s="96"/>
      <c r="CT45" s="96"/>
      <c r="CU45" s="96"/>
      <c r="CV45" s="96"/>
      <c r="CW45" s="96"/>
      <c r="CX45" s="96"/>
      <c r="CY45" s="96"/>
      <c r="CZ45" s="96"/>
      <c r="DA45" s="96"/>
      <c r="DB45" s="96"/>
      <c r="DC45" s="96"/>
      <c r="DD45" s="96"/>
      <c r="DE45" s="96"/>
      <c r="DF45" s="96"/>
      <c r="DG45" s="96"/>
      <c r="DH45" s="96"/>
      <c r="DI45" s="96"/>
      <c r="DJ45" s="96"/>
      <c r="DK45" s="96"/>
      <c r="DL45" s="96"/>
      <c r="DM45" s="96"/>
      <c r="DN45" s="96"/>
      <c r="DO45" s="96"/>
      <c r="DP45" s="96"/>
      <c r="DQ45" s="96"/>
      <c r="DR45" s="96"/>
      <c r="DS45" s="96"/>
      <c r="DT45" s="96"/>
      <c r="DU45" s="96"/>
      <c r="DV45" s="96"/>
      <c r="DW45" s="96"/>
      <c r="DX45" s="96"/>
      <c r="DY45" s="97"/>
      <c r="DZ45" s="96"/>
      <c r="EA45" s="96"/>
      <c r="EB45" s="96"/>
      <c r="EC45" s="96"/>
      <c r="ED45" s="96"/>
      <c r="EE45" s="96"/>
      <c r="EF45" s="96"/>
      <c r="EG45" s="96"/>
      <c r="EH45" s="96"/>
      <c r="EI45" s="96"/>
      <c r="EJ45" s="96"/>
      <c r="EK45" s="96"/>
      <c r="EL45" s="96"/>
      <c r="EM45" s="96"/>
      <c r="EN45" s="96"/>
      <c r="EO45" s="96"/>
      <c r="EP45" s="96"/>
      <c r="EQ45" s="96"/>
      <c r="ER45" s="96"/>
      <c r="ES45" s="96"/>
      <c r="ET45" s="96"/>
      <c r="EU45" s="96"/>
      <c r="EV45" s="96"/>
      <c r="EW45" s="96"/>
      <c r="EX45" s="96"/>
      <c r="EY45" s="96"/>
      <c r="EZ45" s="96"/>
      <c r="FA45" s="96"/>
      <c r="FB45" s="96"/>
      <c r="FC45" s="96"/>
      <c r="FD45" s="96"/>
      <c r="FE45" s="96"/>
      <c r="FF45" s="96"/>
      <c r="FG45" s="96"/>
      <c r="FH45" s="96"/>
      <c r="FI45" s="96"/>
      <c r="FJ45" s="96"/>
      <c r="FK45" s="96"/>
      <c r="FL45" s="96"/>
      <c r="FM45" s="96"/>
      <c r="FN45" s="96"/>
      <c r="FO45" s="96"/>
      <c r="FP45" s="96"/>
      <c r="FQ45" s="96"/>
      <c r="FR45" s="96"/>
      <c r="FS45" s="96"/>
      <c r="FT45" s="96"/>
      <c r="FU45" s="96"/>
      <c r="FV45" s="96"/>
      <c r="FW45" s="96"/>
      <c r="FX45" s="96"/>
      <c r="FY45" s="96"/>
      <c r="FZ45" s="96"/>
      <c r="GA45" s="96"/>
      <c r="GB45" s="96"/>
      <c r="GC45" s="96"/>
      <c r="GD45" s="96"/>
      <c r="GE45" s="96"/>
      <c r="GF45" s="96"/>
      <c r="GG45" s="96"/>
      <c r="GH45" s="96"/>
      <c r="GI45" s="96"/>
      <c r="GJ45" s="96"/>
      <c r="GK45" s="96"/>
      <c r="GL45" s="96"/>
      <c r="GM45" s="96"/>
      <c r="GN45" s="96"/>
      <c r="GO45" s="96"/>
      <c r="GP45" s="96"/>
      <c r="GQ45" s="96"/>
      <c r="GR45" s="96"/>
      <c r="GS45" s="96"/>
      <c r="GT45" s="96"/>
      <c r="GU45" s="96"/>
      <c r="GV45" s="96"/>
      <c r="GW45" s="96"/>
      <c r="GX45" s="96"/>
      <c r="GY45" s="96"/>
      <c r="GZ45" s="96"/>
      <c r="HA45" s="96"/>
      <c r="HB45" s="96"/>
      <c r="HC45" s="96"/>
      <c r="HD45" s="96"/>
      <c r="HE45" s="96"/>
      <c r="HF45" s="96"/>
      <c r="HG45" s="96"/>
      <c r="HH45" s="96"/>
      <c r="HI45" s="96"/>
      <c r="HJ45" s="96"/>
      <c r="HK45" s="96"/>
      <c r="HL45" s="96"/>
      <c r="HM45" s="96"/>
      <c r="HN45" s="96"/>
      <c r="HO45" s="96"/>
      <c r="HP45" s="96"/>
      <c r="HQ45" s="96"/>
      <c r="HR45" s="96"/>
      <c r="HS45" s="96"/>
      <c r="HT45" s="96"/>
      <c r="HU45" s="96"/>
      <c r="HV45" s="96"/>
      <c r="HW45" s="96"/>
      <c r="HX45" s="96"/>
      <c r="HY45" s="96"/>
      <c r="HZ45" s="96"/>
      <c r="IA45" s="96"/>
      <c r="IB45" s="96"/>
      <c r="IC45" s="96"/>
      <c r="ID45" s="96"/>
      <c r="IE45" s="96"/>
      <c r="IF45" s="96"/>
      <c r="IG45" s="96"/>
      <c r="IH45" s="96"/>
      <c r="II45" s="96"/>
      <c r="IJ45" s="96"/>
      <c r="IK45" s="96"/>
      <c r="IL45" s="96"/>
    </row>
    <row r="46" spans="1:246" ht="30">
      <c r="A46" s="49" t="s">
        <v>1322</v>
      </c>
      <c r="B46" s="49" t="s">
        <v>1322</v>
      </c>
      <c r="E46" s="77">
        <v>8</v>
      </c>
      <c r="F46" s="2" t="s">
        <v>18</v>
      </c>
      <c r="G46" s="78" t="s">
        <v>236</v>
      </c>
      <c r="H46" s="274">
        <f t="shared" si="13"/>
        <v>176</v>
      </c>
      <c r="I46" s="274">
        <v>160</v>
      </c>
      <c r="J46" s="79"/>
      <c r="K46" s="79">
        <v>16</v>
      </c>
      <c r="L46" s="80">
        <f t="shared" si="14"/>
        <v>88</v>
      </c>
      <c r="M46" s="79">
        <f>160-80</f>
        <v>80</v>
      </c>
      <c r="N46" s="81"/>
      <c r="O46" s="79">
        <v>8</v>
      </c>
      <c r="P46" s="79">
        <f>SUM(Q46:S46)</f>
        <v>88</v>
      </c>
      <c r="Q46" s="79">
        <v>80</v>
      </c>
      <c r="R46" s="81"/>
      <c r="S46" s="81">
        <v>8</v>
      </c>
      <c r="T46" s="81"/>
      <c r="U46" s="81"/>
      <c r="V46" s="81"/>
      <c r="W46" s="81"/>
      <c r="X46" s="86" t="s">
        <v>233</v>
      </c>
      <c r="Y46" s="95"/>
      <c r="Z46" s="50">
        <f t="shared" si="2"/>
        <v>176</v>
      </c>
      <c r="AA46" s="51">
        <f t="shared" si="3"/>
        <v>88</v>
      </c>
      <c r="AB46" s="51">
        <f t="shared" si="4"/>
        <v>88</v>
      </c>
      <c r="AC46" s="51">
        <f t="shared" si="5"/>
        <v>0</v>
      </c>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c r="CP46" s="96"/>
      <c r="CQ46" s="96"/>
      <c r="CR46" s="96"/>
      <c r="CS46" s="96"/>
      <c r="CT46" s="96"/>
      <c r="CU46" s="96"/>
      <c r="CV46" s="96"/>
      <c r="CW46" s="96"/>
      <c r="CX46" s="96"/>
      <c r="CY46" s="96"/>
      <c r="CZ46" s="96"/>
      <c r="DA46" s="96"/>
      <c r="DB46" s="96"/>
      <c r="DC46" s="96"/>
      <c r="DD46" s="96"/>
      <c r="DE46" s="96"/>
      <c r="DF46" s="96"/>
      <c r="DG46" s="96"/>
      <c r="DH46" s="96"/>
      <c r="DI46" s="96"/>
      <c r="DJ46" s="96"/>
      <c r="DK46" s="96"/>
      <c r="DL46" s="96"/>
      <c r="DM46" s="96"/>
      <c r="DN46" s="96"/>
      <c r="DO46" s="96"/>
      <c r="DP46" s="96"/>
      <c r="DQ46" s="96"/>
      <c r="DR46" s="96"/>
      <c r="DS46" s="96"/>
      <c r="DT46" s="96"/>
      <c r="DU46" s="96"/>
      <c r="DV46" s="96"/>
      <c r="DW46" s="96"/>
      <c r="DX46" s="96"/>
      <c r="DY46" s="97"/>
      <c r="DZ46" s="96"/>
      <c r="EA46" s="96"/>
      <c r="EB46" s="96"/>
      <c r="EC46" s="96"/>
      <c r="ED46" s="96"/>
      <c r="EE46" s="96"/>
      <c r="EF46" s="96"/>
      <c r="EG46" s="96"/>
      <c r="EH46" s="96"/>
      <c r="EI46" s="96"/>
      <c r="EJ46" s="96"/>
      <c r="EK46" s="96"/>
      <c r="EL46" s="96"/>
      <c r="EM46" s="96"/>
      <c r="EN46" s="96"/>
      <c r="EO46" s="96"/>
      <c r="EP46" s="96"/>
      <c r="EQ46" s="96"/>
      <c r="ER46" s="96"/>
      <c r="ES46" s="96"/>
      <c r="ET46" s="96"/>
      <c r="EU46" s="96"/>
      <c r="EV46" s="96"/>
      <c r="EW46" s="96"/>
      <c r="EX46" s="96"/>
      <c r="EY46" s="96"/>
      <c r="EZ46" s="96"/>
      <c r="FA46" s="96"/>
      <c r="FB46" s="96"/>
      <c r="FC46" s="96"/>
      <c r="FD46" s="96"/>
      <c r="FE46" s="96"/>
      <c r="FF46" s="96"/>
      <c r="FG46" s="96"/>
      <c r="FH46" s="96"/>
      <c r="FI46" s="96"/>
      <c r="FJ46" s="96"/>
      <c r="FK46" s="96"/>
      <c r="FL46" s="96"/>
      <c r="FM46" s="96"/>
      <c r="FN46" s="96"/>
      <c r="FO46" s="96"/>
      <c r="FP46" s="96"/>
      <c r="FQ46" s="96"/>
      <c r="FR46" s="96"/>
      <c r="FS46" s="96"/>
      <c r="FT46" s="96"/>
      <c r="FU46" s="96"/>
      <c r="FV46" s="96"/>
      <c r="FW46" s="96"/>
      <c r="FX46" s="96"/>
      <c r="FY46" s="96"/>
      <c r="FZ46" s="96"/>
      <c r="GA46" s="96"/>
      <c r="GB46" s="96"/>
      <c r="GC46" s="96"/>
      <c r="GD46" s="96"/>
      <c r="GE46" s="96"/>
      <c r="GF46" s="96"/>
      <c r="GG46" s="96"/>
      <c r="GH46" s="96"/>
      <c r="GI46" s="96"/>
      <c r="GJ46" s="96"/>
      <c r="GK46" s="96"/>
      <c r="GL46" s="96"/>
      <c r="GM46" s="96"/>
      <c r="GN46" s="96"/>
      <c r="GO46" s="96"/>
      <c r="GP46" s="96"/>
      <c r="GQ46" s="96"/>
      <c r="GR46" s="96"/>
      <c r="GS46" s="96"/>
      <c r="GT46" s="96"/>
      <c r="GU46" s="96"/>
      <c r="GV46" s="96"/>
      <c r="GW46" s="96"/>
      <c r="GX46" s="96"/>
      <c r="GY46" s="96"/>
      <c r="GZ46" s="96"/>
      <c r="HA46" s="96"/>
      <c r="HB46" s="96"/>
      <c r="HC46" s="96"/>
      <c r="HD46" s="96"/>
      <c r="HE46" s="96"/>
      <c r="HF46" s="96"/>
      <c r="HG46" s="96"/>
      <c r="HH46" s="96"/>
      <c r="HI46" s="96"/>
      <c r="HJ46" s="96"/>
      <c r="HK46" s="96"/>
      <c r="HL46" s="96"/>
      <c r="HM46" s="96"/>
      <c r="HN46" s="96"/>
      <c r="HO46" s="96"/>
      <c r="HP46" s="96"/>
      <c r="HQ46" s="96"/>
      <c r="HR46" s="96"/>
      <c r="HS46" s="96"/>
      <c r="HT46" s="96"/>
      <c r="HU46" s="96"/>
      <c r="HV46" s="96"/>
      <c r="HW46" s="96"/>
      <c r="HX46" s="96"/>
      <c r="HY46" s="96"/>
      <c r="HZ46" s="96"/>
      <c r="IA46" s="96"/>
      <c r="IB46" s="96"/>
      <c r="IC46" s="96"/>
      <c r="ID46" s="96"/>
      <c r="IE46" s="96"/>
      <c r="IF46" s="96"/>
      <c r="IG46" s="96"/>
      <c r="IH46" s="96"/>
      <c r="II46" s="96"/>
      <c r="IJ46" s="96"/>
      <c r="IK46" s="96"/>
      <c r="IL46" s="96"/>
    </row>
    <row r="47" spans="1:246" ht="30">
      <c r="A47" s="49" t="s">
        <v>1322</v>
      </c>
      <c r="B47" s="49" t="s">
        <v>1322</v>
      </c>
      <c r="E47" s="77">
        <v>9</v>
      </c>
      <c r="F47" s="2" t="s">
        <v>18</v>
      </c>
      <c r="G47" s="78" t="s">
        <v>237</v>
      </c>
      <c r="H47" s="274">
        <f t="shared" si="13"/>
        <v>264</v>
      </c>
      <c r="I47" s="274">
        <v>240</v>
      </c>
      <c r="J47" s="79"/>
      <c r="K47" s="79">
        <v>24</v>
      </c>
      <c r="L47" s="80">
        <f t="shared" si="14"/>
        <v>264</v>
      </c>
      <c r="M47" s="79">
        <v>240</v>
      </c>
      <c r="N47" s="81"/>
      <c r="O47" s="79">
        <v>24</v>
      </c>
      <c r="P47" s="79"/>
      <c r="Q47" s="79"/>
      <c r="R47" s="81"/>
      <c r="S47" s="81"/>
      <c r="T47" s="81"/>
      <c r="U47" s="81"/>
      <c r="V47" s="81"/>
      <c r="W47" s="81"/>
      <c r="X47" s="86" t="s">
        <v>230</v>
      </c>
      <c r="Y47" s="95"/>
      <c r="Z47" s="50">
        <f t="shared" si="2"/>
        <v>264</v>
      </c>
      <c r="AA47" s="51">
        <f t="shared" si="3"/>
        <v>264</v>
      </c>
      <c r="AB47" s="51">
        <f t="shared" si="4"/>
        <v>0</v>
      </c>
      <c r="AC47" s="51">
        <f t="shared" si="5"/>
        <v>0</v>
      </c>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c r="CP47" s="96"/>
      <c r="CQ47" s="96"/>
      <c r="CR47" s="96"/>
      <c r="CS47" s="96"/>
      <c r="CT47" s="96"/>
      <c r="CU47" s="96"/>
      <c r="CV47" s="96"/>
      <c r="CW47" s="96"/>
      <c r="CX47" s="96"/>
      <c r="CY47" s="96"/>
      <c r="CZ47" s="96"/>
      <c r="DA47" s="96"/>
      <c r="DB47" s="96"/>
      <c r="DC47" s="96"/>
      <c r="DD47" s="96"/>
      <c r="DE47" s="96"/>
      <c r="DF47" s="96"/>
      <c r="DG47" s="96"/>
      <c r="DH47" s="96"/>
      <c r="DI47" s="96"/>
      <c r="DJ47" s="96"/>
      <c r="DK47" s="96"/>
      <c r="DL47" s="96"/>
      <c r="DM47" s="96"/>
      <c r="DN47" s="96"/>
      <c r="DO47" s="96"/>
      <c r="DP47" s="96"/>
      <c r="DQ47" s="96"/>
      <c r="DR47" s="96"/>
      <c r="DS47" s="96"/>
      <c r="DT47" s="96"/>
      <c r="DU47" s="96"/>
      <c r="DV47" s="96"/>
      <c r="DW47" s="96"/>
      <c r="DX47" s="96"/>
      <c r="DY47" s="97"/>
      <c r="DZ47" s="96"/>
      <c r="EA47" s="96"/>
      <c r="EB47" s="96"/>
      <c r="EC47" s="96"/>
      <c r="ED47" s="96"/>
      <c r="EE47" s="96"/>
      <c r="EF47" s="96"/>
      <c r="EG47" s="96"/>
      <c r="EH47" s="96"/>
      <c r="EI47" s="96"/>
      <c r="EJ47" s="96"/>
      <c r="EK47" s="96"/>
      <c r="EL47" s="96"/>
      <c r="EM47" s="96"/>
      <c r="EN47" s="96"/>
      <c r="EO47" s="96"/>
      <c r="EP47" s="96"/>
      <c r="EQ47" s="96"/>
      <c r="ER47" s="96"/>
      <c r="ES47" s="96"/>
      <c r="ET47" s="96"/>
      <c r="EU47" s="96"/>
      <c r="EV47" s="96"/>
      <c r="EW47" s="96"/>
      <c r="EX47" s="96"/>
      <c r="EY47" s="96"/>
      <c r="EZ47" s="96"/>
      <c r="FA47" s="96"/>
      <c r="FB47" s="96"/>
      <c r="FC47" s="96"/>
      <c r="FD47" s="96"/>
      <c r="FE47" s="96"/>
      <c r="FF47" s="96"/>
      <c r="FG47" s="96"/>
      <c r="FH47" s="96"/>
      <c r="FI47" s="96"/>
      <c r="FJ47" s="96"/>
      <c r="FK47" s="96"/>
      <c r="FL47" s="96"/>
      <c r="FM47" s="96"/>
      <c r="FN47" s="96"/>
      <c r="FO47" s="96"/>
      <c r="FP47" s="96"/>
      <c r="FQ47" s="96"/>
      <c r="FR47" s="96"/>
      <c r="FS47" s="96"/>
      <c r="FT47" s="96"/>
      <c r="FU47" s="96"/>
      <c r="FV47" s="96"/>
      <c r="FW47" s="96"/>
      <c r="FX47" s="96"/>
      <c r="FY47" s="96"/>
      <c r="FZ47" s="96"/>
      <c r="GA47" s="96"/>
      <c r="GB47" s="96"/>
      <c r="GC47" s="96"/>
      <c r="GD47" s="96"/>
      <c r="GE47" s="96"/>
      <c r="GF47" s="96"/>
      <c r="GG47" s="96"/>
      <c r="GH47" s="96"/>
      <c r="GI47" s="96"/>
      <c r="GJ47" s="96"/>
      <c r="GK47" s="96"/>
      <c r="GL47" s="96"/>
      <c r="GM47" s="96"/>
      <c r="GN47" s="96"/>
      <c r="GO47" s="96"/>
      <c r="GP47" s="96"/>
      <c r="GQ47" s="96"/>
      <c r="GR47" s="96"/>
      <c r="GS47" s="96"/>
      <c r="GT47" s="96"/>
      <c r="GU47" s="96"/>
      <c r="GV47" s="96"/>
      <c r="GW47" s="96"/>
      <c r="GX47" s="96"/>
      <c r="GY47" s="96"/>
      <c r="GZ47" s="96"/>
      <c r="HA47" s="96"/>
      <c r="HB47" s="96"/>
      <c r="HC47" s="96"/>
      <c r="HD47" s="96"/>
      <c r="HE47" s="96"/>
      <c r="HF47" s="96"/>
      <c r="HG47" s="96"/>
      <c r="HH47" s="96"/>
      <c r="HI47" s="96"/>
      <c r="HJ47" s="96"/>
      <c r="HK47" s="96"/>
      <c r="HL47" s="96"/>
      <c r="HM47" s="96"/>
      <c r="HN47" s="96"/>
      <c r="HO47" s="96"/>
      <c r="HP47" s="96"/>
      <c r="HQ47" s="96"/>
      <c r="HR47" s="96"/>
      <c r="HS47" s="96"/>
      <c r="HT47" s="96"/>
      <c r="HU47" s="96"/>
      <c r="HV47" s="96"/>
      <c r="HW47" s="96"/>
      <c r="HX47" s="96"/>
      <c r="HY47" s="96"/>
      <c r="HZ47" s="96"/>
      <c r="IA47" s="96"/>
      <c r="IB47" s="96"/>
      <c r="IC47" s="96"/>
      <c r="ID47" s="96"/>
      <c r="IE47" s="96"/>
      <c r="IF47" s="96"/>
      <c r="IG47" s="96"/>
      <c r="IH47" s="96"/>
      <c r="II47" s="96"/>
      <c r="IJ47" s="96"/>
      <c r="IK47" s="96"/>
      <c r="IL47" s="96"/>
    </row>
    <row r="48" spans="1:246" ht="30">
      <c r="A48" s="49" t="s">
        <v>1322</v>
      </c>
      <c r="B48" s="49" t="s">
        <v>1322</v>
      </c>
      <c r="E48" s="77">
        <v>10</v>
      </c>
      <c r="F48" s="2" t="s">
        <v>18</v>
      </c>
      <c r="G48" s="78" t="s">
        <v>233</v>
      </c>
      <c r="H48" s="274">
        <f t="shared" si="13"/>
        <v>2</v>
      </c>
      <c r="I48" s="274">
        <v>2</v>
      </c>
      <c r="J48" s="79"/>
      <c r="K48" s="79"/>
      <c r="L48" s="80"/>
      <c r="M48" s="79"/>
      <c r="N48" s="81"/>
      <c r="O48" s="79"/>
      <c r="P48" s="79">
        <f>SUM(Q48:S48)</f>
        <v>2</v>
      </c>
      <c r="Q48" s="79">
        <v>2</v>
      </c>
      <c r="R48" s="81"/>
      <c r="S48" s="81"/>
      <c r="T48" s="81"/>
      <c r="U48" s="81"/>
      <c r="V48" s="81"/>
      <c r="W48" s="81"/>
      <c r="X48" s="86" t="s">
        <v>233</v>
      </c>
      <c r="Y48" s="95"/>
      <c r="Z48" s="50">
        <f t="shared" si="2"/>
        <v>2</v>
      </c>
      <c r="AA48" s="51">
        <f t="shared" si="3"/>
        <v>0</v>
      </c>
      <c r="AB48" s="51">
        <f t="shared" si="4"/>
        <v>2</v>
      </c>
      <c r="AC48" s="51">
        <f t="shared" si="5"/>
        <v>0</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c r="CB48" s="96"/>
      <c r="CC48" s="96"/>
      <c r="CD48" s="96"/>
      <c r="CE48" s="96"/>
      <c r="CF48" s="96"/>
      <c r="CG48" s="96"/>
      <c r="CH48" s="96"/>
      <c r="CI48" s="96"/>
      <c r="CJ48" s="96"/>
      <c r="CK48" s="96"/>
      <c r="CL48" s="96"/>
      <c r="CM48" s="96"/>
      <c r="CN48" s="96"/>
      <c r="CO48" s="96"/>
      <c r="CP48" s="96"/>
      <c r="CQ48" s="96"/>
      <c r="CR48" s="96"/>
      <c r="CS48" s="96"/>
      <c r="CT48" s="96"/>
      <c r="CU48" s="96"/>
      <c r="CV48" s="96"/>
      <c r="CW48" s="96"/>
      <c r="CX48" s="96"/>
      <c r="CY48" s="96"/>
      <c r="CZ48" s="96"/>
      <c r="DA48" s="96"/>
      <c r="DB48" s="96"/>
      <c r="DC48" s="96"/>
      <c r="DD48" s="96"/>
      <c r="DE48" s="96"/>
      <c r="DF48" s="96"/>
      <c r="DG48" s="96"/>
      <c r="DH48" s="96"/>
      <c r="DI48" s="96"/>
      <c r="DJ48" s="96"/>
      <c r="DK48" s="96"/>
      <c r="DL48" s="96"/>
      <c r="DM48" s="96"/>
      <c r="DN48" s="96"/>
      <c r="DO48" s="96"/>
      <c r="DP48" s="96"/>
      <c r="DQ48" s="96"/>
      <c r="DR48" s="96"/>
      <c r="DS48" s="96"/>
      <c r="DT48" s="96"/>
      <c r="DU48" s="96"/>
      <c r="DV48" s="96"/>
      <c r="DW48" s="96"/>
      <c r="DX48" s="96"/>
      <c r="DY48" s="97"/>
      <c r="DZ48" s="96"/>
      <c r="EA48" s="96"/>
      <c r="EB48" s="96"/>
      <c r="EC48" s="96"/>
      <c r="ED48" s="96"/>
      <c r="EE48" s="96"/>
      <c r="EF48" s="96"/>
      <c r="EG48" s="96"/>
      <c r="EH48" s="96"/>
      <c r="EI48" s="96"/>
      <c r="EJ48" s="96"/>
      <c r="EK48" s="96"/>
      <c r="EL48" s="96"/>
      <c r="EM48" s="96"/>
      <c r="EN48" s="96"/>
      <c r="EO48" s="96"/>
      <c r="EP48" s="96"/>
      <c r="EQ48" s="96"/>
      <c r="ER48" s="96"/>
      <c r="ES48" s="96"/>
      <c r="ET48" s="96"/>
      <c r="EU48" s="96"/>
      <c r="EV48" s="96"/>
      <c r="EW48" s="96"/>
      <c r="EX48" s="96"/>
      <c r="EY48" s="96"/>
      <c r="EZ48" s="96"/>
      <c r="FA48" s="96"/>
      <c r="FB48" s="96"/>
      <c r="FC48" s="96"/>
      <c r="FD48" s="96"/>
      <c r="FE48" s="96"/>
      <c r="FF48" s="96"/>
      <c r="FG48" s="96"/>
      <c r="FH48" s="96"/>
      <c r="FI48" s="96"/>
      <c r="FJ48" s="96"/>
      <c r="FK48" s="96"/>
      <c r="FL48" s="96"/>
      <c r="FM48" s="96"/>
      <c r="FN48" s="96"/>
      <c r="FO48" s="96"/>
      <c r="FP48" s="96"/>
      <c r="FQ48" s="96"/>
      <c r="FR48" s="96"/>
      <c r="FS48" s="96"/>
      <c r="FT48" s="96"/>
      <c r="FU48" s="96"/>
      <c r="FV48" s="96"/>
      <c r="FW48" s="96"/>
      <c r="FX48" s="96"/>
      <c r="FY48" s="96"/>
      <c r="FZ48" s="96"/>
      <c r="GA48" s="96"/>
      <c r="GB48" s="96"/>
      <c r="GC48" s="96"/>
      <c r="GD48" s="96"/>
      <c r="GE48" s="96"/>
      <c r="GF48" s="96"/>
      <c r="GG48" s="96"/>
      <c r="GH48" s="96"/>
      <c r="GI48" s="96"/>
      <c r="GJ48" s="96"/>
      <c r="GK48" s="96"/>
      <c r="GL48" s="96"/>
      <c r="GM48" s="96"/>
      <c r="GN48" s="96"/>
      <c r="GO48" s="96"/>
      <c r="GP48" s="96"/>
      <c r="GQ48" s="96"/>
      <c r="GR48" s="96"/>
      <c r="GS48" s="96"/>
      <c r="GT48" s="96"/>
      <c r="GU48" s="96"/>
      <c r="GV48" s="96"/>
      <c r="GW48" s="96"/>
      <c r="GX48" s="96"/>
      <c r="GY48" s="96"/>
      <c r="GZ48" s="96"/>
      <c r="HA48" s="96"/>
      <c r="HB48" s="96"/>
      <c r="HC48" s="96"/>
      <c r="HD48" s="96"/>
      <c r="HE48" s="96"/>
      <c r="HF48" s="96"/>
      <c r="HG48" s="96"/>
      <c r="HH48" s="96"/>
      <c r="HI48" s="96"/>
      <c r="HJ48" s="96"/>
      <c r="HK48" s="96"/>
      <c r="HL48" s="96"/>
      <c r="HM48" s="96"/>
      <c r="HN48" s="96"/>
      <c r="HO48" s="96"/>
      <c r="HP48" s="96"/>
      <c r="HQ48" s="96"/>
      <c r="HR48" s="96"/>
      <c r="HS48" s="96"/>
      <c r="HT48" s="96"/>
      <c r="HU48" s="96"/>
      <c r="HV48" s="96"/>
      <c r="HW48" s="96"/>
      <c r="HX48" s="96"/>
      <c r="HY48" s="96"/>
      <c r="HZ48" s="96"/>
      <c r="IA48" s="96"/>
      <c r="IB48" s="96"/>
      <c r="IC48" s="96"/>
      <c r="ID48" s="96"/>
      <c r="IE48" s="96"/>
      <c r="IF48" s="96"/>
      <c r="IG48" s="96"/>
      <c r="IH48" s="96"/>
      <c r="II48" s="96"/>
      <c r="IJ48" s="96"/>
      <c r="IK48" s="96"/>
      <c r="IL48" s="96"/>
    </row>
    <row r="49" spans="1:246">
      <c r="A49" s="49" t="s">
        <v>1322</v>
      </c>
      <c r="B49" s="49" t="s">
        <v>1322</v>
      </c>
      <c r="E49" s="65" t="s">
        <v>42</v>
      </c>
      <c r="F49" s="66" t="s">
        <v>321</v>
      </c>
      <c r="G49" s="98"/>
      <c r="H49" s="273">
        <f t="shared" ref="H49:R49" si="15">SUM(H50:H58)</f>
        <v>9319</v>
      </c>
      <c r="I49" s="273">
        <f t="shared" si="15"/>
        <v>7980</v>
      </c>
      <c r="J49" s="68">
        <f t="shared" si="15"/>
        <v>0</v>
      </c>
      <c r="K49" s="68">
        <f t="shared" si="15"/>
        <v>1339</v>
      </c>
      <c r="L49" s="69">
        <f t="shared" si="15"/>
        <v>6466</v>
      </c>
      <c r="M49" s="68">
        <f t="shared" si="15"/>
        <v>6425</v>
      </c>
      <c r="N49" s="70">
        <f t="shared" si="15"/>
        <v>0</v>
      </c>
      <c r="O49" s="68">
        <f t="shared" si="15"/>
        <v>41</v>
      </c>
      <c r="P49" s="68">
        <f t="shared" si="15"/>
        <v>2186</v>
      </c>
      <c r="Q49" s="68">
        <f t="shared" si="15"/>
        <v>1555</v>
      </c>
      <c r="R49" s="70">
        <f t="shared" si="15"/>
        <v>0</v>
      </c>
      <c r="S49" s="70">
        <f>SUM(S50:S58)</f>
        <v>631</v>
      </c>
      <c r="T49" s="70">
        <f>SUM(T50:T58)</f>
        <v>212.37200000000001</v>
      </c>
      <c r="U49" s="70">
        <f>SUM(U50:U58)</f>
        <v>212.37200000000001</v>
      </c>
      <c r="V49" s="70">
        <f>SUM(V50:V58)</f>
        <v>0</v>
      </c>
      <c r="W49" s="70">
        <f>SUM(W50:W58)</f>
        <v>0</v>
      </c>
      <c r="X49" s="71"/>
      <c r="Y49" s="92"/>
      <c r="Z49" s="50">
        <f t="shared" si="2"/>
        <v>9319</v>
      </c>
      <c r="AA49" s="51">
        <f t="shared" si="3"/>
        <v>6466</v>
      </c>
      <c r="AB49" s="51">
        <f t="shared" si="4"/>
        <v>2186</v>
      </c>
      <c r="AC49" s="51">
        <f t="shared" si="5"/>
        <v>212.37200000000001</v>
      </c>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c r="CR49" s="93"/>
      <c r="CS49" s="93"/>
      <c r="CT49" s="93"/>
      <c r="CU49" s="93"/>
      <c r="CV49" s="93"/>
      <c r="CW49" s="93"/>
      <c r="CX49" s="93"/>
      <c r="CY49" s="93"/>
      <c r="CZ49" s="93"/>
      <c r="DA49" s="93"/>
      <c r="DB49" s="93"/>
      <c r="DC49" s="93"/>
      <c r="DD49" s="93"/>
      <c r="DE49" s="93"/>
      <c r="DF49" s="93"/>
      <c r="DG49" s="93"/>
      <c r="DH49" s="93"/>
      <c r="DI49" s="93"/>
      <c r="DJ49" s="93"/>
      <c r="DK49" s="93"/>
      <c r="DL49" s="93"/>
      <c r="DM49" s="93"/>
      <c r="DN49" s="93"/>
      <c r="DO49" s="93"/>
      <c r="DP49" s="93"/>
      <c r="DQ49" s="93"/>
      <c r="DR49" s="93"/>
      <c r="DS49" s="93"/>
      <c r="DT49" s="93"/>
      <c r="DU49" s="93"/>
      <c r="DV49" s="93"/>
      <c r="DW49" s="93"/>
      <c r="DX49" s="93"/>
      <c r="DY49" s="94"/>
      <c r="DZ49" s="93"/>
      <c r="EA49" s="93"/>
      <c r="EB49" s="93"/>
      <c r="EC49" s="93"/>
      <c r="ED49" s="93"/>
      <c r="EE49" s="93"/>
      <c r="EF49" s="93"/>
      <c r="EG49" s="93"/>
      <c r="EH49" s="93"/>
      <c r="EI49" s="93"/>
      <c r="EJ49" s="93"/>
      <c r="EK49" s="93"/>
      <c r="EL49" s="93"/>
      <c r="EM49" s="93"/>
      <c r="EN49" s="93"/>
      <c r="EO49" s="93"/>
      <c r="EP49" s="93"/>
      <c r="EQ49" s="93"/>
      <c r="ER49" s="93"/>
      <c r="ES49" s="93"/>
      <c r="ET49" s="93"/>
      <c r="EU49" s="93"/>
      <c r="EV49" s="93"/>
      <c r="EW49" s="93"/>
      <c r="EX49" s="93"/>
      <c r="EY49" s="93"/>
      <c r="EZ49" s="93"/>
      <c r="FA49" s="93"/>
      <c r="FB49" s="93"/>
      <c r="FC49" s="93"/>
      <c r="FD49" s="93"/>
      <c r="FE49" s="93"/>
      <c r="FF49" s="93"/>
      <c r="FG49" s="93"/>
      <c r="FH49" s="93"/>
      <c r="FI49" s="93"/>
      <c r="FJ49" s="93"/>
      <c r="FK49" s="93"/>
      <c r="FL49" s="93"/>
      <c r="FM49" s="93"/>
      <c r="FN49" s="93"/>
      <c r="FO49" s="93"/>
      <c r="FP49" s="93"/>
      <c r="FQ49" s="93"/>
      <c r="FR49" s="93"/>
      <c r="FS49" s="93"/>
      <c r="FT49" s="93"/>
      <c r="FU49" s="93"/>
      <c r="FV49" s="93"/>
      <c r="FW49" s="93"/>
      <c r="FX49" s="93"/>
      <c r="FY49" s="93"/>
      <c r="FZ49" s="93"/>
      <c r="GA49" s="93"/>
      <c r="GB49" s="93"/>
      <c r="GC49" s="93"/>
      <c r="GD49" s="93"/>
      <c r="GE49" s="93"/>
      <c r="GF49" s="93"/>
      <c r="GG49" s="93"/>
      <c r="GH49" s="93"/>
      <c r="GI49" s="93"/>
      <c r="GJ49" s="93"/>
      <c r="GK49" s="93"/>
      <c r="GL49" s="93"/>
      <c r="GM49" s="93"/>
      <c r="GN49" s="93"/>
      <c r="GO49" s="93"/>
      <c r="GP49" s="93"/>
      <c r="GQ49" s="93"/>
      <c r="GR49" s="93"/>
      <c r="GS49" s="93"/>
      <c r="GT49" s="93"/>
      <c r="GU49" s="93"/>
      <c r="GV49" s="93"/>
      <c r="GW49" s="93"/>
      <c r="GX49" s="93"/>
      <c r="GY49" s="93"/>
      <c r="GZ49" s="93"/>
      <c r="HA49" s="93"/>
      <c r="HB49" s="93"/>
      <c r="HC49" s="93"/>
      <c r="HD49" s="93"/>
      <c r="HE49" s="93"/>
      <c r="HF49" s="93"/>
      <c r="HG49" s="93"/>
      <c r="HH49" s="93"/>
      <c r="HI49" s="93"/>
      <c r="HJ49" s="93"/>
      <c r="HK49" s="93"/>
      <c r="HL49" s="93"/>
      <c r="HM49" s="93"/>
      <c r="HN49" s="93"/>
      <c r="HO49" s="93"/>
      <c r="HP49" s="93"/>
      <c r="HQ49" s="93"/>
      <c r="HR49" s="93"/>
      <c r="HS49" s="93"/>
      <c r="HT49" s="93"/>
      <c r="HU49" s="93"/>
      <c r="HV49" s="93"/>
      <c r="HW49" s="93"/>
      <c r="HX49" s="93"/>
      <c r="HY49" s="93"/>
      <c r="HZ49" s="93"/>
      <c r="IA49" s="93"/>
      <c r="IB49" s="93"/>
      <c r="IC49" s="93"/>
      <c r="ID49" s="93"/>
      <c r="IE49" s="93"/>
      <c r="IF49" s="93"/>
      <c r="IG49" s="93"/>
      <c r="IH49" s="93"/>
      <c r="II49" s="93"/>
      <c r="IJ49" s="93"/>
      <c r="IK49" s="93"/>
      <c r="IL49" s="93"/>
    </row>
    <row r="50" spans="1:246" ht="32.25" customHeight="1">
      <c r="A50" s="49" t="s">
        <v>1322</v>
      </c>
      <c r="B50" s="49" t="s">
        <v>1322</v>
      </c>
      <c r="E50" s="90">
        <v>1</v>
      </c>
      <c r="F50" s="12" t="s">
        <v>322</v>
      </c>
      <c r="G50" s="392" t="s">
        <v>102</v>
      </c>
      <c r="H50" s="275">
        <f t="shared" ref="H50:H58" si="16">SUM(I50:K50)</f>
        <v>1360</v>
      </c>
      <c r="I50" s="265">
        <v>1360</v>
      </c>
      <c r="J50" s="100"/>
      <c r="K50" s="100"/>
      <c r="L50" s="101">
        <f t="shared" ref="L50:L58" si="17">SUM(M50:O50)</f>
        <v>1360</v>
      </c>
      <c r="M50" s="100">
        <v>1360</v>
      </c>
      <c r="N50" s="102"/>
      <c r="O50" s="100"/>
      <c r="P50" s="100">
        <f t="shared" ref="P50:P58" si="18">SUM(Q50:S50)</f>
        <v>0</v>
      </c>
      <c r="Q50" s="100"/>
      <c r="R50" s="102"/>
      <c r="S50" s="102"/>
      <c r="T50" s="102">
        <f>SUM(U50:W50)</f>
        <v>0</v>
      </c>
      <c r="U50" s="102"/>
      <c r="V50" s="102"/>
      <c r="W50" s="102"/>
      <c r="X50" s="86" t="s">
        <v>323</v>
      </c>
      <c r="Y50" s="90"/>
      <c r="Z50" s="50">
        <f t="shared" si="2"/>
        <v>1360</v>
      </c>
      <c r="AA50" s="51">
        <f t="shared" si="3"/>
        <v>1360</v>
      </c>
      <c r="AB50" s="51">
        <f t="shared" si="4"/>
        <v>0</v>
      </c>
      <c r="AC50" s="51">
        <f t="shared" si="5"/>
        <v>0</v>
      </c>
    </row>
    <row r="51" spans="1:246" ht="30">
      <c r="A51" s="49" t="s">
        <v>1322</v>
      </c>
      <c r="B51" s="49" t="s">
        <v>1322</v>
      </c>
      <c r="E51" s="90">
        <v>2</v>
      </c>
      <c r="F51" s="12" t="s">
        <v>324</v>
      </c>
      <c r="G51" s="392"/>
      <c r="H51" s="275">
        <f t="shared" si="16"/>
        <v>2387</v>
      </c>
      <c r="I51" s="265">
        <v>2387</v>
      </c>
      <c r="J51" s="100"/>
      <c r="K51" s="100"/>
      <c r="L51" s="101">
        <f t="shared" si="17"/>
        <v>2387</v>
      </c>
      <c r="M51" s="100">
        <v>2387</v>
      </c>
      <c r="N51" s="102"/>
      <c r="O51" s="100"/>
      <c r="P51" s="100">
        <f t="shared" si="18"/>
        <v>0</v>
      </c>
      <c r="Q51" s="100"/>
      <c r="R51" s="102"/>
      <c r="S51" s="102"/>
      <c r="T51" s="102">
        <f>SUM(U51:W51)</f>
        <v>0</v>
      </c>
      <c r="U51" s="102"/>
      <c r="V51" s="102"/>
      <c r="W51" s="102"/>
      <c r="X51" s="86" t="s">
        <v>325</v>
      </c>
      <c r="Y51" s="90"/>
      <c r="Z51" s="50">
        <f t="shared" si="2"/>
        <v>2387</v>
      </c>
      <c r="AA51" s="51">
        <f t="shared" si="3"/>
        <v>2387</v>
      </c>
      <c r="AB51" s="51">
        <f t="shared" si="4"/>
        <v>0</v>
      </c>
      <c r="AC51" s="51">
        <f t="shared" si="5"/>
        <v>0</v>
      </c>
    </row>
    <row r="52" spans="1:246" ht="30">
      <c r="A52" s="49" t="s">
        <v>1322</v>
      </c>
      <c r="B52" s="49" t="s">
        <v>1322</v>
      </c>
      <c r="E52" s="90">
        <v>3</v>
      </c>
      <c r="F52" s="12" t="s">
        <v>326</v>
      </c>
      <c r="G52" s="392"/>
      <c r="H52" s="275">
        <f t="shared" si="16"/>
        <v>2206</v>
      </c>
      <c r="I52" s="265">
        <v>2206</v>
      </c>
      <c r="J52" s="100"/>
      <c r="K52" s="100"/>
      <c r="L52" s="101">
        <f t="shared" si="17"/>
        <v>1546</v>
      </c>
      <c r="M52" s="100">
        <f>2206-660</f>
        <v>1546</v>
      </c>
      <c r="N52" s="102"/>
      <c r="O52" s="100"/>
      <c r="P52" s="100">
        <f t="shared" si="18"/>
        <v>660</v>
      </c>
      <c r="Q52" s="100">
        <v>660</v>
      </c>
      <c r="R52" s="102"/>
      <c r="S52" s="102"/>
      <c r="T52" s="102">
        <f>SUM(U52:W52)</f>
        <v>11.372</v>
      </c>
      <c r="U52" s="102">
        <v>11.372</v>
      </c>
      <c r="V52" s="102"/>
      <c r="W52" s="102"/>
      <c r="X52" s="86" t="s">
        <v>327</v>
      </c>
      <c r="Y52" s="90"/>
      <c r="Z52" s="50">
        <f t="shared" si="2"/>
        <v>2206</v>
      </c>
      <c r="AA52" s="51">
        <f t="shared" si="3"/>
        <v>1546</v>
      </c>
      <c r="AB52" s="51">
        <f t="shared" si="4"/>
        <v>660</v>
      </c>
      <c r="AC52" s="51">
        <f t="shared" si="5"/>
        <v>11.372</v>
      </c>
    </row>
    <row r="53" spans="1:246" ht="30">
      <c r="A53" s="49" t="s">
        <v>1322</v>
      </c>
      <c r="B53" s="49" t="s">
        <v>1322</v>
      </c>
      <c r="E53" s="90">
        <v>4</v>
      </c>
      <c r="F53" s="103" t="s">
        <v>193</v>
      </c>
      <c r="G53" s="99" t="s">
        <v>328</v>
      </c>
      <c r="H53" s="275">
        <f t="shared" si="16"/>
        <v>1357</v>
      </c>
      <c r="I53" s="265">
        <v>836</v>
      </c>
      <c r="J53" s="100"/>
      <c r="K53" s="100">
        <v>521</v>
      </c>
      <c r="L53" s="101">
        <f t="shared" si="17"/>
        <v>511</v>
      </c>
      <c r="M53" s="100">
        <f>830-319</f>
        <v>511</v>
      </c>
      <c r="N53" s="102"/>
      <c r="O53" s="100"/>
      <c r="P53" s="100">
        <f t="shared" si="18"/>
        <v>486</v>
      </c>
      <c r="Q53" s="100">
        <f>319+6</f>
        <v>325</v>
      </c>
      <c r="R53" s="102"/>
      <c r="S53" s="102">
        <v>161</v>
      </c>
      <c r="T53" s="102">
        <f>SUM(U53:W53)</f>
        <v>201</v>
      </c>
      <c r="U53" s="102">
        <v>201</v>
      </c>
      <c r="V53" s="102"/>
      <c r="W53" s="102"/>
      <c r="X53" s="86" t="s">
        <v>323</v>
      </c>
      <c r="Y53" s="90"/>
      <c r="Z53" s="50">
        <f t="shared" si="2"/>
        <v>1357</v>
      </c>
      <c r="AA53" s="51">
        <f t="shared" si="3"/>
        <v>511</v>
      </c>
      <c r="AB53" s="51">
        <f t="shared" si="4"/>
        <v>486</v>
      </c>
      <c r="AC53" s="51">
        <f t="shared" si="5"/>
        <v>201</v>
      </c>
    </row>
    <row r="54" spans="1:246" ht="30">
      <c r="A54" s="49" t="s">
        <v>1322</v>
      </c>
      <c r="B54" s="49" t="s">
        <v>1322</v>
      </c>
      <c r="E54" s="90">
        <v>5</v>
      </c>
      <c r="F54" s="103" t="s">
        <v>193</v>
      </c>
      <c r="G54" s="99" t="s">
        <v>329</v>
      </c>
      <c r="H54" s="275">
        <f t="shared" si="16"/>
        <v>460</v>
      </c>
      <c r="I54" s="265">
        <v>198</v>
      </c>
      <c r="J54" s="100"/>
      <c r="K54" s="100">
        <v>262</v>
      </c>
      <c r="L54" s="101">
        <f t="shared" si="17"/>
        <v>40</v>
      </c>
      <c r="M54" s="100">
        <f>198-158</f>
        <v>40</v>
      </c>
      <c r="N54" s="102"/>
      <c r="O54" s="100"/>
      <c r="P54" s="100">
        <f t="shared" si="18"/>
        <v>320</v>
      </c>
      <c r="Q54" s="100">
        <v>158</v>
      </c>
      <c r="R54" s="102"/>
      <c r="S54" s="102">
        <v>162</v>
      </c>
      <c r="T54" s="102"/>
      <c r="U54" s="102"/>
      <c r="V54" s="102"/>
      <c r="W54" s="102"/>
      <c r="X54" s="86" t="s">
        <v>327</v>
      </c>
      <c r="Y54" s="90"/>
      <c r="Z54" s="50">
        <f t="shared" si="2"/>
        <v>460</v>
      </c>
      <c r="AA54" s="51">
        <f t="shared" si="3"/>
        <v>40</v>
      </c>
      <c r="AB54" s="51">
        <f t="shared" si="4"/>
        <v>320</v>
      </c>
      <c r="AC54" s="51">
        <f t="shared" si="5"/>
        <v>0</v>
      </c>
    </row>
    <row r="55" spans="1:246" ht="30">
      <c r="A55" s="49" t="s">
        <v>1322</v>
      </c>
      <c r="B55" s="49" t="s">
        <v>1322</v>
      </c>
      <c r="E55" s="90">
        <v>6</v>
      </c>
      <c r="F55" s="103" t="s">
        <v>193</v>
      </c>
      <c r="G55" s="99" t="s">
        <v>330</v>
      </c>
      <c r="H55" s="275">
        <f t="shared" si="16"/>
        <v>80</v>
      </c>
      <c r="I55" s="265">
        <v>80</v>
      </c>
      <c r="J55" s="100"/>
      <c r="K55" s="100"/>
      <c r="L55" s="101">
        <f t="shared" si="17"/>
        <v>80</v>
      </c>
      <c r="M55" s="100">
        <v>80</v>
      </c>
      <c r="N55" s="102"/>
      <c r="O55" s="100"/>
      <c r="P55" s="100">
        <f t="shared" si="18"/>
        <v>0</v>
      </c>
      <c r="Q55" s="100"/>
      <c r="R55" s="102"/>
      <c r="S55" s="102"/>
      <c r="T55" s="102"/>
      <c r="U55" s="102"/>
      <c r="V55" s="102"/>
      <c r="W55" s="102"/>
      <c r="X55" s="86" t="s">
        <v>327</v>
      </c>
      <c r="Y55" s="90"/>
      <c r="Z55" s="50">
        <f t="shared" si="2"/>
        <v>80</v>
      </c>
      <c r="AA55" s="51">
        <f t="shared" si="3"/>
        <v>80</v>
      </c>
      <c r="AB55" s="51">
        <f t="shared" si="4"/>
        <v>0</v>
      </c>
      <c r="AC55" s="51">
        <f t="shared" si="5"/>
        <v>0</v>
      </c>
    </row>
    <row r="56" spans="1:246" ht="30">
      <c r="A56" s="49" t="s">
        <v>1322</v>
      </c>
      <c r="B56" s="49" t="s">
        <v>1322</v>
      </c>
      <c r="E56" s="90">
        <v>7</v>
      </c>
      <c r="F56" s="103" t="s">
        <v>193</v>
      </c>
      <c r="G56" s="99" t="s">
        <v>331</v>
      </c>
      <c r="H56" s="275">
        <f t="shared" si="16"/>
        <v>620</v>
      </c>
      <c r="I56" s="265">
        <v>541</v>
      </c>
      <c r="J56" s="100"/>
      <c r="K56" s="100">
        <v>79</v>
      </c>
      <c r="L56" s="101">
        <f t="shared" si="17"/>
        <v>462</v>
      </c>
      <c r="M56" s="100">
        <f>541-120</f>
        <v>421</v>
      </c>
      <c r="N56" s="102"/>
      <c r="O56" s="100">
        <v>41</v>
      </c>
      <c r="P56" s="100">
        <f t="shared" si="18"/>
        <v>120</v>
      </c>
      <c r="Q56" s="100">
        <v>120</v>
      </c>
      <c r="R56" s="102"/>
      <c r="S56" s="102"/>
      <c r="T56" s="102"/>
      <c r="U56" s="102"/>
      <c r="V56" s="102"/>
      <c r="W56" s="102"/>
      <c r="X56" s="86" t="s">
        <v>332</v>
      </c>
      <c r="Y56" s="90"/>
      <c r="Z56" s="50">
        <f t="shared" si="2"/>
        <v>620</v>
      </c>
      <c r="AA56" s="51">
        <f t="shared" si="3"/>
        <v>462</v>
      </c>
      <c r="AB56" s="51">
        <f t="shared" si="4"/>
        <v>120</v>
      </c>
      <c r="AC56" s="51">
        <f t="shared" si="5"/>
        <v>0</v>
      </c>
    </row>
    <row r="57" spans="1:246" ht="30">
      <c r="A57" s="49" t="s">
        <v>1322</v>
      </c>
      <c r="B57" s="49" t="s">
        <v>1322</v>
      </c>
      <c r="E57" s="90">
        <v>8</v>
      </c>
      <c r="F57" s="103" t="s">
        <v>193</v>
      </c>
      <c r="G57" s="99" t="s">
        <v>333</v>
      </c>
      <c r="H57" s="275">
        <f t="shared" si="16"/>
        <v>159</v>
      </c>
      <c r="I57" s="265">
        <v>159</v>
      </c>
      <c r="J57" s="100"/>
      <c r="K57" s="100"/>
      <c r="L57" s="101">
        <f t="shared" si="17"/>
        <v>80</v>
      </c>
      <c r="M57" s="100">
        <f>159-79</f>
        <v>80</v>
      </c>
      <c r="N57" s="102"/>
      <c r="O57" s="100"/>
      <c r="P57" s="100">
        <f t="shared" si="18"/>
        <v>120</v>
      </c>
      <c r="Q57" s="100">
        <v>79</v>
      </c>
      <c r="R57" s="102"/>
      <c r="S57" s="102">
        <v>41</v>
      </c>
      <c r="T57" s="102"/>
      <c r="U57" s="102"/>
      <c r="V57" s="102"/>
      <c r="W57" s="102"/>
      <c r="X57" s="86" t="s">
        <v>332</v>
      </c>
      <c r="Y57" s="90"/>
      <c r="Z57" s="50">
        <f t="shared" si="2"/>
        <v>159</v>
      </c>
      <c r="AA57" s="51">
        <f t="shared" si="3"/>
        <v>80</v>
      </c>
      <c r="AB57" s="51">
        <f t="shared" si="4"/>
        <v>120</v>
      </c>
      <c r="AC57" s="51">
        <f t="shared" si="5"/>
        <v>0</v>
      </c>
    </row>
    <row r="58" spans="1:246" ht="30">
      <c r="A58" s="49" t="s">
        <v>1322</v>
      </c>
      <c r="B58" s="49" t="s">
        <v>1322</v>
      </c>
      <c r="E58" s="90">
        <v>9</v>
      </c>
      <c r="F58" s="103" t="s">
        <v>193</v>
      </c>
      <c r="G58" s="99" t="s">
        <v>332</v>
      </c>
      <c r="H58" s="275">
        <f t="shared" si="16"/>
        <v>690</v>
      </c>
      <c r="I58" s="265">
        <v>213</v>
      </c>
      <c r="J58" s="100"/>
      <c r="K58" s="100">
        <v>477</v>
      </c>
      <c r="L58" s="101">
        <f t="shared" si="17"/>
        <v>0</v>
      </c>
      <c r="M58" s="100"/>
      <c r="N58" s="102"/>
      <c r="O58" s="100"/>
      <c r="P58" s="100">
        <f t="shared" si="18"/>
        <v>480</v>
      </c>
      <c r="Q58" s="100">
        <v>213</v>
      </c>
      <c r="R58" s="102"/>
      <c r="S58" s="102">
        <v>267</v>
      </c>
      <c r="T58" s="102"/>
      <c r="U58" s="102"/>
      <c r="V58" s="102"/>
      <c r="W58" s="102"/>
      <c r="X58" s="86" t="s">
        <v>332</v>
      </c>
      <c r="Y58" s="90"/>
      <c r="Z58" s="50">
        <f t="shared" si="2"/>
        <v>690</v>
      </c>
      <c r="AA58" s="51">
        <f t="shared" si="3"/>
        <v>0</v>
      </c>
      <c r="AB58" s="51">
        <f t="shared" si="4"/>
        <v>480</v>
      </c>
      <c r="AC58" s="51">
        <f t="shared" si="5"/>
        <v>0</v>
      </c>
    </row>
    <row r="59" spans="1:246">
      <c r="A59" s="49" t="s">
        <v>1322</v>
      </c>
      <c r="B59" s="49" t="s">
        <v>1322</v>
      </c>
      <c r="E59" s="65" t="s">
        <v>43</v>
      </c>
      <c r="F59" s="66" t="s">
        <v>448</v>
      </c>
      <c r="G59" s="98"/>
      <c r="H59" s="273">
        <f t="shared" ref="H59:R59" si="19">SUM(H60:H82)</f>
        <v>12938</v>
      </c>
      <c r="I59" s="273">
        <f t="shared" si="19"/>
        <v>12938</v>
      </c>
      <c r="J59" s="68">
        <f t="shared" si="19"/>
        <v>0</v>
      </c>
      <c r="K59" s="68">
        <f t="shared" si="19"/>
        <v>0</v>
      </c>
      <c r="L59" s="69">
        <f t="shared" si="19"/>
        <v>10417</v>
      </c>
      <c r="M59" s="68">
        <f t="shared" si="19"/>
        <v>10417</v>
      </c>
      <c r="N59" s="70">
        <f t="shared" si="19"/>
        <v>0</v>
      </c>
      <c r="O59" s="68">
        <f t="shared" si="19"/>
        <v>0</v>
      </c>
      <c r="P59" s="68">
        <f t="shared" si="19"/>
        <v>2521</v>
      </c>
      <c r="Q59" s="68">
        <f t="shared" si="19"/>
        <v>2521</v>
      </c>
      <c r="R59" s="70">
        <f t="shared" si="19"/>
        <v>0</v>
      </c>
      <c r="S59" s="70">
        <f>SUM(S60:S82)</f>
        <v>0</v>
      </c>
      <c r="T59" s="70">
        <f>SUM(T60:T82)</f>
        <v>781.01127899999994</v>
      </c>
      <c r="U59" s="70">
        <f>SUM(U60:U82)</f>
        <v>781.01127899999994</v>
      </c>
      <c r="V59" s="70">
        <f>SUM(V60:V82)</f>
        <v>0</v>
      </c>
      <c r="W59" s="70">
        <f>SUM(W60:W82)</f>
        <v>0</v>
      </c>
      <c r="X59" s="71"/>
      <c r="Y59" s="92"/>
      <c r="Z59" s="50">
        <f t="shared" si="2"/>
        <v>12938</v>
      </c>
      <c r="AA59" s="51">
        <f t="shared" si="3"/>
        <v>10417</v>
      </c>
      <c r="AB59" s="51">
        <f t="shared" si="4"/>
        <v>2521</v>
      </c>
      <c r="AC59" s="51">
        <f t="shared" si="5"/>
        <v>781.01127899999994</v>
      </c>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93"/>
      <c r="CQ59" s="93"/>
      <c r="CR59" s="93"/>
      <c r="CS59" s="93"/>
      <c r="CT59" s="93"/>
      <c r="CU59" s="93"/>
      <c r="CV59" s="93"/>
      <c r="CW59" s="93"/>
      <c r="CX59" s="93"/>
      <c r="CY59" s="93"/>
      <c r="CZ59" s="93"/>
      <c r="DA59" s="93"/>
      <c r="DB59" s="93"/>
      <c r="DC59" s="93"/>
      <c r="DD59" s="93"/>
      <c r="DE59" s="93"/>
      <c r="DF59" s="93"/>
      <c r="DG59" s="93"/>
      <c r="DH59" s="93"/>
      <c r="DI59" s="93"/>
      <c r="DJ59" s="93"/>
      <c r="DK59" s="93"/>
      <c r="DL59" s="93"/>
      <c r="DM59" s="93"/>
      <c r="DN59" s="93"/>
      <c r="DO59" s="93"/>
      <c r="DP59" s="93"/>
      <c r="DQ59" s="93"/>
      <c r="DR59" s="93"/>
      <c r="DS59" s="93"/>
      <c r="DT59" s="93"/>
      <c r="DU59" s="93"/>
      <c r="DV59" s="93"/>
      <c r="DW59" s="93"/>
      <c r="DX59" s="93"/>
      <c r="DY59" s="94"/>
      <c r="DZ59" s="93"/>
      <c r="EA59" s="93"/>
      <c r="EB59" s="93"/>
      <c r="EC59" s="93"/>
      <c r="ED59" s="93"/>
      <c r="EE59" s="93"/>
      <c r="EF59" s="93"/>
      <c r="EG59" s="93"/>
      <c r="EH59" s="93"/>
      <c r="EI59" s="93"/>
      <c r="EJ59" s="93"/>
      <c r="EK59" s="93"/>
      <c r="EL59" s="93"/>
      <c r="EM59" s="93"/>
      <c r="EN59" s="93"/>
      <c r="EO59" s="93"/>
      <c r="EP59" s="93"/>
      <c r="EQ59" s="93"/>
      <c r="ER59" s="93"/>
      <c r="ES59" s="93"/>
      <c r="ET59" s="93"/>
      <c r="EU59" s="93"/>
      <c r="EV59" s="93"/>
      <c r="EW59" s="93"/>
      <c r="EX59" s="93"/>
      <c r="EY59" s="93"/>
      <c r="EZ59" s="93"/>
      <c r="FA59" s="93"/>
      <c r="FB59" s="93"/>
      <c r="FC59" s="93"/>
      <c r="FD59" s="93"/>
      <c r="FE59" s="93"/>
      <c r="FF59" s="93"/>
      <c r="FG59" s="93"/>
      <c r="FH59" s="93"/>
      <c r="FI59" s="93"/>
      <c r="FJ59" s="93"/>
      <c r="FK59" s="93"/>
      <c r="FL59" s="93"/>
      <c r="FM59" s="93"/>
      <c r="FN59" s="93"/>
      <c r="FO59" s="93"/>
      <c r="FP59" s="93"/>
      <c r="FQ59" s="93"/>
      <c r="FR59" s="93"/>
      <c r="FS59" s="93"/>
      <c r="FT59" s="93"/>
      <c r="FU59" s="93"/>
      <c r="FV59" s="93"/>
      <c r="FW59" s="93"/>
      <c r="FX59" s="93"/>
      <c r="FY59" s="93"/>
      <c r="FZ59" s="93"/>
      <c r="GA59" s="93"/>
      <c r="GB59" s="93"/>
      <c r="GC59" s="93"/>
      <c r="GD59" s="93"/>
      <c r="GE59" s="93"/>
      <c r="GF59" s="93"/>
      <c r="GG59" s="93"/>
      <c r="GH59" s="93"/>
      <c r="GI59" s="93"/>
      <c r="GJ59" s="93"/>
      <c r="GK59" s="93"/>
      <c r="GL59" s="93"/>
      <c r="GM59" s="93"/>
      <c r="GN59" s="93"/>
      <c r="GO59" s="93"/>
      <c r="GP59" s="93"/>
      <c r="GQ59" s="93"/>
      <c r="GR59" s="93"/>
      <c r="GS59" s="93"/>
      <c r="GT59" s="93"/>
      <c r="GU59" s="93"/>
      <c r="GV59" s="93"/>
      <c r="GW59" s="93"/>
      <c r="GX59" s="93"/>
      <c r="GY59" s="93"/>
      <c r="GZ59" s="93"/>
      <c r="HA59" s="93"/>
      <c r="HB59" s="93"/>
      <c r="HC59" s="93"/>
      <c r="HD59" s="93"/>
      <c r="HE59" s="93"/>
      <c r="HF59" s="93"/>
      <c r="HG59" s="93"/>
      <c r="HH59" s="93"/>
      <c r="HI59" s="93"/>
      <c r="HJ59" s="93"/>
      <c r="HK59" s="93"/>
      <c r="HL59" s="93"/>
      <c r="HM59" s="93"/>
      <c r="HN59" s="93"/>
      <c r="HO59" s="93"/>
      <c r="HP59" s="93"/>
      <c r="HQ59" s="93"/>
      <c r="HR59" s="93"/>
      <c r="HS59" s="93"/>
      <c r="HT59" s="93"/>
      <c r="HU59" s="93"/>
      <c r="HV59" s="93"/>
      <c r="HW59" s="93"/>
      <c r="HX59" s="93"/>
      <c r="HY59" s="93"/>
      <c r="HZ59" s="93"/>
      <c r="IA59" s="93"/>
      <c r="IB59" s="93"/>
      <c r="IC59" s="93"/>
      <c r="ID59" s="93"/>
      <c r="IE59" s="93"/>
      <c r="IF59" s="93"/>
      <c r="IG59" s="93"/>
      <c r="IH59" s="93"/>
      <c r="II59" s="93"/>
      <c r="IJ59" s="93"/>
      <c r="IK59" s="93"/>
      <c r="IL59" s="93"/>
    </row>
    <row r="60" spans="1:246" ht="30">
      <c r="A60" s="49" t="s">
        <v>1322</v>
      </c>
      <c r="B60" s="49" t="s">
        <v>1322</v>
      </c>
      <c r="E60" s="90">
        <v>1</v>
      </c>
      <c r="F60" s="104" t="s">
        <v>450</v>
      </c>
      <c r="G60" s="392" t="s">
        <v>449</v>
      </c>
      <c r="H60" s="275">
        <f t="shared" ref="H60:H82" si="20">SUM(I60:K60)</f>
        <v>120</v>
      </c>
      <c r="I60" s="265">
        <v>120</v>
      </c>
      <c r="J60" s="100"/>
      <c r="K60" s="100"/>
      <c r="L60" s="101">
        <f t="shared" ref="L60:L82" si="21">SUM(M60:O60)</f>
        <v>120</v>
      </c>
      <c r="M60" s="100">
        <v>120</v>
      </c>
      <c r="N60" s="102"/>
      <c r="O60" s="100"/>
      <c r="P60" s="100"/>
      <c r="Q60" s="100"/>
      <c r="R60" s="102"/>
      <c r="S60" s="102"/>
      <c r="T60" s="102"/>
      <c r="U60" s="102"/>
      <c r="V60" s="102"/>
      <c r="W60" s="102"/>
      <c r="X60" s="86" t="s">
        <v>451</v>
      </c>
      <c r="Y60" s="82"/>
      <c r="Z60" s="50">
        <f t="shared" si="2"/>
        <v>120</v>
      </c>
      <c r="AA60" s="51">
        <f t="shared" si="3"/>
        <v>120</v>
      </c>
      <c r="AB60" s="51">
        <f t="shared" si="4"/>
        <v>0</v>
      </c>
      <c r="AC60" s="51">
        <f t="shared" si="5"/>
        <v>0</v>
      </c>
    </row>
    <row r="61" spans="1:246" ht="30">
      <c r="A61" s="49" t="s">
        <v>1322</v>
      </c>
      <c r="B61" s="49" t="s">
        <v>1322</v>
      </c>
      <c r="E61" s="90">
        <v>2</v>
      </c>
      <c r="F61" s="104" t="s">
        <v>452</v>
      </c>
      <c r="G61" s="392"/>
      <c r="H61" s="275">
        <f t="shared" si="20"/>
        <v>840</v>
      </c>
      <c r="I61" s="265">
        <v>840</v>
      </c>
      <c r="J61" s="100"/>
      <c r="K61" s="100"/>
      <c r="L61" s="101">
        <f t="shared" si="21"/>
        <v>840</v>
      </c>
      <c r="M61" s="100">
        <v>840</v>
      </c>
      <c r="N61" s="102"/>
      <c r="O61" s="100"/>
      <c r="P61" s="100"/>
      <c r="Q61" s="100"/>
      <c r="R61" s="102"/>
      <c r="S61" s="102"/>
      <c r="T61" s="102">
        <v>24</v>
      </c>
      <c r="U61" s="102">
        <v>24</v>
      </c>
      <c r="V61" s="102"/>
      <c r="W61" s="102"/>
      <c r="X61" s="86" t="s">
        <v>451</v>
      </c>
      <c r="Y61" s="82"/>
      <c r="Z61" s="50">
        <f t="shared" si="2"/>
        <v>840</v>
      </c>
      <c r="AA61" s="51">
        <f t="shared" si="3"/>
        <v>840</v>
      </c>
      <c r="AB61" s="51">
        <f t="shared" si="4"/>
        <v>0</v>
      </c>
      <c r="AC61" s="51">
        <f t="shared" si="5"/>
        <v>24</v>
      </c>
    </row>
    <row r="62" spans="1:246" ht="27.75" customHeight="1">
      <c r="A62" s="49" t="s">
        <v>1322</v>
      </c>
      <c r="B62" s="49" t="s">
        <v>1322</v>
      </c>
      <c r="E62" s="90">
        <v>3</v>
      </c>
      <c r="F62" s="104" t="s">
        <v>453</v>
      </c>
      <c r="G62" s="392"/>
      <c r="H62" s="275">
        <f t="shared" si="20"/>
        <v>495.2</v>
      </c>
      <c r="I62" s="265">
        <v>495.2</v>
      </c>
      <c r="J62" s="100"/>
      <c r="K62" s="100"/>
      <c r="L62" s="101">
        <f t="shared" si="21"/>
        <v>0</v>
      </c>
      <c r="M62" s="100"/>
      <c r="N62" s="102"/>
      <c r="O62" s="100"/>
      <c r="P62" s="100">
        <f>SUM(Q62:S62)</f>
        <v>495.2</v>
      </c>
      <c r="Q62" s="100">
        <v>495.2</v>
      </c>
      <c r="R62" s="102"/>
      <c r="S62" s="102"/>
      <c r="T62" s="102"/>
      <c r="U62" s="102"/>
      <c r="V62" s="102"/>
      <c r="W62" s="102"/>
      <c r="X62" s="86" t="s">
        <v>451</v>
      </c>
      <c r="Y62" s="82"/>
      <c r="Z62" s="50">
        <f t="shared" si="2"/>
        <v>495.2</v>
      </c>
      <c r="AA62" s="51">
        <f t="shared" si="3"/>
        <v>0</v>
      </c>
      <c r="AB62" s="51">
        <f t="shared" si="4"/>
        <v>495.2</v>
      </c>
      <c r="AC62" s="51">
        <f t="shared" si="5"/>
        <v>0</v>
      </c>
    </row>
    <row r="63" spans="1:246" ht="30">
      <c r="A63" s="49" t="s">
        <v>1322</v>
      </c>
      <c r="B63" s="49" t="s">
        <v>1322</v>
      </c>
      <c r="E63" s="90">
        <v>4</v>
      </c>
      <c r="F63" s="105" t="s">
        <v>454</v>
      </c>
      <c r="G63" s="392"/>
      <c r="H63" s="275">
        <f t="shared" si="20"/>
        <v>2969</v>
      </c>
      <c r="I63" s="265">
        <v>2969</v>
      </c>
      <c r="J63" s="100"/>
      <c r="K63" s="100"/>
      <c r="L63" s="101">
        <f t="shared" si="21"/>
        <v>2969</v>
      </c>
      <c r="M63" s="100">
        <v>2969</v>
      </c>
      <c r="N63" s="102"/>
      <c r="O63" s="100"/>
      <c r="P63" s="100"/>
      <c r="Q63" s="100"/>
      <c r="R63" s="102"/>
      <c r="S63" s="102"/>
      <c r="T63" s="102">
        <v>55.230279000000003</v>
      </c>
      <c r="U63" s="102">
        <v>55.230279000000003</v>
      </c>
      <c r="V63" s="102"/>
      <c r="W63" s="102"/>
      <c r="X63" s="86" t="s">
        <v>451</v>
      </c>
      <c r="Y63" s="82"/>
      <c r="Z63" s="50">
        <f t="shared" si="2"/>
        <v>2969</v>
      </c>
      <c r="AA63" s="51">
        <f t="shared" si="3"/>
        <v>2969</v>
      </c>
      <c r="AB63" s="51">
        <f t="shared" si="4"/>
        <v>0</v>
      </c>
      <c r="AC63" s="51">
        <f t="shared" si="5"/>
        <v>55.230279000000003</v>
      </c>
    </row>
    <row r="64" spans="1:246" ht="30">
      <c r="A64" s="49" t="s">
        <v>1322</v>
      </c>
      <c r="B64" s="49" t="s">
        <v>1322</v>
      </c>
      <c r="E64" s="90">
        <v>5</v>
      </c>
      <c r="F64" s="104" t="s">
        <v>450</v>
      </c>
      <c r="G64" s="392" t="s">
        <v>455</v>
      </c>
      <c r="H64" s="275">
        <f t="shared" si="20"/>
        <v>80</v>
      </c>
      <c r="I64" s="265">
        <v>80</v>
      </c>
      <c r="J64" s="100"/>
      <c r="K64" s="100"/>
      <c r="L64" s="101">
        <f t="shared" si="21"/>
        <v>80</v>
      </c>
      <c r="M64" s="100">
        <v>80</v>
      </c>
      <c r="N64" s="102"/>
      <c r="O64" s="100"/>
      <c r="P64" s="100"/>
      <c r="Q64" s="100"/>
      <c r="R64" s="102"/>
      <c r="S64" s="102"/>
      <c r="T64" s="102">
        <v>24</v>
      </c>
      <c r="U64" s="102">
        <v>24</v>
      </c>
      <c r="V64" s="102"/>
      <c r="W64" s="102"/>
      <c r="X64" s="86" t="s">
        <v>455</v>
      </c>
      <c r="Y64" s="82"/>
      <c r="Z64" s="50">
        <f t="shared" si="2"/>
        <v>80</v>
      </c>
      <c r="AA64" s="51">
        <f t="shared" si="3"/>
        <v>80</v>
      </c>
      <c r="AB64" s="51">
        <f t="shared" si="4"/>
        <v>0</v>
      </c>
      <c r="AC64" s="51">
        <f t="shared" si="5"/>
        <v>24</v>
      </c>
    </row>
    <row r="65" spans="1:246" ht="30">
      <c r="A65" s="49" t="s">
        <v>1322</v>
      </c>
      <c r="B65" s="49" t="s">
        <v>1322</v>
      </c>
      <c r="E65" s="90">
        <v>6</v>
      </c>
      <c r="F65" s="104" t="s">
        <v>452</v>
      </c>
      <c r="G65" s="392"/>
      <c r="H65" s="275">
        <f t="shared" si="20"/>
        <v>40</v>
      </c>
      <c r="I65" s="265">
        <v>40</v>
      </c>
      <c r="J65" s="100"/>
      <c r="K65" s="100"/>
      <c r="L65" s="101">
        <f t="shared" si="21"/>
        <v>40</v>
      </c>
      <c r="M65" s="100">
        <v>40</v>
      </c>
      <c r="N65" s="102"/>
      <c r="O65" s="100"/>
      <c r="P65" s="100"/>
      <c r="Q65" s="100"/>
      <c r="R65" s="102"/>
      <c r="S65" s="102"/>
      <c r="T65" s="102"/>
      <c r="U65" s="102"/>
      <c r="V65" s="102"/>
      <c r="W65" s="102"/>
      <c r="X65" s="86" t="s">
        <v>455</v>
      </c>
      <c r="Y65" s="82"/>
      <c r="Z65" s="50">
        <f t="shared" si="2"/>
        <v>40</v>
      </c>
      <c r="AA65" s="51">
        <f t="shared" si="3"/>
        <v>40</v>
      </c>
      <c r="AB65" s="51">
        <f t="shared" si="4"/>
        <v>0</v>
      </c>
      <c r="AC65" s="51">
        <f t="shared" si="5"/>
        <v>0</v>
      </c>
    </row>
    <row r="66" spans="1:246" ht="30">
      <c r="A66" s="49" t="s">
        <v>1322</v>
      </c>
      <c r="B66" s="49" t="s">
        <v>1322</v>
      </c>
      <c r="E66" s="90">
        <v>7</v>
      </c>
      <c r="F66" s="104" t="s">
        <v>453</v>
      </c>
      <c r="G66" s="392"/>
      <c r="H66" s="275">
        <f t="shared" si="20"/>
        <v>66.3</v>
      </c>
      <c r="I66" s="265">
        <v>66.3</v>
      </c>
      <c r="J66" s="100"/>
      <c r="K66" s="100"/>
      <c r="L66" s="101">
        <f t="shared" si="21"/>
        <v>0</v>
      </c>
      <c r="M66" s="100"/>
      <c r="N66" s="102"/>
      <c r="O66" s="100"/>
      <c r="P66" s="100">
        <f>SUM(Q66:S66)</f>
        <v>66.3</v>
      </c>
      <c r="Q66" s="100">
        <v>66.3</v>
      </c>
      <c r="R66" s="102"/>
      <c r="S66" s="102"/>
      <c r="T66" s="102"/>
      <c r="U66" s="102"/>
      <c r="V66" s="102"/>
      <c r="W66" s="102"/>
      <c r="X66" s="106" t="s">
        <v>455</v>
      </c>
      <c r="Y66" s="106"/>
      <c r="Z66" s="50">
        <f t="shared" si="2"/>
        <v>66.3</v>
      </c>
      <c r="AA66" s="51">
        <f t="shared" si="3"/>
        <v>0</v>
      </c>
      <c r="AB66" s="51">
        <f t="shared" si="4"/>
        <v>66.3</v>
      </c>
      <c r="AC66" s="51">
        <f t="shared" si="5"/>
        <v>0</v>
      </c>
    </row>
    <row r="67" spans="1:246" ht="30">
      <c r="A67" s="49" t="s">
        <v>1322</v>
      </c>
      <c r="B67" s="49" t="s">
        <v>1322</v>
      </c>
      <c r="E67" s="90">
        <v>8</v>
      </c>
      <c r="F67" s="104" t="s">
        <v>450</v>
      </c>
      <c r="G67" s="392" t="s">
        <v>456</v>
      </c>
      <c r="H67" s="275">
        <f t="shared" si="20"/>
        <v>40</v>
      </c>
      <c r="I67" s="265">
        <v>40</v>
      </c>
      <c r="J67" s="100"/>
      <c r="K67" s="100"/>
      <c r="L67" s="101">
        <f t="shared" si="21"/>
        <v>40</v>
      </c>
      <c r="M67" s="100">
        <v>40</v>
      </c>
      <c r="N67" s="102"/>
      <c r="O67" s="100"/>
      <c r="P67" s="100"/>
      <c r="Q67" s="100"/>
      <c r="R67" s="102"/>
      <c r="S67" s="102"/>
      <c r="T67" s="102"/>
      <c r="U67" s="102"/>
      <c r="V67" s="102"/>
      <c r="W67" s="102"/>
      <c r="X67" s="86" t="s">
        <v>455</v>
      </c>
      <c r="Y67" s="82"/>
      <c r="Z67" s="50">
        <f t="shared" si="2"/>
        <v>40</v>
      </c>
      <c r="AA67" s="51">
        <f t="shared" si="3"/>
        <v>40</v>
      </c>
      <c r="AB67" s="51">
        <f t="shared" si="4"/>
        <v>0</v>
      </c>
      <c r="AC67" s="51">
        <f t="shared" si="5"/>
        <v>0</v>
      </c>
    </row>
    <row r="68" spans="1:246" ht="30">
      <c r="A68" s="49" t="s">
        <v>1322</v>
      </c>
      <c r="B68" s="49" t="s">
        <v>1322</v>
      </c>
      <c r="E68" s="90">
        <v>9</v>
      </c>
      <c r="F68" s="104" t="s">
        <v>452</v>
      </c>
      <c r="G68" s="392"/>
      <c r="H68" s="275">
        <f t="shared" si="20"/>
        <v>240</v>
      </c>
      <c r="I68" s="265">
        <v>240</v>
      </c>
      <c r="J68" s="100"/>
      <c r="K68" s="100"/>
      <c r="L68" s="101">
        <f t="shared" si="21"/>
        <v>240</v>
      </c>
      <c r="M68" s="100">
        <v>240</v>
      </c>
      <c r="N68" s="102"/>
      <c r="O68" s="100"/>
      <c r="P68" s="100"/>
      <c r="Q68" s="100"/>
      <c r="R68" s="102"/>
      <c r="S68" s="102"/>
      <c r="T68" s="102"/>
      <c r="U68" s="102"/>
      <c r="V68" s="102"/>
      <c r="W68" s="102"/>
      <c r="X68" s="86" t="s">
        <v>455</v>
      </c>
      <c r="Y68" s="82"/>
      <c r="Z68" s="50">
        <f t="shared" si="2"/>
        <v>240</v>
      </c>
      <c r="AA68" s="51">
        <f t="shared" si="3"/>
        <v>240</v>
      </c>
      <c r="AB68" s="51">
        <f t="shared" si="4"/>
        <v>0</v>
      </c>
      <c r="AC68" s="51">
        <f t="shared" si="5"/>
        <v>0</v>
      </c>
    </row>
    <row r="69" spans="1:246" s="107" customFormat="1" ht="18" customHeight="1">
      <c r="A69" s="107" t="s">
        <v>1322</v>
      </c>
      <c r="B69" s="107" t="s">
        <v>1322</v>
      </c>
      <c r="E69" s="108">
        <v>10</v>
      </c>
      <c r="F69" s="108" t="s">
        <v>453</v>
      </c>
      <c r="G69" s="392"/>
      <c r="H69" s="276">
        <f t="shared" si="20"/>
        <v>10</v>
      </c>
      <c r="I69" s="276">
        <v>10</v>
      </c>
      <c r="J69" s="109"/>
      <c r="K69" s="109"/>
      <c r="L69" s="88">
        <f t="shared" si="21"/>
        <v>10</v>
      </c>
      <c r="M69" s="109">
        <v>10</v>
      </c>
      <c r="N69" s="110"/>
      <c r="O69" s="109"/>
      <c r="P69" s="109"/>
      <c r="Q69" s="109"/>
      <c r="R69" s="110"/>
      <c r="S69" s="110"/>
      <c r="T69" s="110">
        <v>10</v>
      </c>
      <c r="U69" s="110">
        <v>10</v>
      </c>
      <c r="V69" s="110"/>
      <c r="W69" s="110"/>
      <c r="X69" s="111" t="s">
        <v>455</v>
      </c>
      <c r="Y69" s="111"/>
      <c r="Z69" s="54">
        <f t="shared" si="2"/>
        <v>10</v>
      </c>
      <c r="AA69" s="51">
        <f t="shared" si="3"/>
        <v>10</v>
      </c>
      <c r="AB69" s="51">
        <f t="shared" si="4"/>
        <v>0</v>
      </c>
      <c r="AC69" s="51">
        <f t="shared" si="5"/>
        <v>10</v>
      </c>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84"/>
      <c r="BV69" s="84"/>
      <c r="BW69" s="84"/>
      <c r="BX69" s="84"/>
      <c r="BY69" s="84"/>
      <c r="BZ69" s="84"/>
      <c r="CA69" s="84"/>
      <c r="CB69" s="84"/>
      <c r="CC69" s="84"/>
      <c r="CD69" s="84"/>
      <c r="CE69" s="84"/>
      <c r="CF69" s="84"/>
      <c r="CG69" s="84"/>
      <c r="CH69" s="84"/>
      <c r="CI69" s="84"/>
      <c r="CJ69" s="84"/>
      <c r="CK69" s="84"/>
      <c r="CL69" s="84"/>
      <c r="CM69" s="84"/>
      <c r="CN69" s="84"/>
      <c r="CO69" s="84"/>
      <c r="CP69" s="84"/>
      <c r="CQ69" s="84"/>
      <c r="CR69" s="84"/>
      <c r="CS69" s="84"/>
      <c r="CT69" s="84"/>
      <c r="CU69" s="84"/>
      <c r="CV69" s="84"/>
      <c r="CW69" s="84"/>
      <c r="CX69" s="84"/>
      <c r="CY69" s="84"/>
      <c r="CZ69" s="84"/>
      <c r="DA69" s="84"/>
      <c r="DB69" s="84"/>
      <c r="DC69" s="84"/>
      <c r="DD69" s="84"/>
      <c r="DE69" s="84"/>
      <c r="DF69" s="84"/>
      <c r="DG69" s="84"/>
      <c r="DH69" s="84"/>
      <c r="DI69" s="84"/>
      <c r="DJ69" s="84"/>
      <c r="DK69" s="84"/>
      <c r="DL69" s="84"/>
      <c r="DM69" s="84"/>
      <c r="DN69" s="84"/>
      <c r="DO69" s="84"/>
      <c r="DP69" s="84"/>
      <c r="DQ69" s="84"/>
      <c r="DR69" s="84"/>
      <c r="DS69" s="84"/>
      <c r="DT69" s="84"/>
      <c r="DU69" s="84"/>
      <c r="DV69" s="84"/>
      <c r="DW69" s="84"/>
      <c r="DX69" s="84"/>
      <c r="DY69" s="84"/>
      <c r="DZ69" s="84"/>
      <c r="EA69" s="84"/>
      <c r="EB69" s="84"/>
      <c r="EC69" s="84"/>
      <c r="ED69" s="84"/>
      <c r="EE69" s="84"/>
      <c r="EF69" s="84"/>
      <c r="EG69" s="84"/>
      <c r="EH69" s="84"/>
      <c r="EI69" s="84"/>
      <c r="EJ69" s="84"/>
      <c r="EK69" s="84"/>
      <c r="EL69" s="84"/>
      <c r="EM69" s="84"/>
      <c r="EN69" s="84"/>
      <c r="EO69" s="84"/>
      <c r="EP69" s="84"/>
      <c r="EQ69" s="84"/>
      <c r="ER69" s="84"/>
      <c r="ES69" s="84"/>
      <c r="ET69" s="84"/>
      <c r="EU69" s="84"/>
      <c r="EV69" s="84"/>
      <c r="EW69" s="84"/>
      <c r="EX69" s="84"/>
      <c r="EY69" s="84"/>
      <c r="EZ69" s="84"/>
      <c r="FA69" s="84"/>
      <c r="FB69" s="84"/>
      <c r="FC69" s="84"/>
      <c r="FD69" s="84"/>
      <c r="FE69" s="84"/>
      <c r="FF69" s="84"/>
      <c r="FG69" s="84"/>
      <c r="FH69" s="84"/>
      <c r="FI69" s="84"/>
      <c r="FJ69" s="84"/>
      <c r="FK69" s="84"/>
      <c r="FL69" s="84"/>
      <c r="FM69" s="84"/>
      <c r="FN69" s="84"/>
      <c r="FO69" s="84"/>
      <c r="FP69" s="84"/>
      <c r="FQ69" s="84"/>
      <c r="FR69" s="84"/>
      <c r="FS69" s="84"/>
      <c r="FT69" s="84"/>
      <c r="FU69" s="84"/>
      <c r="FV69" s="84"/>
      <c r="FW69" s="84"/>
      <c r="FX69" s="84"/>
      <c r="FY69" s="84"/>
      <c r="FZ69" s="84"/>
      <c r="GA69" s="84"/>
      <c r="GB69" s="84"/>
      <c r="GC69" s="84"/>
      <c r="GD69" s="84"/>
      <c r="GE69" s="84"/>
      <c r="GF69" s="84"/>
      <c r="GG69" s="84"/>
      <c r="GH69" s="84"/>
      <c r="GI69" s="84"/>
      <c r="GJ69" s="84"/>
      <c r="GK69" s="84"/>
      <c r="GL69" s="84"/>
      <c r="GM69" s="84"/>
      <c r="GN69" s="84"/>
      <c r="GO69" s="84"/>
      <c r="GP69" s="84"/>
      <c r="GQ69" s="84"/>
      <c r="GR69" s="84"/>
      <c r="GS69" s="84"/>
      <c r="GT69" s="84"/>
      <c r="GU69" s="84"/>
      <c r="GV69" s="84"/>
      <c r="GW69" s="84"/>
      <c r="GX69" s="84"/>
      <c r="GY69" s="84"/>
      <c r="GZ69" s="84"/>
      <c r="HA69" s="84"/>
      <c r="HB69" s="84"/>
      <c r="HC69" s="84"/>
      <c r="HD69" s="84"/>
      <c r="HE69" s="84"/>
      <c r="HF69" s="84"/>
      <c r="HG69" s="84"/>
      <c r="HH69" s="84"/>
      <c r="HI69" s="84"/>
      <c r="HJ69" s="84"/>
      <c r="HK69" s="84"/>
      <c r="HL69" s="84"/>
      <c r="HM69" s="84"/>
      <c r="HN69" s="84"/>
      <c r="HO69" s="84"/>
      <c r="HP69" s="84"/>
      <c r="HQ69" s="84"/>
      <c r="HR69" s="84"/>
      <c r="HS69" s="84"/>
      <c r="HT69" s="84"/>
      <c r="HU69" s="84"/>
      <c r="HV69" s="84"/>
      <c r="HW69" s="84"/>
      <c r="HX69" s="84"/>
      <c r="HY69" s="84"/>
      <c r="HZ69" s="84"/>
      <c r="IA69" s="84"/>
      <c r="IB69" s="84"/>
      <c r="IC69" s="84"/>
      <c r="ID69" s="84"/>
      <c r="IE69" s="84"/>
      <c r="IF69" s="84"/>
      <c r="IG69" s="84"/>
      <c r="IH69" s="84"/>
      <c r="II69" s="84"/>
      <c r="IJ69" s="84"/>
      <c r="IK69" s="84"/>
      <c r="IL69" s="84"/>
    </row>
    <row r="70" spans="1:246" ht="30">
      <c r="A70" s="49" t="s">
        <v>1322</v>
      </c>
      <c r="B70" s="49" t="s">
        <v>1322</v>
      </c>
      <c r="E70" s="90">
        <v>11</v>
      </c>
      <c r="F70" s="105" t="s">
        <v>457</v>
      </c>
      <c r="G70" s="392"/>
      <c r="H70" s="275">
        <f t="shared" si="20"/>
        <v>3000</v>
      </c>
      <c r="I70" s="265">
        <v>3000</v>
      </c>
      <c r="J70" s="100"/>
      <c r="K70" s="100"/>
      <c r="L70" s="101">
        <f t="shared" si="21"/>
        <v>2256</v>
      </c>
      <c r="M70" s="100">
        <f>3000-744</f>
        <v>2256</v>
      </c>
      <c r="N70" s="102"/>
      <c r="O70" s="100"/>
      <c r="P70" s="100">
        <f>SUM(Q70:S70)</f>
        <v>744</v>
      </c>
      <c r="Q70" s="100">
        <v>744</v>
      </c>
      <c r="R70" s="102"/>
      <c r="S70" s="102"/>
      <c r="T70" s="102">
        <v>581.62099999999998</v>
      </c>
      <c r="U70" s="102">
        <v>581.62099999999998</v>
      </c>
      <c r="V70" s="102"/>
      <c r="W70" s="102"/>
      <c r="X70" s="86" t="s">
        <v>455</v>
      </c>
      <c r="Y70" s="82"/>
      <c r="Z70" s="50">
        <f t="shared" si="2"/>
        <v>3000</v>
      </c>
      <c r="AA70" s="51">
        <f t="shared" si="3"/>
        <v>2256</v>
      </c>
      <c r="AB70" s="51">
        <f t="shared" si="4"/>
        <v>744</v>
      </c>
      <c r="AC70" s="51">
        <f t="shared" si="5"/>
        <v>581.62099999999998</v>
      </c>
    </row>
    <row r="71" spans="1:246" ht="30">
      <c r="A71" s="49" t="s">
        <v>1322</v>
      </c>
      <c r="B71" s="49" t="s">
        <v>1322</v>
      </c>
      <c r="E71" s="90">
        <v>12</v>
      </c>
      <c r="F71" s="104" t="s">
        <v>450</v>
      </c>
      <c r="G71" s="392" t="s">
        <v>458</v>
      </c>
      <c r="H71" s="275">
        <f t="shared" si="20"/>
        <v>40</v>
      </c>
      <c r="I71" s="265">
        <v>40</v>
      </c>
      <c r="J71" s="100"/>
      <c r="K71" s="100"/>
      <c r="L71" s="101">
        <f t="shared" si="21"/>
        <v>40</v>
      </c>
      <c r="M71" s="100">
        <v>40</v>
      </c>
      <c r="N71" s="102"/>
      <c r="O71" s="100"/>
      <c r="P71" s="100">
        <f>SUM(Q71:S71)</f>
        <v>0</v>
      </c>
      <c r="Q71" s="100"/>
      <c r="R71" s="102"/>
      <c r="S71" s="102"/>
      <c r="T71" s="102">
        <v>0</v>
      </c>
      <c r="U71" s="102"/>
      <c r="V71" s="102"/>
      <c r="W71" s="102"/>
      <c r="X71" s="86" t="s">
        <v>459</v>
      </c>
      <c r="Y71" s="12"/>
      <c r="Z71" s="50">
        <f t="shared" si="2"/>
        <v>40</v>
      </c>
      <c r="AA71" s="51">
        <f t="shared" si="3"/>
        <v>40</v>
      </c>
      <c r="AB71" s="51">
        <f t="shared" si="4"/>
        <v>0</v>
      </c>
      <c r="AC71" s="51">
        <f t="shared" si="5"/>
        <v>0</v>
      </c>
    </row>
    <row r="72" spans="1:246" ht="30">
      <c r="A72" s="49" t="s">
        <v>1322</v>
      </c>
      <c r="B72" s="49" t="s">
        <v>1322</v>
      </c>
      <c r="E72" s="90">
        <v>13</v>
      </c>
      <c r="F72" s="104" t="s">
        <v>452</v>
      </c>
      <c r="G72" s="392"/>
      <c r="H72" s="275">
        <f t="shared" si="20"/>
        <v>200</v>
      </c>
      <c r="I72" s="265">
        <v>200</v>
      </c>
      <c r="J72" s="100"/>
      <c r="K72" s="100"/>
      <c r="L72" s="101">
        <f t="shared" si="21"/>
        <v>200</v>
      </c>
      <c r="M72" s="100">
        <v>200</v>
      </c>
      <c r="N72" s="102"/>
      <c r="O72" s="100"/>
      <c r="P72" s="100"/>
      <c r="Q72" s="100"/>
      <c r="R72" s="102"/>
      <c r="S72" s="102"/>
      <c r="T72" s="102">
        <v>0</v>
      </c>
      <c r="U72" s="102"/>
      <c r="V72" s="102"/>
      <c r="W72" s="102"/>
      <c r="X72" s="86" t="s">
        <v>459</v>
      </c>
      <c r="Y72" s="12"/>
      <c r="Z72" s="50">
        <f t="shared" si="2"/>
        <v>200</v>
      </c>
      <c r="AA72" s="51">
        <f t="shared" si="3"/>
        <v>200</v>
      </c>
      <c r="AB72" s="51">
        <f t="shared" si="4"/>
        <v>0</v>
      </c>
      <c r="AC72" s="51">
        <f t="shared" si="5"/>
        <v>0</v>
      </c>
    </row>
    <row r="73" spans="1:246" ht="30">
      <c r="A73" s="49" t="s">
        <v>1322</v>
      </c>
      <c r="B73" s="49" t="s">
        <v>1322</v>
      </c>
      <c r="E73" s="90">
        <v>14</v>
      </c>
      <c r="F73" s="104" t="s">
        <v>453</v>
      </c>
      <c r="G73" s="392"/>
      <c r="H73" s="275">
        <f t="shared" si="20"/>
        <v>9.5</v>
      </c>
      <c r="I73" s="265">
        <v>9.5</v>
      </c>
      <c r="J73" s="100"/>
      <c r="K73" s="100"/>
      <c r="L73" s="101">
        <f t="shared" si="21"/>
        <v>9.5</v>
      </c>
      <c r="M73" s="100">
        <v>9.5</v>
      </c>
      <c r="N73" s="102"/>
      <c r="O73" s="100"/>
      <c r="P73" s="100"/>
      <c r="Q73" s="100"/>
      <c r="R73" s="102"/>
      <c r="S73" s="102"/>
      <c r="T73" s="102">
        <v>9.5</v>
      </c>
      <c r="U73" s="102">
        <v>9.5</v>
      </c>
      <c r="V73" s="102"/>
      <c r="W73" s="102"/>
      <c r="X73" s="86" t="s">
        <v>459</v>
      </c>
      <c r="Y73" s="12"/>
      <c r="Z73" s="50">
        <f t="shared" si="2"/>
        <v>9.5</v>
      </c>
      <c r="AA73" s="51">
        <f t="shared" si="3"/>
        <v>9.5</v>
      </c>
      <c r="AB73" s="51">
        <f t="shared" si="4"/>
        <v>0</v>
      </c>
      <c r="AC73" s="51">
        <f t="shared" si="5"/>
        <v>9.5</v>
      </c>
    </row>
    <row r="74" spans="1:246" ht="30">
      <c r="A74" s="49" t="s">
        <v>1322</v>
      </c>
      <c r="B74" s="49" t="s">
        <v>1322</v>
      </c>
      <c r="E74" s="90">
        <v>15</v>
      </c>
      <c r="F74" s="104" t="s">
        <v>450</v>
      </c>
      <c r="G74" s="392" t="s">
        <v>460</v>
      </c>
      <c r="H74" s="275">
        <f t="shared" si="20"/>
        <v>120</v>
      </c>
      <c r="I74" s="265">
        <v>120</v>
      </c>
      <c r="J74" s="100"/>
      <c r="K74" s="100"/>
      <c r="L74" s="101">
        <f t="shared" si="21"/>
        <v>120</v>
      </c>
      <c r="M74" s="100">
        <v>120</v>
      </c>
      <c r="N74" s="102"/>
      <c r="O74" s="100"/>
      <c r="P74" s="100"/>
      <c r="Q74" s="100"/>
      <c r="R74" s="102"/>
      <c r="S74" s="102"/>
      <c r="T74" s="102"/>
      <c r="U74" s="102"/>
      <c r="V74" s="102"/>
      <c r="W74" s="102"/>
      <c r="X74" s="86" t="s">
        <v>451</v>
      </c>
      <c r="Y74" s="82"/>
      <c r="Z74" s="50">
        <f t="shared" si="2"/>
        <v>120</v>
      </c>
      <c r="AA74" s="51">
        <f t="shared" si="3"/>
        <v>120</v>
      </c>
      <c r="AB74" s="51">
        <f t="shared" si="4"/>
        <v>0</v>
      </c>
      <c r="AC74" s="51">
        <f t="shared" si="5"/>
        <v>0</v>
      </c>
    </row>
    <row r="75" spans="1:246" s="107" customFormat="1" ht="30">
      <c r="A75" s="107" t="s">
        <v>1322</v>
      </c>
      <c r="B75" s="107" t="s">
        <v>1322</v>
      </c>
      <c r="E75" s="90">
        <v>16</v>
      </c>
      <c r="F75" s="112" t="s">
        <v>453</v>
      </c>
      <c r="G75" s="392"/>
      <c r="H75" s="222">
        <f t="shared" si="20"/>
        <v>227.5</v>
      </c>
      <c r="I75" s="203">
        <v>227.5</v>
      </c>
      <c r="J75" s="113"/>
      <c r="K75" s="113"/>
      <c r="L75" s="88">
        <f t="shared" si="21"/>
        <v>6.5</v>
      </c>
      <c r="M75" s="113">
        <f>227.5-221</f>
        <v>6.5</v>
      </c>
      <c r="N75" s="114"/>
      <c r="O75" s="113"/>
      <c r="P75" s="113">
        <f>SUM(Q75:S75)</f>
        <v>221</v>
      </c>
      <c r="Q75" s="113">
        <v>221</v>
      </c>
      <c r="R75" s="114"/>
      <c r="S75" s="114"/>
      <c r="T75" s="114">
        <v>6.5</v>
      </c>
      <c r="U75" s="114">
        <v>6.5</v>
      </c>
      <c r="V75" s="114"/>
      <c r="W75" s="114"/>
      <c r="X75" s="82" t="s">
        <v>459</v>
      </c>
      <c r="Y75" s="115"/>
      <c r="Z75" s="54">
        <f t="shared" si="2"/>
        <v>227.5</v>
      </c>
      <c r="AA75" s="51">
        <f t="shared" si="3"/>
        <v>6.5</v>
      </c>
      <c r="AB75" s="51">
        <f t="shared" si="4"/>
        <v>221</v>
      </c>
      <c r="AC75" s="51">
        <f t="shared" si="5"/>
        <v>6.5</v>
      </c>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X75" s="84"/>
      <c r="FY75" s="84"/>
      <c r="FZ75" s="84"/>
      <c r="GA75" s="84"/>
      <c r="GB75" s="84"/>
      <c r="GC75" s="84"/>
      <c r="GD75" s="84"/>
      <c r="GE75" s="84"/>
      <c r="GF75" s="84"/>
      <c r="GG75" s="84"/>
      <c r="GH75" s="84"/>
      <c r="GI75" s="84"/>
      <c r="GJ75" s="84"/>
      <c r="GK75" s="84"/>
      <c r="GL75" s="84"/>
      <c r="GM75" s="84"/>
      <c r="GN75" s="84"/>
      <c r="GO75" s="84"/>
      <c r="GP75" s="84"/>
      <c r="GQ75" s="84"/>
      <c r="GR75" s="84"/>
      <c r="GS75" s="84"/>
      <c r="GT75" s="84"/>
      <c r="GU75" s="84"/>
      <c r="GV75" s="84"/>
      <c r="GW75" s="84"/>
      <c r="GX75" s="84"/>
      <c r="GY75" s="84"/>
      <c r="GZ75" s="84"/>
      <c r="HA75" s="84"/>
      <c r="HB75" s="84"/>
      <c r="HC75" s="84"/>
      <c r="HD75" s="84"/>
      <c r="HE75" s="84"/>
      <c r="HF75" s="84"/>
      <c r="HG75" s="84"/>
      <c r="HH75" s="84"/>
      <c r="HI75" s="84"/>
      <c r="HJ75" s="84"/>
      <c r="HK75" s="84"/>
      <c r="HL75" s="84"/>
      <c r="HM75" s="84"/>
      <c r="HN75" s="84"/>
      <c r="HO75" s="84"/>
      <c r="HP75" s="84"/>
      <c r="HQ75" s="84"/>
      <c r="HR75" s="84"/>
      <c r="HS75" s="84"/>
      <c r="HT75" s="84"/>
      <c r="HU75" s="84"/>
      <c r="HV75" s="84"/>
      <c r="HW75" s="84"/>
      <c r="HX75" s="84"/>
      <c r="HY75" s="84"/>
      <c r="HZ75" s="84"/>
      <c r="IA75" s="84"/>
      <c r="IB75" s="84"/>
      <c r="IC75" s="84"/>
      <c r="ID75" s="84"/>
      <c r="IE75" s="84"/>
      <c r="IF75" s="84"/>
      <c r="IG75" s="84"/>
      <c r="IH75" s="84"/>
      <c r="II75" s="84"/>
      <c r="IJ75" s="84"/>
      <c r="IK75" s="84"/>
      <c r="IL75" s="84"/>
    </row>
    <row r="76" spans="1:246" s="107" customFormat="1" ht="30">
      <c r="A76" s="107" t="s">
        <v>1322</v>
      </c>
      <c r="B76" s="107" t="s">
        <v>1322</v>
      </c>
      <c r="E76" s="90">
        <v>17</v>
      </c>
      <c r="F76" s="112" t="s">
        <v>452</v>
      </c>
      <c r="G76" s="394" t="s">
        <v>834</v>
      </c>
      <c r="H76" s="222">
        <f t="shared" si="20"/>
        <v>160</v>
      </c>
      <c r="I76" s="203">
        <v>160</v>
      </c>
      <c r="J76" s="113"/>
      <c r="K76" s="113"/>
      <c r="L76" s="88">
        <f t="shared" si="21"/>
        <v>160</v>
      </c>
      <c r="M76" s="113">
        <v>160</v>
      </c>
      <c r="N76" s="114"/>
      <c r="O76" s="113"/>
      <c r="P76" s="113"/>
      <c r="Q76" s="113"/>
      <c r="R76" s="114"/>
      <c r="S76" s="114"/>
      <c r="T76" s="114"/>
      <c r="U76" s="114"/>
      <c r="V76" s="114"/>
      <c r="W76" s="114"/>
      <c r="X76" s="82" t="s">
        <v>461</v>
      </c>
      <c r="Y76" s="115"/>
      <c r="Z76" s="54">
        <f t="shared" ref="Z76:Z139" si="22">I76+J76+K76</f>
        <v>160</v>
      </c>
      <c r="AA76" s="51">
        <f t="shared" ref="AA76:AA139" si="23">M76+N76+O76</f>
        <v>160</v>
      </c>
      <c r="AB76" s="51">
        <f t="shared" ref="AB76:AB139" si="24">Q76+R76+S76</f>
        <v>0</v>
      </c>
      <c r="AC76" s="51">
        <f t="shared" ref="AC76:AC139" si="25">U76+V76+W76</f>
        <v>0</v>
      </c>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4"/>
      <c r="DL76" s="84"/>
      <c r="DM76" s="84"/>
      <c r="DN76" s="84"/>
      <c r="DO76" s="84"/>
      <c r="DP76" s="84"/>
      <c r="DQ76" s="84"/>
      <c r="DR76" s="84"/>
      <c r="DS76" s="84"/>
      <c r="DT76" s="84"/>
      <c r="DU76" s="84"/>
      <c r="DV76" s="84"/>
      <c r="DW76" s="84"/>
      <c r="DX76" s="84"/>
      <c r="DY76" s="84"/>
      <c r="DZ76" s="84"/>
      <c r="EA76" s="84"/>
      <c r="EB76" s="84"/>
      <c r="EC76" s="84"/>
      <c r="ED76" s="84"/>
      <c r="EE76" s="84"/>
      <c r="EF76" s="84"/>
      <c r="EG76" s="84"/>
      <c r="EH76" s="84"/>
      <c r="EI76" s="84"/>
      <c r="EJ76" s="84"/>
      <c r="EK76" s="84"/>
      <c r="EL76" s="84"/>
      <c r="EM76" s="84"/>
      <c r="EN76" s="84"/>
      <c r="EO76" s="84"/>
      <c r="EP76" s="84"/>
      <c r="EQ76" s="84"/>
      <c r="ER76" s="84"/>
      <c r="ES76" s="84"/>
      <c r="ET76" s="84"/>
      <c r="EU76" s="84"/>
      <c r="EV76" s="84"/>
      <c r="EW76" s="84"/>
      <c r="EX76" s="84"/>
      <c r="EY76" s="84"/>
      <c r="EZ76" s="84"/>
      <c r="FA76" s="84"/>
      <c r="FB76" s="84"/>
      <c r="FC76" s="84"/>
      <c r="FD76" s="84"/>
      <c r="FE76" s="84"/>
      <c r="FF76" s="84"/>
      <c r="FG76" s="84"/>
      <c r="FH76" s="84"/>
      <c r="FI76" s="84"/>
      <c r="FJ76" s="84"/>
      <c r="FK76" s="84"/>
      <c r="FL76" s="84"/>
      <c r="FM76" s="84"/>
      <c r="FN76" s="84"/>
      <c r="FO76" s="84"/>
      <c r="FP76" s="84"/>
      <c r="FQ76" s="84"/>
      <c r="FR76" s="84"/>
      <c r="FS76" s="84"/>
      <c r="FT76" s="84"/>
      <c r="FU76" s="84"/>
      <c r="FV76" s="84"/>
      <c r="FW76" s="84"/>
      <c r="FX76" s="84"/>
      <c r="FY76" s="84"/>
      <c r="FZ76" s="84"/>
      <c r="GA76" s="84"/>
      <c r="GB76" s="84"/>
      <c r="GC76" s="84"/>
      <c r="GD76" s="84"/>
      <c r="GE76" s="84"/>
      <c r="GF76" s="84"/>
      <c r="GG76" s="84"/>
      <c r="GH76" s="84"/>
      <c r="GI76" s="84"/>
      <c r="GJ76" s="84"/>
      <c r="GK76" s="84"/>
      <c r="GL76" s="84"/>
      <c r="GM76" s="84"/>
      <c r="GN76" s="84"/>
      <c r="GO76" s="84"/>
      <c r="GP76" s="84"/>
      <c r="GQ76" s="84"/>
      <c r="GR76" s="84"/>
      <c r="GS76" s="84"/>
      <c r="GT76" s="84"/>
      <c r="GU76" s="84"/>
      <c r="GV76" s="84"/>
      <c r="GW76" s="84"/>
      <c r="GX76" s="84"/>
      <c r="GY76" s="84"/>
      <c r="GZ76" s="84"/>
      <c r="HA76" s="84"/>
      <c r="HB76" s="84"/>
      <c r="HC76" s="84"/>
      <c r="HD76" s="84"/>
      <c r="HE76" s="84"/>
      <c r="HF76" s="84"/>
      <c r="HG76" s="84"/>
      <c r="HH76" s="84"/>
      <c r="HI76" s="84"/>
      <c r="HJ76" s="84"/>
      <c r="HK76" s="84"/>
      <c r="HL76" s="84"/>
      <c r="HM76" s="84"/>
      <c r="HN76" s="84"/>
      <c r="HO76" s="84"/>
      <c r="HP76" s="84"/>
      <c r="HQ76" s="84"/>
      <c r="HR76" s="84"/>
      <c r="HS76" s="84"/>
      <c r="HT76" s="84"/>
      <c r="HU76" s="84"/>
      <c r="HV76" s="84"/>
      <c r="HW76" s="84"/>
      <c r="HX76" s="84"/>
      <c r="HY76" s="84"/>
      <c r="HZ76" s="84"/>
      <c r="IA76" s="84"/>
      <c r="IB76" s="84"/>
      <c r="IC76" s="84"/>
      <c r="ID76" s="84"/>
      <c r="IE76" s="84"/>
      <c r="IF76" s="84"/>
      <c r="IG76" s="84"/>
      <c r="IH76" s="84"/>
      <c r="II76" s="84"/>
      <c r="IJ76" s="84"/>
      <c r="IK76" s="84"/>
      <c r="IL76" s="84"/>
    </row>
    <row r="77" spans="1:246" s="107" customFormat="1" ht="30">
      <c r="A77" s="107" t="s">
        <v>1322</v>
      </c>
      <c r="B77" s="107" t="s">
        <v>1322</v>
      </c>
      <c r="E77" s="90">
        <v>18</v>
      </c>
      <c r="F77" s="112" t="s">
        <v>453</v>
      </c>
      <c r="G77" s="394"/>
      <c r="H77" s="222">
        <f t="shared" si="20"/>
        <v>955.3</v>
      </c>
      <c r="I77" s="203">
        <v>955.3</v>
      </c>
      <c r="J77" s="113"/>
      <c r="K77" s="113"/>
      <c r="L77" s="88">
        <f t="shared" si="21"/>
        <v>5</v>
      </c>
      <c r="M77" s="113">
        <v>5</v>
      </c>
      <c r="N77" s="114"/>
      <c r="O77" s="113"/>
      <c r="P77" s="113">
        <f>SUM(Q77:S77)</f>
        <v>950.3</v>
      </c>
      <c r="Q77" s="113">
        <v>950.3</v>
      </c>
      <c r="R77" s="114"/>
      <c r="S77" s="114"/>
      <c r="T77" s="114">
        <v>5</v>
      </c>
      <c r="U77" s="114">
        <v>5</v>
      </c>
      <c r="V77" s="114"/>
      <c r="W77" s="114"/>
      <c r="X77" s="82" t="s">
        <v>461</v>
      </c>
      <c r="Y77" s="115"/>
      <c r="Z77" s="54">
        <f t="shared" si="22"/>
        <v>955.3</v>
      </c>
      <c r="AA77" s="51">
        <f t="shared" si="23"/>
        <v>5</v>
      </c>
      <c r="AB77" s="51">
        <f t="shared" si="24"/>
        <v>950.3</v>
      </c>
      <c r="AC77" s="51">
        <f t="shared" si="25"/>
        <v>5</v>
      </c>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84"/>
      <c r="BV77" s="84"/>
      <c r="BW77" s="84"/>
      <c r="BX77" s="84"/>
      <c r="BY77" s="84"/>
      <c r="BZ77" s="84"/>
      <c r="CA77" s="84"/>
      <c r="CB77" s="84"/>
      <c r="CC77" s="84"/>
      <c r="CD77" s="84"/>
      <c r="CE77" s="84"/>
      <c r="CF77" s="84"/>
      <c r="CG77" s="84"/>
      <c r="CH77" s="84"/>
      <c r="CI77" s="84"/>
      <c r="CJ77" s="84"/>
      <c r="CK77" s="84"/>
      <c r="CL77" s="84"/>
      <c r="CM77" s="84"/>
      <c r="CN77" s="84"/>
      <c r="CO77" s="84"/>
      <c r="CP77" s="84"/>
      <c r="CQ77" s="84"/>
      <c r="CR77" s="84"/>
      <c r="CS77" s="84"/>
      <c r="CT77" s="84"/>
      <c r="CU77" s="84"/>
      <c r="CV77" s="84"/>
      <c r="CW77" s="84"/>
      <c r="CX77" s="84"/>
      <c r="CY77" s="84"/>
      <c r="CZ77" s="84"/>
      <c r="DA77" s="84"/>
      <c r="DB77" s="84"/>
      <c r="DC77" s="84"/>
      <c r="DD77" s="84"/>
      <c r="DE77" s="84"/>
      <c r="DF77" s="84"/>
      <c r="DG77" s="84"/>
      <c r="DH77" s="84"/>
      <c r="DI77" s="84"/>
      <c r="DJ77" s="84"/>
      <c r="DK77" s="84"/>
      <c r="DL77" s="84"/>
      <c r="DM77" s="84"/>
      <c r="DN77" s="84"/>
      <c r="DO77" s="84"/>
      <c r="DP77" s="84"/>
      <c r="DQ77" s="84"/>
      <c r="DR77" s="84"/>
      <c r="DS77" s="84"/>
      <c r="DT77" s="84"/>
      <c r="DU77" s="84"/>
      <c r="DV77" s="84"/>
      <c r="DW77" s="84"/>
      <c r="DX77" s="84"/>
      <c r="DY77" s="84"/>
      <c r="DZ77" s="84"/>
      <c r="EA77" s="84"/>
      <c r="EB77" s="84"/>
      <c r="EC77" s="84"/>
      <c r="ED77" s="84"/>
      <c r="EE77" s="84"/>
      <c r="EF77" s="84"/>
      <c r="EG77" s="84"/>
      <c r="EH77" s="84"/>
      <c r="EI77" s="84"/>
      <c r="EJ77" s="84"/>
      <c r="EK77" s="84"/>
      <c r="EL77" s="84"/>
      <c r="EM77" s="84"/>
      <c r="EN77" s="84"/>
      <c r="EO77" s="84"/>
      <c r="EP77" s="84"/>
      <c r="EQ77" s="84"/>
      <c r="ER77" s="84"/>
      <c r="ES77" s="84"/>
      <c r="ET77" s="84"/>
      <c r="EU77" s="84"/>
      <c r="EV77" s="84"/>
      <c r="EW77" s="84"/>
      <c r="EX77" s="84"/>
      <c r="EY77" s="84"/>
      <c r="EZ77" s="84"/>
      <c r="FA77" s="84"/>
      <c r="FB77" s="84"/>
      <c r="FC77" s="84"/>
      <c r="FD77" s="84"/>
      <c r="FE77" s="84"/>
      <c r="FF77" s="84"/>
      <c r="FG77" s="84"/>
      <c r="FH77" s="84"/>
      <c r="FI77" s="84"/>
      <c r="FJ77" s="84"/>
      <c r="FK77" s="84"/>
      <c r="FL77" s="84"/>
      <c r="FM77" s="84"/>
      <c r="FN77" s="84"/>
      <c r="FO77" s="84"/>
      <c r="FP77" s="84"/>
      <c r="FQ77" s="84"/>
      <c r="FR77" s="84"/>
      <c r="FS77" s="84"/>
      <c r="FT77" s="84"/>
      <c r="FU77" s="84"/>
      <c r="FV77" s="84"/>
      <c r="FW77" s="84"/>
      <c r="FX77" s="84"/>
      <c r="FY77" s="84"/>
      <c r="FZ77" s="84"/>
      <c r="GA77" s="84"/>
      <c r="GB77" s="84"/>
      <c r="GC77" s="84"/>
      <c r="GD77" s="84"/>
      <c r="GE77" s="84"/>
      <c r="GF77" s="84"/>
      <c r="GG77" s="84"/>
      <c r="GH77" s="84"/>
      <c r="GI77" s="84"/>
      <c r="GJ77" s="84"/>
      <c r="GK77" s="84"/>
      <c r="GL77" s="84"/>
      <c r="GM77" s="84"/>
      <c r="GN77" s="84"/>
      <c r="GO77" s="84"/>
      <c r="GP77" s="84"/>
      <c r="GQ77" s="84"/>
      <c r="GR77" s="84"/>
      <c r="GS77" s="84"/>
      <c r="GT77" s="84"/>
      <c r="GU77" s="84"/>
      <c r="GV77" s="84"/>
      <c r="GW77" s="84"/>
      <c r="GX77" s="84"/>
      <c r="GY77" s="84"/>
      <c r="GZ77" s="84"/>
      <c r="HA77" s="84"/>
      <c r="HB77" s="84"/>
      <c r="HC77" s="84"/>
      <c r="HD77" s="84"/>
      <c r="HE77" s="84"/>
      <c r="HF77" s="84"/>
      <c r="HG77" s="84"/>
      <c r="HH77" s="84"/>
      <c r="HI77" s="84"/>
      <c r="HJ77" s="84"/>
      <c r="HK77" s="84"/>
      <c r="HL77" s="84"/>
      <c r="HM77" s="84"/>
      <c r="HN77" s="84"/>
      <c r="HO77" s="84"/>
      <c r="HP77" s="84"/>
      <c r="HQ77" s="84"/>
      <c r="HR77" s="84"/>
      <c r="HS77" s="84"/>
      <c r="HT77" s="84"/>
      <c r="HU77" s="84"/>
      <c r="HV77" s="84"/>
      <c r="HW77" s="84"/>
      <c r="HX77" s="84"/>
      <c r="HY77" s="84"/>
      <c r="HZ77" s="84"/>
      <c r="IA77" s="84"/>
      <c r="IB77" s="84"/>
      <c r="IC77" s="84"/>
      <c r="ID77" s="84"/>
      <c r="IE77" s="84"/>
      <c r="IF77" s="84"/>
      <c r="IG77" s="84"/>
      <c r="IH77" s="84"/>
      <c r="II77" s="84"/>
      <c r="IJ77" s="84"/>
      <c r="IK77" s="84"/>
      <c r="IL77" s="84"/>
    </row>
    <row r="78" spans="1:246" s="107" customFormat="1" ht="30">
      <c r="A78" s="107" t="s">
        <v>1322</v>
      </c>
      <c r="B78" s="107" t="s">
        <v>1322</v>
      </c>
      <c r="E78" s="90">
        <v>19</v>
      </c>
      <c r="F78" s="112" t="s">
        <v>452</v>
      </c>
      <c r="G78" s="394" t="s">
        <v>462</v>
      </c>
      <c r="H78" s="222">
        <f t="shared" si="20"/>
        <v>200</v>
      </c>
      <c r="I78" s="203">
        <v>200</v>
      </c>
      <c r="J78" s="113"/>
      <c r="K78" s="113"/>
      <c r="L78" s="88">
        <f t="shared" si="21"/>
        <v>200</v>
      </c>
      <c r="M78" s="113">
        <v>200</v>
      </c>
      <c r="N78" s="114"/>
      <c r="O78" s="113"/>
      <c r="P78" s="113"/>
      <c r="Q78" s="113"/>
      <c r="R78" s="114"/>
      <c r="S78" s="114"/>
      <c r="T78" s="114">
        <v>0</v>
      </c>
      <c r="U78" s="114"/>
      <c r="V78" s="114"/>
      <c r="W78" s="114"/>
      <c r="X78" s="82" t="s">
        <v>463</v>
      </c>
      <c r="Y78" s="82"/>
      <c r="Z78" s="54">
        <f t="shared" si="22"/>
        <v>200</v>
      </c>
      <c r="AA78" s="51">
        <f t="shared" si="23"/>
        <v>200</v>
      </c>
      <c r="AB78" s="51">
        <f t="shared" si="24"/>
        <v>0</v>
      </c>
      <c r="AC78" s="51">
        <f t="shared" si="25"/>
        <v>0</v>
      </c>
      <c r="AD78" s="84"/>
      <c r="AE78" s="84"/>
      <c r="AF78" s="84"/>
      <c r="AG78" s="84"/>
      <c r="AH78" s="84"/>
      <c r="AI78" s="84"/>
      <c r="AJ78" s="84"/>
      <c r="AK78" s="84"/>
      <c r="AL78" s="84"/>
      <c r="AM78" s="84"/>
      <c r="AN78" s="84"/>
      <c r="AO78" s="84"/>
      <c r="AP78" s="84"/>
      <c r="AQ78" s="84"/>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4"/>
      <c r="BR78" s="84"/>
      <c r="BS78" s="84"/>
      <c r="BT78" s="84"/>
      <c r="BU78" s="84"/>
      <c r="BV78" s="84"/>
      <c r="BW78" s="84"/>
      <c r="BX78" s="84"/>
      <c r="BY78" s="84"/>
      <c r="BZ78" s="84"/>
      <c r="CA78" s="84"/>
      <c r="CB78" s="84"/>
      <c r="CC78" s="84"/>
      <c r="CD78" s="84"/>
      <c r="CE78" s="84"/>
      <c r="CF78" s="84"/>
      <c r="CG78" s="84"/>
      <c r="CH78" s="84"/>
      <c r="CI78" s="84"/>
      <c r="CJ78" s="84"/>
      <c r="CK78" s="84"/>
      <c r="CL78" s="84"/>
      <c r="CM78" s="84"/>
      <c r="CN78" s="84"/>
      <c r="CO78" s="84"/>
      <c r="CP78" s="84"/>
      <c r="CQ78" s="84"/>
      <c r="CR78" s="84"/>
      <c r="CS78" s="84"/>
      <c r="CT78" s="84"/>
      <c r="CU78" s="84"/>
      <c r="CV78" s="84"/>
      <c r="CW78" s="84"/>
      <c r="CX78" s="84"/>
      <c r="CY78" s="84"/>
      <c r="CZ78" s="84"/>
      <c r="DA78" s="84"/>
      <c r="DB78" s="84"/>
      <c r="DC78" s="84"/>
      <c r="DD78" s="84"/>
      <c r="DE78" s="84"/>
      <c r="DF78" s="84"/>
      <c r="DG78" s="84"/>
      <c r="DH78" s="84"/>
      <c r="DI78" s="84"/>
      <c r="DJ78" s="84"/>
      <c r="DK78" s="84"/>
      <c r="DL78" s="84"/>
      <c r="DM78" s="84"/>
      <c r="DN78" s="84"/>
      <c r="DO78" s="84"/>
      <c r="DP78" s="84"/>
      <c r="DQ78" s="84"/>
      <c r="DR78" s="84"/>
      <c r="DS78" s="84"/>
      <c r="DT78" s="84"/>
      <c r="DU78" s="84"/>
      <c r="DV78" s="84"/>
      <c r="DW78" s="84"/>
      <c r="DX78" s="84"/>
      <c r="DY78" s="84"/>
      <c r="DZ78" s="84"/>
      <c r="EA78" s="84"/>
      <c r="EB78" s="84"/>
      <c r="EC78" s="84"/>
      <c r="ED78" s="84"/>
      <c r="EE78" s="84"/>
      <c r="EF78" s="84"/>
      <c r="EG78" s="84"/>
      <c r="EH78" s="84"/>
      <c r="EI78" s="84"/>
      <c r="EJ78" s="84"/>
      <c r="EK78" s="84"/>
      <c r="EL78" s="84"/>
      <c r="EM78" s="84"/>
      <c r="EN78" s="84"/>
      <c r="EO78" s="84"/>
      <c r="EP78" s="84"/>
      <c r="EQ78" s="84"/>
      <c r="ER78" s="84"/>
      <c r="ES78" s="84"/>
      <c r="ET78" s="84"/>
      <c r="EU78" s="84"/>
      <c r="EV78" s="84"/>
      <c r="EW78" s="84"/>
      <c r="EX78" s="84"/>
      <c r="EY78" s="84"/>
      <c r="EZ78" s="84"/>
      <c r="FA78" s="84"/>
      <c r="FB78" s="84"/>
      <c r="FC78" s="84"/>
      <c r="FD78" s="84"/>
      <c r="FE78" s="84"/>
      <c r="FF78" s="84"/>
      <c r="FG78" s="84"/>
      <c r="FH78" s="84"/>
      <c r="FI78" s="84"/>
      <c r="FJ78" s="84"/>
      <c r="FK78" s="84"/>
      <c r="FL78" s="84"/>
      <c r="FM78" s="84"/>
      <c r="FN78" s="84"/>
      <c r="FO78" s="84"/>
      <c r="FP78" s="84"/>
      <c r="FQ78" s="84"/>
      <c r="FR78" s="84"/>
      <c r="FS78" s="84"/>
      <c r="FT78" s="84"/>
      <c r="FU78" s="84"/>
      <c r="FV78" s="84"/>
      <c r="FW78" s="84"/>
      <c r="FX78" s="84"/>
      <c r="FY78" s="84"/>
      <c r="FZ78" s="84"/>
      <c r="GA78" s="84"/>
      <c r="GB78" s="84"/>
      <c r="GC78" s="84"/>
      <c r="GD78" s="84"/>
      <c r="GE78" s="84"/>
      <c r="GF78" s="84"/>
      <c r="GG78" s="84"/>
      <c r="GH78" s="84"/>
      <c r="GI78" s="84"/>
      <c r="GJ78" s="84"/>
      <c r="GK78" s="84"/>
      <c r="GL78" s="84"/>
      <c r="GM78" s="84"/>
      <c r="GN78" s="84"/>
      <c r="GO78" s="84"/>
      <c r="GP78" s="84"/>
      <c r="GQ78" s="84"/>
      <c r="GR78" s="84"/>
      <c r="GS78" s="84"/>
      <c r="GT78" s="84"/>
      <c r="GU78" s="84"/>
      <c r="GV78" s="84"/>
      <c r="GW78" s="84"/>
      <c r="GX78" s="84"/>
      <c r="GY78" s="84"/>
      <c r="GZ78" s="84"/>
      <c r="HA78" s="84"/>
      <c r="HB78" s="84"/>
      <c r="HC78" s="84"/>
      <c r="HD78" s="84"/>
      <c r="HE78" s="84"/>
      <c r="HF78" s="84"/>
      <c r="HG78" s="84"/>
      <c r="HH78" s="84"/>
      <c r="HI78" s="84"/>
      <c r="HJ78" s="84"/>
      <c r="HK78" s="84"/>
      <c r="HL78" s="84"/>
      <c r="HM78" s="84"/>
      <c r="HN78" s="84"/>
      <c r="HO78" s="84"/>
      <c r="HP78" s="84"/>
      <c r="HQ78" s="84"/>
      <c r="HR78" s="84"/>
      <c r="HS78" s="84"/>
      <c r="HT78" s="84"/>
      <c r="HU78" s="84"/>
      <c r="HV78" s="84"/>
      <c r="HW78" s="84"/>
      <c r="HX78" s="84"/>
      <c r="HY78" s="84"/>
      <c r="HZ78" s="84"/>
      <c r="IA78" s="84"/>
      <c r="IB78" s="84"/>
      <c r="IC78" s="84"/>
      <c r="ID78" s="84"/>
      <c r="IE78" s="84"/>
      <c r="IF78" s="84"/>
      <c r="IG78" s="84"/>
      <c r="IH78" s="84"/>
      <c r="II78" s="84"/>
      <c r="IJ78" s="84"/>
      <c r="IK78" s="84"/>
      <c r="IL78" s="84"/>
    </row>
    <row r="79" spans="1:246" s="107" customFormat="1" ht="30">
      <c r="A79" s="107" t="s">
        <v>1322</v>
      </c>
      <c r="B79" s="107" t="s">
        <v>1322</v>
      </c>
      <c r="E79" s="90">
        <v>20</v>
      </c>
      <c r="F79" s="112" t="s">
        <v>450</v>
      </c>
      <c r="G79" s="394"/>
      <c r="H79" s="222">
        <f t="shared" si="20"/>
        <v>200</v>
      </c>
      <c r="I79" s="203">
        <v>200</v>
      </c>
      <c r="J79" s="113"/>
      <c r="K79" s="113"/>
      <c r="L79" s="88">
        <f t="shared" si="21"/>
        <v>200</v>
      </c>
      <c r="M79" s="113">
        <v>200</v>
      </c>
      <c r="N79" s="114"/>
      <c r="O79" s="113"/>
      <c r="P79" s="113"/>
      <c r="Q79" s="113"/>
      <c r="R79" s="114"/>
      <c r="S79" s="114"/>
      <c r="T79" s="114"/>
      <c r="U79" s="114"/>
      <c r="V79" s="114"/>
      <c r="W79" s="114"/>
      <c r="X79" s="82" t="s">
        <v>463</v>
      </c>
      <c r="Y79" s="82"/>
      <c r="Z79" s="54">
        <f t="shared" si="22"/>
        <v>200</v>
      </c>
      <c r="AA79" s="51">
        <f t="shared" si="23"/>
        <v>200</v>
      </c>
      <c r="AB79" s="51">
        <f t="shared" si="24"/>
        <v>0</v>
      </c>
      <c r="AC79" s="51">
        <f t="shared" si="25"/>
        <v>0</v>
      </c>
      <c r="AD79" s="84"/>
      <c r="AE79" s="84"/>
      <c r="AF79" s="84"/>
      <c r="AG79" s="84"/>
      <c r="AH79" s="84"/>
      <c r="AI79" s="84"/>
      <c r="AJ79" s="84"/>
      <c r="AK79" s="84"/>
      <c r="AL79" s="84"/>
      <c r="AM79" s="84"/>
      <c r="AN79" s="84"/>
      <c r="AO79" s="84"/>
      <c r="AP79" s="84"/>
      <c r="AQ79" s="84"/>
      <c r="AR79" s="84"/>
      <c r="AS79" s="84"/>
      <c r="AT79" s="84"/>
      <c r="AU79" s="84"/>
      <c r="AV79" s="84"/>
      <c r="AW79" s="84"/>
      <c r="AX79" s="84"/>
      <c r="AY79" s="84"/>
      <c r="AZ79" s="84"/>
      <c r="BA79" s="84"/>
      <c r="BB79" s="84"/>
      <c r="BC79" s="84"/>
      <c r="BD79" s="84"/>
      <c r="BE79" s="84"/>
      <c r="BF79" s="84"/>
      <c r="BG79" s="84"/>
      <c r="BH79" s="84"/>
      <c r="BI79" s="84"/>
      <c r="BJ79" s="84"/>
      <c r="BK79" s="84"/>
      <c r="BL79" s="84"/>
      <c r="BM79" s="84"/>
      <c r="BN79" s="84"/>
      <c r="BO79" s="84"/>
      <c r="BP79" s="84"/>
      <c r="BQ79" s="84"/>
      <c r="BR79" s="84"/>
      <c r="BS79" s="84"/>
      <c r="BT79" s="84"/>
      <c r="BU79" s="84"/>
      <c r="BV79" s="84"/>
      <c r="BW79" s="84"/>
      <c r="BX79" s="84"/>
      <c r="BY79" s="84"/>
      <c r="BZ79" s="84"/>
      <c r="CA79" s="84"/>
      <c r="CB79" s="84"/>
      <c r="CC79" s="84"/>
      <c r="CD79" s="84"/>
      <c r="CE79" s="84"/>
      <c r="CF79" s="84"/>
      <c r="CG79" s="84"/>
      <c r="CH79" s="84"/>
      <c r="CI79" s="84"/>
      <c r="CJ79" s="84"/>
      <c r="CK79" s="84"/>
      <c r="CL79" s="84"/>
      <c r="CM79" s="84"/>
      <c r="CN79" s="84"/>
      <c r="CO79" s="84"/>
      <c r="CP79" s="84"/>
      <c r="CQ79" s="84"/>
      <c r="CR79" s="84"/>
      <c r="CS79" s="84"/>
      <c r="CT79" s="84"/>
      <c r="CU79" s="84"/>
      <c r="CV79" s="84"/>
      <c r="CW79" s="84"/>
      <c r="CX79" s="84"/>
      <c r="CY79" s="84"/>
      <c r="CZ79" s="84"/>
      <c r="DA79" s="84"/>
      <c r="DB79" s="84"/>
      <c r="DC79" s="84"/>
      <c r="DD79" s="84"/>
      <c r="DE79" s="84"/>
      <c r="DF79" s="84"/>
      <c r="DG79" s="84"/>
      <c r="DH79" s="84"/>
      <c r="DI79" s="84"/>
      <c r="DJ79" s="84"/>
      <c r="DK79" s="84"/>
      <c r="DL79" s="84"/>
      <c r="DM79" s="84"/>
      <c r="DN79" s="84"/>
      <c r="DO79" s="84"/>
      <c r="DP79" s="84"/>
      <c r="DQ79" s="84"/>
      <c r="DR79" s="84"/>
      <c r="DS79" s="84"/>
      <c r="DT79" s="84"/>
      <c r="DU79" s="84"/>
      <c r="DV79" s="84"/>
      <c r="DW79" s="84"/>
      <c r="DX79" s="84"/>
      <c r="DY79" s="84"/>
      <c r="DZ79" s="84"/>
      <c r="EA79" s="84"/>
      <c r="EB79" s="84"/>
      <c r="EC79" s="84"/>
      <c r="ED79" s="84"/>
      <c r="EE79" s="84"/>
      <c r="EF79" s="84"/>
      <c r="EG79" s="84"/>
      <c r="EH79" s="84"/>
      <c r="EI79" s="84"/>
      <c r="EJ79" s="84"/>
      <c r="EK79" s="84"/>
      <c r="EL79" s="84"/>
      <c r="EM79" s="84"/>
      <c r="EN79" s="84"/>
      <c r="EO79" s="84"/>
      <c r="EP79" s="84"/>
      <c r="EQ79" s="84"/>
      <c r="ER79" s="84"/>
      <c r="ES79" s="84"/>
      <c r="ET79" s="84"/>
      <c r="EU79" s="84"/>
      <c r="EV79" s="84"/>
      <c r="EW79" s="84"/>
      <c r="EX79" s="84"/>
      <c r="EY79" s="84"/>
      <c r="EZ79" s="84"/>
      <c r="FA79" s="84"/>
      <c r="FB79" s="84"/>
      <c r="FC79" s="84"/>
      <c r="FD79" s="84"/>
      <c r="FE79" s="84"/>
      <c r="FF79" s="84"/>
      <c r="FG79" s="84"/>
      <c r="FH79" s="84"/>
      <c r="FI79" s="84"/>
      <c r="FJ79" s="84"/>
      <c r="FK79" s="84"/>
      <c r="FL79" s="84"/>
      <c r="FM79" s="84"/>
      <c r="FN79" s="84"/>
      <c r="FO79" s="84"/>
      <c r="FP79" s="84"/>
      <c r="FQ79" s="84"/>
      <c r="FR79" s="84"/>
      <c r="FS79" s="84"/>
      <c r="FT79" s="84"/>
      <c r="FU79" s="84"/>
      <c r="FV79" s="84"/>
      <c r="FW79" s="84"/>
      <c r="FX79" s="84"/>
      <c r="FY79" s="84"/>
      <c r="FZ79" s="84"/>
      <c r="GA79" s="84"/>
      <c r="GB79" s="84"/>
      <c r="GC79" s="84"/>
      <c r="GD79" s="84"/>
      <c r="GE79" s="84"/>
      <c r="GF79" s="84"/>
      <c r="GG79" s="84"/>
      <c r="GH79" s="84"/>
      <c r="GI79" s="84"/>
      <c r="GJ79" s="84"/>
      <c r="GK79" s="84"/>
      <c r="GL79" s="84"/>
      <c r="GM79" s="84"/>
      <c r="GN79" s="84"/>
      <c r="GO79" s="84"/>
      <c r="GP79" s="84"/>
      <c r="GQ79" s="84"/>
      <c r="GR79" s="84"/>
      <c r="GS79" s="84"/>
      <c r="GT79" s="84"/>
      <c r="GU79" s="84"/>
      <c r="GV79" s="84"/>
      <c r="GW79" s="84"/>
      <c r="GX79" s="84"/>
      <c r="GY79" s="84"/>
      <c r="GZ79" s="84"/>
      <c r="HA79" s="84"/>
      <c r="HB79" s="84"/>
      <c r="HC79" s="84"/>
      <c r="HD79" s="84"/>
      <c r="HE79" s="84"/>
      <c r="HF79" s="84"/>
      <c r="HG79" s="84"/>
      <c r="HH79" s="84"/>
      <c r="HI79" s="84"/>
      <c r="HJ79" s="84"/>
      <c r="HK79" s="84"/>
      <c r="HL79" s="84"/>
      <c r="HM79" s="84"/>
      <c r="HN79" s="84"/>
      <c r="HO79" s="84"/>
      <c r="HP79" s="84"/>
      <c r="HQ79" s="84"/>
      <c r="HR79" s="84"/>
      <c r="HS79" s="84"/>
      <c r="HT79" s="84"/>
      <c r="HU79" s="84"/>
      <c r="HV79" s="84"/>
      <c r="HW79" s="84"/>
      <c r="HX79" s="84"/>
      <c r="HY79" s="84"/>
      <c r="HZ79" s="84"/>
      <c r="IA79" s="84"/>
      <c r="IB79" s="84"/>
      <c r="IC79" s="84"/>
      <c r="ID79" s="84"/>
      <c r="IE79" s="84"/>
      <c r="IF79" s="84"/>
      <c r="IG79" s="84"/>
      <c r="IH79" s="84"/>
      <c r="II79" s="84"/>
      <c r="IJ79" s="84"/>
      <c r="IK79" s="84"/>
      <c r="IL79" s="84"/>
    </row>
    <row r="80" spans="1:246" s="107" customFormat="1" ht="30">
      <c r="A80" s="107" t="s">
        <v>1322</v>
      </c>
      <c r="B80" s="107" t="s">
        <v>1322</v>
      </c>
      <c r="E80" s="90">
        <v>21</v>
      </c>
      <c r="F80" s="112" t="s">
        <v>453</v>
      </c>
      <c r="G80" s="394"/>
      <c r="H80" s="222">
        <f t="shared" si="20"/>
        <v>3.5</v>
      </c>
      <c r="I80" s="203">
        <v>3.5</v>
      </c>
      <c r="J80" s="113"/>
      <c r="K80" s="113"/>
      <c r="L80" s="88">
        <f t="shared" si="21"/>
        <v>3.5</v>
      </c>
      <c r="M80" s="113">
        <v>3.5</v>
      </c>
      <c r="N80" s="114"/>
      <c r="O80" s="113"/>
      <c r="P80" s="113"/>
      <c r="Q80" s="113"/>
      <c r="R80" s="114"/>
      <c r="S80" s="114"/>
      <c r="T80" s="114">
        <v>3.5</v>
      </c>
      <c r="U80" s="114">
        <v>3.5</v>
      </c>
      <c r="V80" s="114"/>
      <c r="W80" s="114"/>
      <c r="X80" s="82" t="s">
        <v>463</v>
      </c>
      <c r="Y80" s="82"/>
      <c r="Z80" s="54">
        <f t="shared" si="22"/>
        <v>3.5</v>
      </c>
      <c r="AA80" s="51">
        <f t="shared" si="23"/>
        <v>3.5</v>
      </c>
      <c r="AB80" s="51">
        <f t="shared" si="24"/>
        <v>0</v>
      </c>
      <c r="AC80" s="51">
        <f t="shared" si="25"/>
        <v>3.5</v>
      </c>
      <c r="AD80" s="84"/>
      <c r="AE80" s="84"/>
      <c r="AF80" s="84"/>
      <c r="AG80" s="84"/>
      <c r="AH80" s="84"/>
      <c r="AI80" s="84"/>
      <c r="AJ80" s="84"/>
      <c r="AK80" s="84"/>
      <c r="AL80" s="84"/>
      <c r="AM80" s="84"/>
      <c r="AN80" s="84"/>
      <c r="AO80" s="84"/>
      <c r="AP80" s="84"/>
      <c r="AQ80" s="84"/>
      <c r="AR80" s="84"/>
      <c r="AS80" s="84"/>
      <c r="AT80" s="84"/>
      <c r="AU80" s="84"/>
      <c r="AV80" s="84"/>
      <c r="AW80" s="84"/>
      <c r="AX80" s="84"/>
      <c r="AY80" s="84"/>
      <c r="AZ80" s="84"/>
      <c r="BA80" s="84"/>
      <c r="BB80" s="84"/>
      <c r="BC80" s="84"/>
      <c r="BD80" s="84"/>
      <c r="BE80" s="84"/>
      <c r="BF80" s="84"/>
      <c r="BG80" s="84"/>
      <c r="BH80" s="84"/>
      <c r="BI80" s="84"/>
      <c r="BJ80" s="84"/>
      <c r="BK80" s="84"/>
      <c r="BL80" s="84"/>
      <c r="BM80" s="84"/>
      <c r="BN80" s="84"/>
      <c r="BO80" s="84"/>
      <c r="BP80" s="84"/>
      <c r="BQ80" s="84"/>
      <c r="BR80" s="84"/>
      <c r="BS80" s="84"/>
      <c r="BT80" s="84"/>
      <c r="BU80" s="84"/>
      <c r="BV80" s="84"/>
      <c r="BW80" s="84"/>
      <c r="BX80" s="84"/>
      <c r="BY80" s="84"/>
      <c r="BZ80" s="84"/>
      <c r="CA80" s="84"/>
      <c r="CB80" s="84"/>
      <c r="CC80" s="84"/>
      <c r="CD80" s="84"/>
      <c r="CE80" s="84"/>
      <c r="CF80" s="84"/>
      <c r="CG80" s="84"/>
      <c r="CH80" s="84"/>
      <c r="CI80" s="84"/>
      <c r="CJ80" s="84"/>
      <c r="CK80" s="84"/>
      <c r="CL80" s="84"/>
      <c r="CM80" s="84"/>
      <c r="CN80" s="84"/>
      <c r="CO80" s="84"/>
      <c r="CP80" s="84"/>
      <c r="CQ80" s="84"/>
      <c r="CR80" s="84"/>
      <c r="CS80" s="84"/>
      <c r="CT80" s="84"/>
      <c r="CU80" s="84"/>
      <c r="CV80" s="84"/>
      <c r="CW80" s="84"/>
      <c r="CX80" s="84"/>
      <c r="CY80" s="84"/>
      <c r="CZ80" s="84"/>
      <c r="DA80" s="84"/>
      <c r="DB80" s="84"/>
      <c r="DC80" s="84"/>
      <c r="DD80" s="84"/>
      <c r="DE80" s="84"/>
      <c r="DF80" s="84"/>
      <c r="DG80" s="84"/>
      <c r="DH80" s="84"/>
      <c r="DI80" s="84"/>
      <c r="DJ80" s="84"/>
      <c r="DK80" s="84"/>
      <c r="DL80" s="84"/>
      <c r="DM80" s="84"/>
      <c r="DN80" s="84"/>
      <c r="DO80" s="84"/>
      <c r="DP80" s="84"/>
      <c r="DQ80" s="84"/>
      <c r="DR80" s="84"/>
      <c r="DS80" s="84"/>
      <c r="DT80" s="84"/>
      <c r="DU80" s="84"/>
      <c r="DV80" s="84"/>
      <c r="DW80" s="84"/>
      <c r="DX80" s="84"/>
      <c r="DY80" s="84"/>
      <c r="DZ80" s="84"/>
      <c r="EA80" s="84"/>
      <c r="EB80" s="84"/>
      <c r="EC80" s="84"/>
      <c r="ED80" s="84"/>
      <c r="EE80" s="84"/>
      <c r="EF80" s="84"/>
      <c r="EG80" s="84"/>
      <c r="EH80" s="84"/>
      <c r="EI80" s="84"/>
      <c r="EJ80" s="84"/>
      <c r="EK80" s="84"/>
      <c r="EL80" s="84"/>
      <c r="EM80" s="84"/>
      <c r="EN80" s="84"/>
      <c r="EO80" s="84"/>
      <c r="EP80" s="84"/>
      <c r="EQ80" s="84"/>
      <c r="ER80" s="84"/>
      <c r="ES80" s="84"/>
      <c r="ET80" s="84"/>
      <c r="EU80" s="84"/>
      <c r="EV80" s="84"/>
      <c r="EW80" s="84"/>
      <c r="EX80" s="84"/>
      <c r="EY80" s="84"/>
      <c r="EZ80" s="84"/>
      <c r="FA80" s="84"/>
      <c r="FB80" s="84"/>
      <c r="FC80" s="84"/>
      <c r="FD80" s="84"/>
      <c r="FE80" s="84"/>
      <c r="FF80" s="84"/>
      <c r="FG80" s="84"/>
      <c r="FH80" s="84"/>
      <c r="FI80" s="84"/>
      <c r="FJ80" s="84"/>
      <c r="FK80" s="84"/>
      <c r="FL80" s="84"/>
      <c r="FM80" s="84"/>
      <c r="FN80" s="84"/>
      <c r="FO80" s="84"/>
      <c r="FP80" s="84"/>
      <c r="FQ80" s="84"/>
      <c r="FR80" s="84"/>
      <c r="FS80" s="84"/>
      <c r="FT80" s="84"/>
      <c r="FU80" s="84"/>
      <c r="FV80" s="84"/>
      <c r="FW80" s="84"/>
      <c r="FX80" s="84"/>
      <c r="FY80" s="84"/>
      <c r="FZ80" s="84"/>
      <c r="GA80" s="84"/>
      <c r="GB80" s="84"/>
      <c r="GC80" s="84"/>
      <c r="GD80" s="84"/>
      <c r="GE80" s="84"/>
      <c r="GF80" s="84"/>
      <c r="GG80" s="84"/>
      <c r="GH80" s="84"/>
      <c r="GI80" s="84"/>
      <c r="GJ80" s="84"/>
      <c r="GK80" s="84"/>
      <c r="GL80" s="84"/>
      <c r="GM80" s="84"/>
      <c r="GN80" s="84"/>
      <c r="GO80" s="84"/>
      <c r="GP80" s="84"/>
      <c r="GQ80" s="84"/>
      <c r="GR80" s="84"/>
      <c r="GS80" s="84"/>
      <c r="GT80" s="84"/>
      <c r="GU80" s="84"/>
      <c r="GV80" s="84"/>
      <c r="GW80" s="84"/>
      <c r="GX80" s="84"/>
      <c r="GY80" s="84"/>
      <c r="GZ80" s="84"/>
      <c r="HA80" s="84"/>
      <c r="HB80" s="84"/>
      <c r="HC80" s="84"/>
      <c r="HD80" s="84"/>
      <c r="HE80" s="84"/>
      <c r="HF80" s="84"/>
      <c r="HG80" s="84"/>
      <c r="HH80" s="84"/>
      <c r="HI80" s="84"/>
      <c r="HJ80" s="84"/>
      <c r="HK80" s="84"/>
      <c r="HL80" s="84"/>
      <c r="HM80" s="84"/>
      <c r="HN80" s="84"/>
      <c r="HO80" s="84"/>
      <c r="HP80" s="84"/>
      <c r="HQ80" s="84"/>
      <c r="HR80" s="84"/>
      <c r="HS80" s="84"/>
      <c r="HT80" s="84"/>
      <c r="HU80" s="84"/>
      <c r="HV80" s="84"/>
      <c r="HW80" s="84"/>
      <c r="HX80" s="84"/>
      <c r="HY80" s="84"/>
      <c r="HZ80" s="84"/>
      <c r="IA80" s="84"/>
      <c r="IB80" s="84"/>
      <c r="IC80" s="84"/>
      <c r="ID80" s="84"/>
      <c r="IE80" s="84"/>
      <c r="IF80" s="84"/>
      <c r="IG80" s="84"/>
      <c r="IH80" s="84"/>
      <c r="II80" s="84"/>
      <c r="IJ80" s="84"/>
      <c r="IK80" s="84"/>
      <c r="IL80" s="84"/>
    </row>
    <row r="81" spans="1:246" s="107" customFormat="1" ht="30">
      <c r="A81" s="107" t="s">
        <v>1322</v>
      </c>
      <c r="B81" s="107" t="s">
        <v>1322</v>
      </c>
      <c r="E81" s="90">
        <v>22</v>
      </c>
      <c r="F81" s="112" t="s">
        <v>464</v>
      </c>
      <c r="G81" s="394"/>
      <c r="H81" s="222">
        <f t="shared" si="20"/>
        <v>2877.5</v>
      </c>
      <c r="I81" s="203">
        <v>2877.5</v>
      </c>
      <c r="J81" s="113"/>
      <c r="K81" s="113"/>
      <c r="L81" s="88">
        <f t="shared" si="21"/>
        <v>2877.5</v>
      </c>
      <c r="M81" s="113">
        <v>2877.5</v>
      </c>
      <c r="N81" s="114"/>
      <c r="O81" s="113"/>
      <c r="P81" s="113"/>
      <c r="Q81" s="113"/>
      <c r="R81" s="114"/>
      <c r="S81" s="114"/>
      <c r="T81" s="114">
        <v>61.66</v>
      </c>
      <c r="U81" s="114">
        <v>61.66</v>
      </c>
      <c r="V81" s="114"/>
      <c r="W81" s="114"/>
      <c r="X81" s="82" t="s">
        <v>463</v>
      </c>
      <c r="Y81" s="108"/>
      <c r="Z81" s="54">
        <f t="shared" si="22"/>
        <v>2877.5</v>
      </c>
      <c r="AA81" s="51">
        <f t="shared" si="23"/>
        <v>2877.5</v>
      </c>
      <c r="AB81" s="51">
        <f t="shared" si="24"/>
        <v>0</v>
      </c>
      <c r="AC81" s="51">
        <f t="shared" si="25"/>
        <v>61.66</v>
      </c>
      <c r="AD81" s="84"/>
      <c r="AE81" s="84"/>
      <c r="AF81" s="84"/>
      <c r="AG81" s="84"/>
      <c r="AH81" s="84"/>
      <c r="AI81" s="84"/>
      <c r="AJ81" s="84"/>
      <c r="AK81" s="84"/>
      <c r="AL81" s="84"/>
      <c r="AM81" s="84"/>
      <c r="AN81" s="84"/>
      <c r="AO81" s="84"/>
      <c r="AP81" s="84"/>
      <c r="AQ81" s="84"/>
      <c r="AR81" s="84"/>
      <c r="AS81" s="84"/>
      <c r="AT81" s="84"/>
      <c r="AU81" s="84"/>
      <c r="AV81" s="84"/>
      <c r="AW81" s="84"/>
      <c r="AX81" s="84"/>
      <c r="AY81" s="84"/>
      <c r="AZ81" s="84"/>
      <c r="BA81" s="84"/>
      <c r="BB81" s="84"/>
      <c r="BC81" s="84"/>
      <c r="BD81" s="84"/>
      <c r="BE81" s="84"/>
      <c r="BF81" s="84"/>
      <c r="BG81" s="84"/>
      <c r="BH81" s="84"/>
      <c r="BI81" s="84"/>
      <c r="BJ81" s="84"/>
      <c r="BK81" s="84"/>
      <c r="BL81" s="84"/>
      <c r="BM81" s="84"/>
      <c r="BN81" s="84"/>
      <c r="BO81" s="84"/>
      <c r="BP81" s="84"/>
      <c r="BQ81" s="84"/>
      <c r="BR81" s="84"/>
      <c r="BS81" s="84"/>
      <c r="BT81" s="84"/>
      <c r="BU81" s="84"/>
      <c r="BV81" s="84"/>
      <c r="BW81" s="84"/>
      <c r="BX81" s="84"/>
      <c r="BY81" s="84"/>
      <c r="BZ81" s="84"/>
      <c r="CA81" s="84"/>
      <c r="CB81" s="84"/>
      <c r="CC81" s="84"/>
      <c r="CD81" s="84"/>
      <c r="CE81" s="84"/>
      <c r="CF81" s="84"/>
      <c r="CG81" s="84"/>
      <c r="CH81" s="84"/>
      <c r="CI81" s="84"/>
      <c r="CJ81" s="84"/>
      <c r="CK81" s="84"/>
      <c r="CL81" s="84"/>
      <c r="CM81" s="84"/>
      <c r="CN81" s="84"/>
      <c r="CO81" s="84"/>
      <c r="CP81" s="84"/>
      <c r="CQ81" s="84"/>
      <c r="CR81" s="84"/>
      <c r="CS81" s="84"/>
      <c r="CT81" s="84"/>
      <c r="CU81" s="84"/>
      <c r="CV81" s="84"/>
      <c r="CW81" s="84"/>
      <c r="CX81" s="84"/>
      <c r="CY81" s="84"/>
      <c r="CZ81" s="84"/>
      <c r="DA81" s="84"/>
      <c r="DB81" s="84"/>
      <c r="DC81" s="84"/>
      <c r="DD81" s="84"/>
      <c r="DE81" s="84"/>
      <c r="DF81" s="84"/>
      <c r="DG81" s="84"/>
      <c r="DH81" s="84"/>
      <c r="DI81" s="84"/>
      <c r="DJ81" s="84"/>
      <c r="DK81" s="84"/>
      <c r="DL81" s="84"/>
      <c r="DM81" s="84"/>
      <c r="DN81" s="84"/>
      <c r="DO81" s="84"/>
      <c r="DP81" s="84"/>
      <c r="DQ81" s="84"/>
      <c r="DR81" s="84"/>
      <c r="DS81" s="84"/>
      <c r="DT81" s="84"/>
      <c r="DU81" s="84"/>
      <c r="DV81" s="84"/>
      <c r="DW81" s="84"/>
      <c r="DX81" s="84"/>
      <c r="DY81" s="84"/>
      <c r="DZ81" s="84"/>
      <c r="EA81" s="84"/>
      <c r="EB81" s="84"/>
      <c r="EC81" s="84"/>
      <c r="ED81" s="84"/>
      <c r="EE81" s="84"/>
      <c r="EF81" s="84"/>
      <c r="EG81" s="84"/>
      <c r="EH81" s="84"/>
      <c r="EI81" s="84"/>
      <c r="EJ81" s="84"/>
      <c r="EK81" s="84"/>
      <c r="EL81" s="84"/>
      <c r="EM81" s="84"/>
      <c r="EN81" s="84"/>
      <c r="EO81" s="84"/>
      <c r="EP81" s="84"/>
      <c r="EQ81" s="84"/>
      <c r="ER81" s="84"/>
      <c r="ES81" s="84"/>
      <c r="ET81" s="84"/>
      <c r="EU81" s="84"/>
      <c r="EV81" s="84"/>
      <c r="EW81" s="84"/>
      <c r="EX81" s="84"/>
      <c r="EY81" s="84"/>
      <c r="EZ81" s="84"/>
      <c r="FA81" s="84"/>
      <c r="FB81" s="84"/>
      <c r="FC81" s="84"/>
      <c r="FD81" s="84"/>
      <c r="FE81" s="84"/>
      <c r="FF81" s="84"/>
      <c r="FG81" s="84"/>
      <c r="FH81" s="84"/>
      <c r="FI81" s="84"/>
      <c r="FJ81" s="84"/>
      <c r="FK81" s="84"/>
      <c r="FL81" s="84"/>
      <c r="FM81" s="84"/>
      <c r="FN81" s="84"/>
      <c r="FO81" s="84"/>
      <c r="FP81" s="84"/>
      <c r="FQ81" s="84"/>
      <c r="FR81" s="84"/>
      <c r="FS81" s="84"/>
      <c r="FT81" s="84"/>
      <c r="FU81" s="84"/>
      <c r="FV81" s="84"/>
      <c r="FW81" s="84"/>
      <c r="FX81" s="84"/>
      <c r="FY81" s="84"/>
      <c r="FZ81" s="84"/>
      <c r="GA81" s="84"/>
      <c r="GB81" s="84"/>
      <c r="GC81" s="84"/>
      <c r="GD81" s="84"/>
      <c r="GE81" s="84"/>
      <c r="GF81" s="84"/>
      <c r="GG81" s="84"/>
      <c r="GH81" s="84"/>
      <c r="GI81" s="84"/>
      <c r="GJ81" s="84"/>
      <c r="GK81" s="84"/>
      <c r="GL81" s="84"/>
      <c r="GM81" s="84"/>
      <c r="GN81" s="84"/>
      <c r="GO81" s="84"/>
      <c r="GP81" s="84"/>
      <c r="GQ81" s="84"/>
      <c r="GR81" s="84"/>
      <c r="GS81" s="84"/>
      <c r="GT81" s="84"/>
      <c r="GU81" s="84"/>
      <c r="GV81" s="84"/>
      <c r="GW81" s="84"/>
      <c r="GX81" s="84"/>
      <c r="GY81" s="84"/>
      <c r="GZ81" s="84"/>
      <c r="HA81" s="84"/>
      <c r="HB81" s="84"/>
      <c r="HC81" s="84"/>
      <c r="HD81" s="84"/>
      <c r="HE81" s="84"/>
      <c r="HF81" s="84"/>
      <c r="HG81" s="84"/>
      <c r="HH81" s="84"/>
      <c r="HI81" s="84"/>
      <c r="HJ81" s="84"/>
      <c r="HK81" s="84"/>
      <c r="HL81" s="84"/>
      <c r="HM81" s="84"/>
      <c r="HN81" s="84"/>
      <c r="HO81" s="84"/>
      <c r="HP81" s="84"/>
      <c r="HQ81" s="84"/>
      <c r="HR81" s="84"/>
      <c r="HS81" s="84"/>
      <c r="HT81" s="84"/>
      <c r="HU81" s="84"/>
      <c r="HV81" s="84"/>
      <c r="HW81" s="84"/>
      <c r="HX81" s="84"/>
      <c r="HY81" s="84"/>
      <c r="HZ81" s="84"/>
      <c r="IA81" s="84"/>
      <c r="IB81" s="84"/>
      <c r="IC81" s="84"/>
      <c r="ID81" s="84"/>
      <c r="IE81" s="84"/>
      <c r="IF81" s="84"/>
      <c r="IG81" s="84"/>
      <c r="IH81" s="84"/>
      <c r="II81" s="84"/>
      <c r="IJ81" s="84"/>
      <c r="IK81" s="84"/>
      <c r="IL81" s="84"/>
    </row>
    <row r="82" spans="1:246" s="107" customFormat="1" ht="30">
      <c r="A82" s="107" t="s">
        <v>1322</v>
      </c>
      <c r="B82" s="107" t="s">
        <v>1322</v>
      </c>
      <c r="E82" s="90">
        <v>23</v>
      </c>
      <c r="F82" s="112" t="s">
        <v>453</v>
      </c>
      <c r="G82" s="90" t="s">
        <v>465</v>
      </c>
      <c r="H82" s="222">
        <f t="shared" si="20"/>
        <v>44.2</v>
      </c>
      <c r="I82" s="203">
        <v>44.2</v>
      </c>
      <c r="J82" s="113"/>
      <c r="K82" s="113"/>
      <c r="L82" s="88">
        <f t="shared" si="21"/>
        <v>0</v>
      </c>
      <c r="M82" s="113"/>
      <c r="N82" s="114"/>
      <c r="O82" s="113"/>
      <c r="P82" s="113">
        <f>SUM(Q82:S82)</f>
        <v>44.2</v>
      </c>
      <c r="Q82" s="113">
        <v>44.2</v>
      </c>
      <c r="R82" s="114"/>
      <c r="S82" s="114"/>
      <c r="T82" s="114"/>
      <c r="U82" s="114"/>
      <c r="V82" s="114"/>
      <c r="W82" s="114"/>
      <c r="X82" s="82" t="s">
        <v>459</v>
      </c>
      <c r="Y82" s="115"/>
      <c r="Z82" s="54">
        <f t="shared" si="22"/>
        <v>44.2</v>
      </c>
      <c r="AA82" s="51">
        <f t="shared" si="23"/>
        <v>0</v>
      </c>
      <c r="AB82" s="51">
        <f t="shared" si="24"/>
        <v>44.2</v>
      </c>
      <c r="AC82" s="51">
        <f t="shared" si="25"/>
        <v>0</v>
      </c>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84"/>
      <c r="BV82" s="84"/>
      <c r="BW82" s="84"/>
      <c r="BX82" s="84"/>
      <c r="BY82" s="84"/>
      <c r="BZ82" s="84"/>
      <c r="CA82" s="84"/>
      <c r="CB82" s="84"/>
      <c r="CC82" s="84"/>
      <c r="CD82" s="84"/>
      <c r="CE82" s="84"/>
      <c r="CF82" s="84"/>
      <c r="CG82" s="84"/>
      <c r="CH82" s="84"/>
      <c r="CI82" s="84"/>
      <c r="CJ82" s="84"/>
      <c r="CK82" s="84"/>
      <c r="CL82" s="84"/>
      <c r="CM82" s="84"/>
      <c r="CN82" s="84"/>
      <c r="CO82" s="84"/>
      <c r="CP82" s="84"/>
      <c r="CQ82" s="84"/>
      <c r="CR82" s="84"/>
      <c r="CS82" s="84"/>
      <c r="CT82" s="84"/>
      <c r="CU82" s="84"/>
      <c r="CV82" s="84"/>
      <c r="CW82" s="84"/>
      <c r="CX82" s="84"/>
      <c r="CY82" s="84"/>
      <c r="CZ82" s="84"/>
      <c r="DA82" s="84"/>
      <c r="DB82" s="84"/>
      <c r="DC82" s="84"/>
      <c r="DD82" s="84"/>
      <c r="DE82" s="84"/>
      <c r="DF82" s="84"/>
      <c r="DG82" s="84"/>
      <c r="DH82" s="84"/>
      <c r="DI82" s="84"/>
      <c r="DJ82" s="84"/>
      <c r="DK82" s="84"/>
      <c r="DL82" s="84"/>
      <c r="DM82" s="84"/>
      <c r="DN82" s="84"/>
      <c r="DO82" s="84"/>
      <c r="DP82" s="84"/>
      <c r="DQ82" s="84"/>
      <c r="DR82" s="84"/>
      <c r="DS82" s="84"/>
      <c r="DT82" s="84"/>
      <c r="DU82" s="84"/>
      <c r="DV82" s="84"/>
      <c r="DW82" s="84"/>
      <c r="DX82" s="84"/>
      <c r="DY82" s="84"/>
      <c r="DZ82" s="84"/>
      <c r="EA82" s="84"/>
      <c r="EB82" s="84"/>
      <c r="EC82" s="84"/>
      <c r="ED82" s="84"/>
      <c r="EE82" s="84"/>
      <c r="EF82" s="84"/>
      <c r="EG82" s="84"/>
      <c r="EH82" s="84"/>
      <c r="EI82" s="84"/>
      <c r="EJ82" s="84"/>
      <c r="EK82" s="84"/>
      <c r="EL82" s="84"/>
      <c r="EM82" s="84"/>
      <c r="EN82" s="84"/>
      <c r="EO82" s="84"/>
      <c r="EP82" s="84"/>
      <c r="EQ82" s="84"/>
      <c r="ER82" s="84"/>
      <c r="ES82" s="84"/>
      <c r="ET82" s="84"/>
      <c r="EU82" s="84"/>
      <c r="EV82" s="84"/>
      <c r="EW82" s="84"/>
      <c r="EX82" s="84"/>
      <c r="EY82" s="84"/>
      <c r="EZ82" s="84"/>
      <c r="FA82" s="84"/>
      <c r="FB82" s="84"/>
      <c r="FC82" s="84"/>
      <c r="FD82" s="84"/>
      <c r="FE82" s="84"/>
      <c r="FF82" s="84"/>
      <c r="FG82" s="84"/>
      <c r="FH82" s="84"/>
      <c r="FI82" s="84"/>
      <c r="FJ82" s="84"/>
      <c r="FK82" s="84"/>
      <c r="FL82" s="84"/>
      <c r="FM82" s="84"/>
      <c r="FN82" s="84"/>
      <c r="FO82" s="84"/>
      <c r="FP82" s="84"/>
      <c r="FQ82" s="84"/>
      <c r="FR82" s="84"/>
      <c r="FS82" s="84"/>
      <c r="FT82" s="84"/>
      <c r="FU82" s="84"/>
      <c r="FV82" s="84"/>
      <c r="FW82" s="84"/>
      <c r="FX82" s="84"/>
      <c r="FY82" s="84"/>
      <c r="FZ82" s="84"/>
      <c r="GA82" s="84"/>
      <c r="GB82" s="84"/>
      <c r="GC82" s="84"/>
      <c r="GD82" s="84"/>
      <c r="GE82" s="84"/>
      <c r="GF82" s="84"/>
      <c r="GG82" s="84"/>
      <c r="GH82" s="84"/>
      <c r="GI82" s="84"/>
      <c r="GJ82" s="84"/>
      <c r="GK82" s="84"/>
      <c r="GL82" s="84"/>
      <c r="GM82" s="84"/>
      <c r="GN82" s="84"/>
      <c r="GO82" s="84"/>
      <c r="GP82" s="84"/>
      <c r="GQ82" s="84"/>
      <c r="GR82" s="84"/>
      <c r="GS82" s="84"/>
      <c r="GT82" s="84"/>
      <c r="GU82" s="84"/>
      <c r="GV82" s="84"/>
      <c r="GW82" s="84"/>
      <c r="GX82" s="84"/>
      <c r="GY82" s="84"/>
      <c r="GZ82" s="84"/>
      <c r="HA82" s="84"/>
      <c r="HB82" s="84"/>
      <c r="HC82" s="84"/>
      <c r="HD82" s="84"/>
      <c r="HE82" s="84"/>
      <c r="HF82" s="84"/>
      <c r="HG82" s="84"/>
      <c r="HH82" s="84"/>
      <c r="HI82" s="84"/>
      <c r="HJ82" s="84"/>
      <c r="HK82" s="84"/>
      <c r="HL82" s="84"/>
      <c r="HM82" s="84"/>
      <c r="HN82" s="84"/>
      <c r="HO82" s="84"/>
      <c r="HP82" s="84"/>
      <c r="HQ82" s="84"/>
      <c r="HR82" s="84"/>
      <c r="HS82" s="84"/>
      <c r="HT82" s="84"/>
      <c r="HU82" s="84"/>
      <c r="HV82" s="84"/>
      <c r="HW82" s="84"/>
      <c r="HX82" s="84"/>
      <c r="HY82" s="84"/>
      <c r="HZ82" s="84"/>
      <c r="IA82" s="84"/>
      <c r="IB82" s="84"/>
      <c r="IC82" s="84"/>
      <c r="ID82" s="84"/>
      <c r="IE82" s="84"/>
      <c r="IF82" s="84"/>
      <c r="IG82" s="84"/>
      <c r="IH82" s="84"/>
      <c r="II82" s="84"/>
      <c r="IJ82" s="84"/>
      <c r="IK82" s="84"/>
      <c r="IL82" s="84"/>
    </row>
    <row r="83" spans="1:246" ht="23.25" customHeight="1">
      <c r="A83" s="49" t="s">
        <v>1322</v>
      </c>
      <c r="B83" s="49" t="s">
        <v>1322</v>
      </c>
      <c r="E83" s="116" t="s">
        <v>44</v>
      </c>
      <c r="F83" s="117" t="s">
        <v>594</v>
      </c>
      <c r="G83" s="118"/>
      <c r="H83" s="277">
        <f t="shared" ref="H83:W83" si="26">SUM(H84:H98)</f>
        <v>19710.865000000002</v>
      </c>
      <c r="I83" s="277">
        <f t="shared" si="26"/>
        <v>17919</v>
      </c>
      <c r="J83" s="119">
        <f t="shared" si="26"/>
        <v>0</v>
      </c>
      <c r="K83" s="119">
        <f t="shared" si="26"/>
        <v>1791.8649999999998</v>
      </c>
      <c r="L83" s="120">
        <f t="shared" si="26"/>
        <v>14623.968199999999</v>
      </c>
      <c r="M83" s="119">
        <f t="shared" si="26"/>
        <v>14623.968199999999</v>
      </c>
      <c r="N83" s="121">
        <f t="shared" si="26"/>
        <v>0</v>
      </c>
      <c r="O83" s="119">
        <f t="shared" si="26"/>
        <v>0</v>
      </c>
      <c r="P83" s="119">
        <f t="shared" si="26"/>
        <v>3295</v>
      </c>
      <c r="Q83" s="119">
        <f t="shared" si="26"/>
        <v>3295</v>
      </c>
      <c r="R83" s="121">
        <f t="shared" si="26"/>
        <v>0</v>
      </c>
      <c r="S83" s="119">
        <f t="shared" si="26"/>
        <v>0</v>
      </c>
      <c r="T83" s="121">
        <f t="shared" si="26"/>
        <v>63.387</v>
      </c>
      <c r="U83" s="121">
        <f t="shared" si="26"/>
        <v>63.387</v>
      </c>
      <c r="V83" s="121">
        <f t="shared" si="26"/>
        <v>0</v>
      </c>
      <c r="W83" s="121">
        <f t="shared" si="26"/>
        <v>0</v>
      </c>
      <c r="X83" s="76"/>
      <c r="Y83" s="122"/>
      <c r="Z83" s="50">
        <f t="shared" si="22"/>
        <v>19710.864999999998</v>
      </c>
      <c r="AA83" s="51">
        <f t="shared" si="23"/>
        <v>14623.968199999999</v>
      </c>
      <c r="AB83" s="51">
        <f t="shared" si="24"/>
        <v>3295</v>
      </c>
      <c r="AC83" s="51">
        <f t="shared" si="25"/>
        <v>63.387</v>
      </c>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c r="CO83" s="123"/>
      <c r="CP83" s="123"/>
      <c r="CQ83" s="123"/>
      <c r="CR83" s="123"/>
      <c r="CS83" s="123"/>
      <c r="CT83" s="123"/>
      <c r="CU83" s="123"/>
      <c r="CV83" s="123"/>
      <c r="CW83" s="123"/>
      <c r="CX83" s="123"/>
      <c r="CY83" s="123"/>
      <c r="CZ83" s="123"/>
      <c r="DA83" s="123"/>
      <c r="DB83" s="123"/>
      <c r="DC83" s="123"/>
      <c r="DD83" s="123"/>
      <c r="DE83" s="123"/>
      <c r="DF83" s="123"/>
      <c r="DG83" s="123"/>
      <c r="DH83" s="123"/>
      <c r="DI83" s="123"/>
      <c r="DJ83" s="123"/>
      <c r="DK83" s="123"/>
      <c r="DL83" s="123"/>
      <c r="DM83" s="123"/>
      <c r="DN83" s="123"/>
      <c r="DO83" s="123"/>
      <c r="DP83" s="123"/>
      <c r="DQ83" s="123"/>
      <c r="DR83" s="123"/>
      <c r="DS83" s="123"/>
      <c r="DT83" s="123"/>
      <c r="DU83" s="123"/>
      <c r="DV83" s="123"/>
      <c r="DW83" s="123"/>
      <c r="DX83" s="123"/>
      <c r="DY83" s="123"/>
      <c r="DZ83" s="123"/>
      <c r="EA83" s="123"/>
      <c r="EB83" s="123"/>
      <c r="EC83" s="123"/>
      <c r="ED83" s="123"/>
      <c r="EE83" s="123"/>
      <c r="EF83" s="123"/>
      <c r="EG83" s="123"/>
      <c r="EH83" s="123"/>
      <c r="EI83" s="123"/>
      <c r="EJ83" s="123"/>
      <c r="EK83" s="123"/>
      <c r="EL83" s="123"/>
      <c r="EM83" s="123"/>
      <c r="EN83" s="123"/>
      <c r="EO83" s="123"/>
      <c r="EP83" s="123"/>
      <c r="EQ83" s="123"/>
      <c r="ER83" s="123"/>
      <c r="ES83" s="123"/>
      <c r="ET83" s="123"/>
      <c r="EU83" s="123"/>
      <c r="EV83" s="123"/>
      <c r="EW83" s="123"/>
      <c r="EX83" s="123"/>
      <c r="EY83" s="123"/>
      <c r="EZ83" s="123"/>
      <c r="FA83" s="123"/>
      <c r="FB83" s="123"/>
      <c r="FC83" s="123"/>
      <c r="FD83" s="123"/>
      <c r="FE83" s="123"/>
      <c r="FF83" s="123"/>
      <c r="FG83" s="123"/>
      <c r="FH83" s="123"/>
      <c r="FI83" s="123"/>
      <c r="FJ83" s="123"/>
      <c r="FK83" s="123"/>
      <c r="FL83" s="123"/>
      <c r="FM83" s="123"/>
      <c r="FN83" s="123"/>
      <c r="FO83" s="123"/>
      <c r="FP83" s="123"/>
      <c r="FQ83" s="123"/>
      <c r="FR83" s="123"/>
      <c r="FS83" s="123"/>
      <c r="FT83" s="123"/>
      <c r="FU83" s="123"/>
      <c r="FV83" s="123"/>
      <c r="FW83" s="123"/>
      <c r="FX83" s="123"/>
      <c r="FY83" s="123"/>
      <c r="FZ83" s="123"/>
      <c r="GA83" s="123"/>
      <c r="GB83" s="123"/>
      <c r="GC83" s="123"/>
      <c r="GD83" s="123"/>
      <c r="GE83" s="123"/>
      <c r="GF83" s="123"/>
      <c r="GG83" s="123"/>
      <c r="GH83" s="123"/>
      <c r="GI83" s="123"/>
      <c r="GJ83" s="123"/>
      <c r="GK83" s="123"/>
      <c r="GL83" s="123"/>
      <c r="GM83" s="123"/>
      <c r="GN83" s="123"/>
      <c r="GO83" s="123"/>
      <c r="GP83" s="123"/>
      <c r="GQ83" s="123"/>
      <c r="GR83" s="123"/>
      <c r="GS83" s="123"/>
      <c r="GT83" s="123"/>
      <c r="GU83" s="123"/>
      <c r="GV83" s="123"/>
      <c r="GW83" s="123"/>
      <c r="GX83" s="123"/>
      <c r="GY83" s="123"/>
      <c r="GZ83" s="123"/>
      <c r="HA83" s="123"/>
      <c r="HB83" s="123"/>
      <c r="HC83" s="123"/>
      <c r="HD83" s="123"/>
      <c r="HE83" s="123"/>
      <c r="HF83" s="123"/>
      <c r="HG83" s="123"/>
      <c r="HH83" s="123"/>
      <c r="HI83" s="123"/>
      <c r="HJ83" s="123"/>
      <c r="HK83" s="123"/>
      <c r="HL83" s="123"/>
      <c r="HM83" s="123"/>
      <c r="HN83" s="123"/>
      <c r="HO83" s="123"/>
      <c r="HP83" s="123"/>
      <c r="HQ83" s="123"/>
      <c r="HR83" s="123"/>
      <c r="HS83" s="123"/>
      <c r="HT83" s="123"/>
      <c r="HU83" s="123"/>
      <c r="HV83" s="123"/>
      <c r="HW83" s="123"/>
      <c r="HX83" s="123"/>
      <c r="HY83" s="123"/>
      <c r="HZ83" s="123"/>
      <c r="IA83" s="123"/>
      <c r="IB83" s="123"/>
      <c r="IC83" s="123"/>
      <c r="ID83" s="123"/>
      <c r="IE83" s="123"/>
      <c r="IF83" s="123"/>
      <c r="IG83" s="123"/>
      <c r="IH83" s="123"/>
      <c r="II83" s="123"/>
      <c r="IJ83" s="123"/>
      <c r="IK83" s="123"/>
      <c r="IL83" s="123"/>
    </row>
    <row r="84" spans="1:246" ht="30">
      <c r="A84" s="49" t="s">
        <v>1322</v>
      </c>
      <c r="B84" s="49" t="s">
        <v>1322</v>
      </c>
      <c r="E84" s="90">
        <v>1</v>
      </c>
      <c r="F84" s="115" t="s">
        <v>595</v>
      </c>
      <c r="G84" s="99" t="s">
        <v>891</v>
      </c>
      <c r="H84" s="275">
        <f t="shared" ref="H84:H98" si="27">SUM(I84:K84)</f>
        <v>567.92999999999995</v>
      </c>
      <c r="I84" s="203">
        <v>516.29999999999995</v>
      </c>
      <c r="J84" s="113"/>
      <c r="K84" s="113">
        <v>51.63</v>
      </c>
      <c r="L84" s="88">
        <f t="shared" ref="L84:L98" si="28">SUM(M84:O84)</f>
        <v>516.31200000000001</v>
      </c>
      <c r="M84" s="113">
        <v>516.31200000000001</v>
      </c>
      <c r="N84" s="114"/>
      <c r="O84" s="113"/>
      <c r="P84" s="113">
        <f t="shared" ref="P84:P98" si="29">SUM(Q84:S84)</f>
        <v>0</v>
      </c>
      <c r="Q84" s="113"/>
      <c r="R84" s="114"/>
      <c r="S84" s="114"/>
      <c r="T84" s="114">
        <f t="shared" ref="T84:T98" si="30">SUM(U84:W84)</f>
        <v>0</v>
      </c>
      <c r="U84" s="114"/>
      <c r="V84" s="114"/>
      <c r="W84" s="114"/>
      <c r="X84" s="82" t="s">
        <v>596</v>
      </c>
      <c r="Y84" s="90"/>
      <c r="Z84" s="50">
        <f t="shared" si="22"/>
        <v>567.92999999999995</v>
      </c>
      <c r="AA84" s="51">
        <f t="shared" si="23"/>
        <v>516.31200000000001</v>
      </c>
      <c r="AB84" s="51">
        <f t="shared" si="24"/>
        <v>0</v>
      </c>
      <c r="AC84" s="51">
        <f t="shared" si="25"/>
        <v>0</v>
      </c>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4"/>
      <c r="BD84" s="84"/>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s="84"/>
      <c r="CC84" s="84"/>
      <c r="CD84" s="84"/>
      <c r="CE84" s="84"/>
      <c r="CF84" s="84"/>
      <c r="CG84" s="84"/>
      <c r="CH84" s="84"/>
      <c r="CI84" s="84"/>
      <c r="CJ84" s="84"/>
      <c r="CK84" s="84"/>
      <c r="CL84" s="84"/>
      <c r="CM84" s="84"/>
      <c r="CN84" s="84"/>
      <c r="CO84" s="84"/>
      <c r="CP84" s="84"/>
      <c r="CQ84" s="84"/>
      <c r="CR84" s="84"/>
      <c r="CS84" s="84"/>
      <c r="CT84" s="84"/>
      <c r="CU84" s="84"/>
      <c r="CV84" s="84"/>
      <c r="CW84" s="84"/>
      <c r="CX84" s="84"/>
      <c r="CY84" s="84"/>
      <c r="CZ84" s="84"/>
      <c r="DA84" s="84"/>
      <c r="DB84" s="84"/>
      <c r="DC84" s="84"/>
      <c r="DD84" s="84"/>
      <c r="DE84" s="84"/>
      <c r="DF84" s="84"/>
      <c r="DG84" s="84"/>
      <c r="DH84" s="84"/>
      <c r="DI84" s="84"/>
      <c r="DJ84" s="84"/>
      <c r="DK84" s="84"/>
      <c r="DL84" s="84"/>
      <c r="DM84" s="84"/>
      <c r="DN84" s="84"/>
      <c r="DO84" s="84"/>
      <c r="DP84" s="84"/>
      <c r="DQ84" s="84"/>
      <c r="DR84" s="84"/>
      <c r="DS84" s="84"/>
      <c r="DT84" s="84"/>
      <c r="DU84" s="84"/>
      <c r="DV84" s="84"/>
      <c r="DW84" s="84"/>
      <c r="DX84" s="84"/>
      <c r="DY84" s="84"/>
      <c r="DZ84" s="84"/>
      <c r="EA84" s="84"/>
      <c r="EB84" s="84"/>
      <c r="EC84" s="84"/>
      <c r="ED84" s="84"/>
      <c r="EE84" s="84"/>
      <c r="EF84" s="84"/>
      <c r="EG84" s="84"/>
      <c r="EH84" s="84"/>
      <c r="EI84" s="84"/>
      <c r="EJ84" s="84"/>
      <c r="EK84" s="84"/>
      <c r="EL84" s="84"/>
      <c r="EM84" s="84"/>
      <c r="EN84" s="84"/>
      <c r="EO84" s="84"/>
      <c r="EP84" s="84"/>
      <c r="EQ84" s="84"/>
      <c r="ER84" s="84"/>
      <c r="ES84" s="84"/>
      <c r="ET84" s="84"/>
      <c r="EU84" s="84"/>
      <c r="EV84" s="84"/>
      <c r="EW84" s="84"/>
      <c r="EX84" s="84"/>
      <c r="EY84" s="84"/>
      <c r="EZ84" s="84"/>
      <c r="FA84" s="84"/>
      <c r="FB84" s="84"/>
      <c r="FC84" s="84"/>
      <c r="FD84" s="84"/>
      <c r="FE84" s="84"/>
      <c r="FF84" s="84"/>
      <c r="FG84" s="84"/>
      <c r="FH84" s="84"/>
      <c r="FI84" s="84"/>
      <c r="FJ84" s="84"/>
      <c r="FK84" s="84"/>
      <c r="FL84" s="84"/>
      <c r="FM84" s="84"/>
      <c r="FN84" s="84"/>
      <c r="FO84" s="84"/>
      <c r="FP84" s="84"/>
      <c r="FQ84" s="84"/>
      <c r="FR84" s="84"/>
      <c r="FS84" s="84"/>
      <c r="FT84" s="84"/>
      <c r="FU84" s="84"/>
      <c r="FV84" s="84"/>
      <c r="FW84" s="84"/>
      <c r="FX84" s="84"/>
      <c r="FY84" s="84"/>
      <c r="FZ84" s="84"/>
      <c r="GA84" s="84"/>
      <c r="GB84" s="84"/>
      <c r="GC84" s="84"/>
      <c r="GD84" s="84"/>
      <c r="GE84" s="84"/>
      <c r="GF84" s="84"/>
      <c r="GG84" s="84"/>
      <c r="GH84" s="84"/>
      <c r="GI84" s="84"/>
      <c r="GJ84" s="84"/>
      <c r="GK84" s="84"/>
      <c r="GL84" s="84"/>
      <c r="GM84" s="84"/>
      <c r="GN84" s="84"/>
      <c r="GO84" s="84"/>
      <c r="GP84" s="84"/>
      <c r="GQ84" s="84"/>
      <c r="GR84" s="84"/>
      <c r="GS84" s="84"/>
      <c r="GT84" s="84"/>
      <c r="GU84" s="84"/>
      <c r="GV84" s="84"/>
      <c r="GW84" s="84"/>
      <c r="GX84" s="84"/>
      <c r="GY84" s="84"/>
      <c r="GZ84" s="84"/>
      <c r="HA84" s="84"/>
      <c r="HB84" s="84"/>
      <c r="HC84" s="84"/>
      <c r="HD84" s="84"/>
      <c r="HE84" s="84"/>
      <c r="HF84" s="84"/>
      <c r="HG84" s="84"/>
      <c r="HH84" s="84"/>
      <c r="HI84" s="84"/>
      <c r="HJ84" s="84"/>
      <c r="HK84" s="84"/>
      <c r="HL84" s="84"/>
      <c r="HM84" s="84"/>
      <c r="HN84" s="84"/>
      <c r="HO84" s="84"/>
      <c r="HP84" s="84"/>
      <c r="HQ84" s="84"/>
      <c r="HR84" s="84"/>
      <c r="HS84" s="84"/>
      <c r="HT84" s="84"/>
      <c r="HU84" s="84"/>
      <c r="HV84" s="84"/>
      <c r="HW84" s="84"/>
      <c r="HX84" s="84"/>
      <c r="HY84" s="84"/>
      <c r="HZ84" s="84"/>
      <c r="IA84" s="84"/>
      <c r="IB84" s="84"/>
      <c r="IC84" s="84"/>
      <c r="ID84" s="84"/>
      <c r="IE84" s="84"/>
      <c r="IF84" s="84"/>
      <c r="IG84" s="84"/>
      <c r="IH84" s="84"/>
      <c r="II84" s="84"/>
      <c r="IJ84" s="84"/>
      <c r="IK84" s="84"/>
      <c r="IL84" s="84"/>
    </row>
    <row r="85" spans="1:246" ht="30">
      <c r="A85" s="49" t="s">
        <v>1322</v>
      </c>
      <c r="B85" s="49" t="s">
        <v>1322</v>
      </c>
      <c r="E85" s="90">
        <v>2</v>
      </c>
      <c r="F85" s="115" t="s">
        <v>597</v>
      </c>
      <c r="G85" s="99" t="s">
        <v>846</v>
      </c>
      <c r="H85" s="275">
        <f t="shared" si="27"/>
        <v>958.21</v>
      </c>
      <c r="I85" s="203">
        <v>871.1</v>
      </c>
      <c r="J85" s="113"/>
      <c r="K85" s="113">
        <v>87.110000000000014</v>
      </c>
      <c r="L85" s="88">
        <f t="shared" si="28"/>
        <v>476.11</v>
      </c>
      <c r="M85" s="113">
        <v>476.11</v>
      </c>
      <c r="N85" s="114"/>
      <c r="O85" s="113"/>
      <c r="P85" s="113">
        <f t="shared" si="29"/>
        <v>394.99</v>
      </c>
      <c r="Q85" s="113">
        <v>394.99</v>
      </c>
      <c r="R85" s="114"/>
      <c r="S85" s="114"/>
      <c r="T85" s="114">
        <f t="shared" si="30"/>
        <v>0</v>
      </c>
      <c r="U85" s="114"/>
      <c r="V85" s="114"/>
      <c r="W85" s="114"/>
      <c r="X85" s="82" t="s">
        <v>598</v>
      </c>
      <c r="Y85" s="90"/>
      <c r="Z85" s="50">
        <f t="shared" si="22"/>
        <v>958.21</v>
      </c>
      <c r="AA85" s="51">
        <f t="shared" si="23"/>
        <v>476.11</v>
      </c>
      <c r="AB85" s="51">
        <f t="shared" si="24"/>
        <v>394.99</v>
      </c>
      <c r="AC85" s="51">
        <f t="shared" si="25"/>
        <v>0</v>
      </c>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4"/>
      <c r="CC85" s="84"/>
      <c r="CD85" s="84"/>
      <c r="CE85" s="84"/>
      <c r="CF85" s="84"/>
      <c r="CG85" s="84"/>
      <c r="CH85" s="84"/>
      <c r="CI85" s="84"/>
      <c r="CJ85" s="84"/>
      <c r="CK85" s="84"/>
      <c r="CL85" s="84"/>
      <c r="CM85" s="84"/>
      <c r="CN85" s="84"/>
      <c r="CO85" s="84"/>
      <c r="CP85" s="84"/>
      <c r="CQ85" s="84"/>
      <c r="CR85" s="84"/>
      <c r="CS85" s="84"/>
      <c r="CT85" s="84"/>
      <c r="CU85" s="84"/>
      <c r="CV85" s="84"/>
      <c r="CW85" s="84"/>
      <c r="CX85" s="84"/>
      <c r="CY85" s="84"/>
      <c r="CZ85" s="84"/>
      <c r="DA85" s="84"/>
      <c r="DB85" s="84"/>
      <c r="DC85" s="84"/>
      <c r="DD85" s="84"/>
      <c r="DE85" s="84"/>
      <c r="DF85" s="84"/>
      <c r="DG85" s="84"/>
      <c r="DH85" s="84"/>
      <c r="DI85" s="84"/>
      <c r="DJ85" s="84"/>
      <c r="DK85" s="84"/>
      <c r="DL85" s="84"/>
      <c r="DM85" s="84"/>
      <c r="DN85" s="84"/>
      <c r="DO85" s="84"/>
      <c r="DP85" s="84"/>
      <c r="DQ85" s="84"/>
      <c r="DR85" s="84"/>
      <c r="DS85" s="84"/>
      <c r="DT85" s="84"/>
      <c r="DU85" s="84"/>
      <c r="DV85" s="84"/>
      <c r="DW85" s="84"/>
      <c r="DX85" s="84"/>
      <c r="DY85" s="84"/>
      <c r="DZ85" s="84"/>
      <c r="EA85" s="84"/>
      <c r="EB85" s="84"/>
      <c r="EC85" s="84"/>
      <c r="ED85" s="84"/>
      <c r="EE85" s="84"/>
      <c r="EF85" s="84"/>
      <c r="EG85" s="84"/>
      <c r="EH85" s="84"/>
      <c r="EI85" s="84"/>
      <c r="EJ85" s="84"/>
      <c r="EK85" s="84"/>
      <c r="EL85" s="84"/>
      <c r="EM85" s="84"/>
      <c r="EN85" s="84"/>
      <c r="EO85" s="84"/>
      <c r="EP85" s="84"/>
      <c r="EQ85" s="84"/>
      <c r="ER85" s="84"/>
      <c r="ES85" s="84"/>
      <c r="ET85" s="84"/>
      <c r="EU85" s="84"/>
      <c r="EV85" s="84"/>
      <c r="EW85" s="84"/>
      <c r="EX85" s="84"/>
      <c r="EY85" s="84"/>
      <c r="EZ85" s="84"/>
      <c r="FA85" s="84"/>
      <c r="FB85" s="84"/>
      <c r="FC85" s="84"/>
      <c r="FD85" s="84"/>
      <c r="FE85" s="84"/>
      <c r="FF85" s="84"/>
      <c r="FG85" s="84"/>
      <c r="FH85" s="84"/>
      <c r="FI85" s="84"/>
      <c r="FJ85" s="84"/>
      <c r="FK85" s="84"/>
      <c r="FL85" s="84"/>
      <c r="FM85" s="84"/>
      <c r="FN85" s="84"/>
      <c r="FO85" s="84"/>
      <c r="FP85" s="84"/>
      <c r="FQ85" s="84"/>
      <c r="FR85" s="84"/>
      <c r="FS85" s="84"/>
      <c r="FT85" s="84"/>
      <c r="FU85" s="84"/>
      <c r="FV85" s="84"/>
      <c r="FW85" s="84"/>
      <c r="FX85" s="84"/>
      <c r="FY85" s="84"/>
      <c r="FZ85" s="84"/>
      <c r="GA85" s="84"/>
      <c r="GB85" s="84"/>
      <c r="GC85" s="84"/>
      <c r="GD85" s="84"/>
      <c r="GE85" s="84"/>
      <c r="GF85" s="84"/>
      <c r="GG85" s="84"/>
      <c r="GH85" s="84"/>
      <c r="GI85" s="84"/>
      <c r="GJ85" s="84"/>
      <c r="GK85" s="84"/>
      <c r="GL85" s="84"/>
      <c r="GM85" s="84"/>
      <c r="GN85" s="84"/>
      <c r="GO85" s="84"/>
      <c r="GP85" s="84"/>
      <c r="GQ85" s="84"/>
      <c r="GR85" s="84"/>
      <c r="GS85" s="84"/>
      <c r="GT85" s="84"/>
      <c r="GU85" s="84"/>
      <c r="GV85" s="84"/>
      <c r="GW85" s="84"/>
      <c r="GX85" s="84"/>
      <c r="GY85" s="84"/>
      <c r="GZ85" s="84"/>
      <c r="HA85" s="84"/>
      <c r="HB85" s="84"/>
      <c r="HC85" s="84"/>
      <c r="HD85" s="84"/>
      <c r="HE85" s="84"/>
      <c r="HF85" s="84"/>
      <c r="HG85" s="84"/>
      <c r="HH85" s="84"/>
      <c r="HI85" s="84"/>
      <c r="HJ85" s="84"/>
      <c r="HK85" s="84"/>
      <c r="HL85" s="84"/>
      <c r="HM85" s="84"/>
      <c r="HN85" s="84"/>
      <c r="HO85" s="84"/>
      <c r="HP85" s="84"/>
      <c r="HQ85" s="84"/>
      <c r="HR85" s="84"/>
      <c r="HS85" s="84"/>
      <c r="HT85" s="84"/>
      <c r="HU85" s="84"/>
      <c r="HV85" s="84"/>
      <c r="HW85" s="84"/>
      <c r="HX85" s="84"/>
      <c r="HY85" s="84"/>
      <c r="HZ85" s="84"/>
      <c r="IA85" s="84"/>
      <c r="IB85" s="84"/>
      <c r="IC85" s="84"/>
      <c r="ID85" s="84"/>
      <c r="IE85" s="84"/>
      <c r="IF85" s="84"/>
      <c r="IG85" s="84"/>
      <c r="IH85" s="84"/>
      <c r="II85" s="84"/>
      <c r="IJ85" s="84"/>
      <c r="IK85" s="84"/>
      <c r="IL85" s="84"/>
    </row>
    <row r="86" spans="1:246" ht="30">
      <c r="A86" s="49" t="s">
        <v>1322</v>
      </c>
      <c r="B86" s="49" t="s">
        <v>1322</v>
      </c>
      <c r="E86" s="90">
        <v>3</v>
      </c>
      <c r="F86" s="115" t="s">
        <v>599</v>
      </c>
      <c r="G86" s="99" t="s">
        <v>850</v>
      </c>
      <c r="H86" s="275">
        <f t="shared" si="27"/>
        <v>480.37</v>
      </c>
      <c r="I86" s="203">
        <v>436.7</v>
      </c>
      <c r="J86" s="113"/>
      <c r="K86" s="113">
        <v>43.67</v>
      </c>
      <c r="L86" s="88">
        <f t="shared" si="28"/>
        <v>277.81000000000006</v>
      </c>
      <c r="M86" s="113">
        <v>277.81000000000006</v>
      </c>
      <c r="N86" s="114"/>
      <c r="O86" s="113"/>
      <c r="P86" s="113">
        <f t="shared" si="29"/>
        <v>158.91</v>
      </c>
      <c r="Q86" s="113">
        <v>158.91</v>
      </c>
      <c r="R86" s="114"/>
      <c r="S86" s="114"/>
      <c r="T86" s="114">
        <f t="shared" si="30"/>
        <v>1E-3</v>
      </c>
      <c r="U86" s="114">
        <v>1E-3</v>
      </c>
      <c r="V86" s="114"/>
      <c r="W86" s="114"/>
      <c r="X86" s="82" t="s">
        <v>600</v>
      </c>
      <c r="Y86" s="90"/>
      <c r="Z86" s="50">
        <f t="shared" si="22"/>
        <v>480.37</v>
      </c>
      <c r="AA86" s="51">
        <f t="shared" si="23"/>
        <v>277.81000000000006</v>
      </c>
      <c r="AB86" s="51">
        <f t="shared" si="24"/>
        <v>158.91</v>
      </c>
      <c r="AC86" s="51">
        <f t="shared" si="25"/>
        <v>1E-3</v>
      </c>
      <c r="AD86" s="84"/>
      <c r="AE86" s="84"/>
      <c r="AF86" s="84"/>
      <c r="AG86" s="84"/>
      <c r="AH86" s="84"/>
      <c r="AI86" s="84"/>
      <c r="AJ86" s="84"/>
      <c r="AK86" s="84"/>
      <c r="AL86" s="84"/>
      <c r="AM86" s="84"/>
      <c r="AN86" s="84"/>
      <c r="AO86" s="84"/>
      <c r="AP86" s="84"/>
      <c r="AQ86" s="84"/>
      <c r="AR86" s="84"/>
      <c r="AS86" s="84"/>
      <c r="AT86" s="84"/>
      <c r="AU86" s="84"/>
      <c r="AV86" s="84"/>
      <c r="AW86" s="84"/>
      <c r="AX86" s="84"/>
      <c r="AY86" s="84"/>
      <c r="AZ86" s="84"/>
      <c r="BA86" s="84"/>
      <c r="BB86" s="84"/>
      <c r="BC86" s="84"/>
      <c r="BD86" s="84"/>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4"/>
      <c r="CC86" s="84"/>
      <c r="CD86" s="84"/>
      <c r="CE86" s="84"/>
      <c r="CF86" s="84"/>
      <c r="CG86" s="84"/>
      <c r="CH86" s="84"/>
      <c r="CI86" s="84"/>
      <c r="CJ86" s="84"/>
      <c r="CK86" s="84"/>
      <c r="CL86" s="84"/>
      <c r="CM86" s="84"/>
      <c r="CN86" s="84"/>
      <c r="CO86" s="84"/>
      <c r="CP86" s="84"/>
      <c r="CQ86" s="84"/>
      <c r="CR86" s="84"/>
      <c r="CS86" s="84"/>
      <c r="CT86" s="84"/>
      <c r="CU86" s="84"/>
      <c r="CV86" s="84"/>
      <c r="CW86" s="84"/>
      <c r="CX86" s="84"/>
      <c r="CY86" s="84"/>
      <c r="CZ86" s="84"/>
      <c r="DA86" s="84"/>
      <c r="DB86" s="84"/>
      <c r="DC86" s="84"/>
      <c r="DD86" s="84"/>
      <c r="DE86" s="84"/>
      <c r="DF86" s="84"/>
      <c r="DG86" s="84"/>
      <c r="DH86" s="84"/>
      <c r="DI86" s="84"/>
      <c r="DJ86" s="84"/>
      <c r="DK86" s="84"/>
      <c r="DL86" s="84"/>
      <c r="DM86" s="84"/>
      <c r="DN86" s="84"/>
      <c r="DO86" s="84"/>
      <c r="DP86" s="84"/>
      <c r="DQ86" s="84"/>
      <c r="DR86" s="84"/>
      <c r="DS86" s="84"/>
      <c r="DT86" s="84"/>
      <c r="DU86" s="84"/>
      <c r="DV86" s="84"/>
      <c r="DW86" s="84"/>
      <c r="DX86" s="84"/>
      <c r="DY86" s="84"/>
      <c r="DZ86" s="84"/>
      <c r="EA86" s="84"/>
      <c r="EB86" s="84"/>
      <c r="EC86" s="84"/>
      <c r="ED86" s="84"/>
      <c r="EE86" s="84"/>
      <c r="EF86" s="84"/>
      <c r="EG86" s="84"/>
      <c r="EH86" s="84"/>
      <c r="EI86" s="84"/>
      <c r="EJ86" s="84"/>
      <c r="EK86" s="84"/>
      <c r="EL86" s="84"/>
      <c r="EM86" s="84"/>
      <c r="EN86" s="84"/>
      <c r="EO86" s="84"/>
      <c r="EP86" s="84"/>
      <c r="EQ86" s="84"/>
      <c r="ER86" s="84"/>
      <c r="ES86" s="84"/>
      <c r="ET86" s="84"/>
      <c r="EU86" s="84"/>
      <c r="EV86" s="84"/>
      <c r="EW86" s="84"/>
      <c r="EX86" s="84"/>
      <c r="EY86" s="84"/>
      <c r="EZ86" s="84"/>
      <c r="FA86" s="84"/>
      <c r="FB86" s="84"/>
      <c r="FC86" s="84"/>
      <c r="FD86" s="84"/>
      <c r="FE86" s="84"/>
      <c r="FF86" s="84"/>
      <c r="FG86" s="84"/>
      <c r="FH86" s="84"/>
      <c r="FI86" s="84"/>
      <c r="FJ86" s="84"/>
      <c r="FK86" s="84"/>
      <c r="FL86" s="84"/>
      <c r="FM86" s="84"/>
      <c r="FN86" s="84"/>
      <c r="FO86" s="84"/>
      <c r="FP86" s="84"/>
      <c r="FQ86" s="84"/>
      <c r="FR86" s="84"/>
      <c r="FS86" s="84"/>
      <c r="FT86" s="84"/>
      <c r="FU86" s="84"/>
      <c r="FV86" s="84"/>
      <c r="FW86" s="84"/>
      <c r="FX86" s="84"/>
      <c r="FY86" s="84"/>
      <c r="FZ86" s="84"/>
      <c r="GA86" s="84"/>
      <c r="GB86" s="84"/>
      <c r="GC86" s="84"/>
      <c r="GD86" s="84"/>
      <c r="GE86" s="84"/>
      <c r="GF86" s="84"/>
      <c r="GG86" s="84"/>
      <c r="GH86" s="84"/>
      <c r="GI86" s="84"/>
      <c r="GJ86" s="84"/>
      <c r="GK86" s="84"/>
      <c r="GL86" s="84"/>
      <c r="GM86" s="84"/>
      <c r="GN86" s="84"/>
      <c r="GO86" s="84"/>
      <c r="GP86" s="84"/>
      <c r="GQ86" s="84"/>
      <c r="GR86" s="84"/>
      <c r="GS86" s="84"/>
      <c r="GT86" s="84"/>
      <c r="GU86" s="84"/>
      <c r="GV86" s="84"/>
      <c r="GW86" s="84"/>
      <c r="GX86" s="84"/>
      <c r="GY86" s="84"/>
      <c r="GZ86" s="84"/>
      <c r="HA86" s="84"/>
      <c r="HB86" s="84"/>
      <c r="HC86" s="84"/>
      <c r="HD86" s="84"/>
      <c r="HE86" s="84"/>
      <c r="HF86" s="84"/>
      <c r="HG86" s="84"/>
      <c r="HH86" s="84"/>
      <c r="HI86" s="84"/>
      <c r="HJ86" s="84"/>
      <c r="HK86" s="84"/>
      <c r="HL86" s="84"/>
      <c r="HM86" s="84"/>
      <c r="HN86" s="84"/>
      <c r="HO86" s="84"/>
      <c r="HP86" s="84"/>
      <c r="HQ86" s="84"/>
      <c r="HR86" s="84"/>
      <c r="HS86" s="84"/>
      <c r="HT86" s="84"/>
      <c r="HU86" s="84"/>
      <c r="HV86" s="84"/>
      <c r="HW86" s="84"/>
      <c r="HX86" s="84"/>
      <c r="HY86" s="84"/>
      <c r="HZ86" s="84"/>
      <c r="IA86" s="84"/>
      <c r="IB86" s="84"/>
      <c r="IC86" s="84"/>
      <c r="ID86" s="84"/>
      <c r="IE86" s="84"/>
      <c r="IF86" s="84"/>
      <c r="IG86" s="84"/>
      <c r="IH86" s="84"/>
      <c r="II86" s="84"/>
      <c r="IJ86" s="84"/>
      <c r="IK86" s="84"/>
      <c r="IL86" s="84"/>
    </row>
    <row r="87" spans="1:246" ht="30">
      <c r="A87" s="49" t="s">
        <v>1322</v>
      </c>
      <c r="B87" s="49" t="s">
        <v>1322</v>
      </c>
      <c r="E87" s="90">
        <v>4</v>
      </c>
      <c r="F87" s="115" t="s">
        <v>601</v>
      </c>
      <c r="G87" s="99" t="s">
        <v>600</v>
      </c>
      <c r="H87" s="275">
        <f t="shared" si="27"/>
        <v>446.03899999999999</v>
      </c>
      <c r="I87" s="203">
        <v>405.49</v>
      </c>
      <c r="J87" s="113"/>
      <c r="K87" s="113">
        <v>40.549000000000007</v>
      </c>
      <c r="L87" s="88">
        <f t="shared" si="28"/>
        <v>238.58</v>
      </c>
      <c r="M87" s="113">
        <v>238.58</v>
      </c>
      <c r="N87" s="114"/>
      <c r="O87" s="113"/>
      <c r="P87" s="113">
        <f t="shared" si="29"/>
        <v>166.91</v>
      </c>
      <c r="Q87" s="113">
        <v>166.91</v>
      </c>
      <c r="R87" s="114"/>
      <c r="S87" s="114"/>
      <c r="T87" s="114">
        <f t="shared" si="30"/>
        <v>0</v>
      </c>
      <c r="U87" s="114">
        <v>0</v>
      </c>
      <c r="V87" s="114"/>
      <c r="W87" s="114"/>
      <c r="X87" s="82" t="s">
        <v>600</v>
      </c>
      <c r="Y87" s="90"/>
      <c r="Z87" s="50">
        <f t="shared" si="22"/>
        <v>446.03899999999999</v>
      </c>
      <c r="AA87" s="51">
        <f t="shared" si="23"/>
        <v>238.58</v>
      </c>
      <c r="AB87" s="51">
        <f t="shared" si="24"/>
        <v>166.91</v>
      </c>
      <c r="AC87" s="51">
        <f t="shared" si="25"/>
        <v>0</v>
      </c>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S87" s="84"/>
      <c r="BT87" s="84"/>
      <c r="BU87" s="84"/>
      <c r="BV87" s="84"/>
      <c r="BW87" s="84"/>
      <c r="BX87" s="84"/>
      <c r="BY87" s="84"/>
      <c r="BZ87" s="84"/>
      <c r="CA87" s="84"/>
      <c r="CB87" s="84"/>
      <c r="CC87" s="84"/>
      <c r="CD87" s="84"/>
      <c r="CE87" s="84"/>
      <c r="CF87" s="84"/>
      <c r="CG87" s="84"/>
      <c r="CH87" s="84"/>
      <c r="CI87" s="84"/>
      <c r="CJ87" s="84"/>
      <c r="CK87" s="84"/>
      <c r="CL87" s="84"/>
      <c r="CM87" s="84"/>
      <c r="CN87" s="84"/>
      <c r="CO87" s="84"/>
      <c r="CP87" s="84"/>
      <c r="CQ87" s="84"/>
      <c r="CR87" s="84"/>
      <c r="CS87" s="84"/>
      <c r="CT87" s="84"/>
      <c r="CU87" s="84"/>
      <c r="CV87" s="84"/>
      <c r="CW87" s="84"/>
      <c r="CX87" s="84"/>
      <c r="CY87" s="84"/>
      <c r="CZ87" s="84"/>
      <c r="DA87" s="84"/>
      <c r="DB87" s="84"/>
      <c r="DC87" s="84"/>
      <c r="DD87" s="84"/>
      <c r="DE87" s="84"/>
      <c r="DF87" s="84"/>
      <c r="DG87" s="84"/>
      <c r="DH87" s="84"/>
      <c r="DI87" s="84"/>
      <c r="DJ87" s="84"/>
      <c r="DK87" s="84"/>
      <c r="DL87" s="84"/>
      <c r="DM87" s="84"/>
      <c r="DN87" s="84"/>
      <c r="DO87" s="84"/>
      <c r="DP87" s="84"/>
      <c r="DQ87" s="84"/>
      <c r="DR87" s="84"/>
      <c r="DS87" s="84"/>
      <c r="DT87" s="84"/>
      <c r="DU87" s="84"/>
      <c r="DV87" s="84"/>
      <c r="DW87" s="84"/>
      <c r="DX87" s="84"/>
      <c r="DY87" s="84"/>
      <c r="DZ87" s="84"/>
      <c r="EA87" s="84"/>
      <c r="EB87" s="84"/>
      <c r="EC87" s="84"/>
      <c r="ED87" s="84"/>
      <c r="EE87" s="84"/>
      <c r="EF87" s="84"/>
      <c r="EG87" s="84"/>
      <c r="EH87" s="84"/>
      <c r="EI87" s="84"/>
      <c r="EJ87" s="84"/>
      <c r="EK87" s="84"/>
      <c r="EL87" s="84"/>
      <c r="EM87" s="84"/>
      <c r="EN87" s="84"/>
      <c r="EO87" s="84"/>
      <c r="EP87" s="84"/>
      <c r="EQ87" s="84"/>
      <c r="ER87" s="84"/>
      <c r="ES87" s="84"/>
      <c r="ET87" s="84"/>
      <c r="EU87" s="84"/>
      <c r="EV87" s="84"/>
      <c r="EW87" s="84"/>
      <c r="EX87" s="84"/>
      <c r="EY87" s="84"/>
      <c r="EZ87" s="84"/>
      <c r="FA87" s="84"/>
      <c r="FB87" s="84"/>
      <c r="FC87" s="84"/>
      <c r="FD87" s="84"/>
      <c r="FE87" s="84"/>
      <c r="FF87" s="84"/>
      <c r="FG87" s="84"/>
      <c r="FH87" s="84"/>
      <c r="FI87" s="84"/>
      <c r="FJ87" s="84"/>
      <c r="FK87" s="84"/>
      <c r="FL87" s="84"/>
      <c r="FM87" s="84"/>
      <c r="FN87" s="84"/>
      <c r="FO87" s="84"/>
      <c r="FP87" s="84"/>
      <c r="FQ87" s="84"/>
      <c r="FR87" s="84"/>
      <c r="FS87" s="84"/>
      <c r="FT87" s="84"/>
      <c r="FU87" s="84"/>
      <c r="FV87" s="84"/>
      <c r="FW87" s="84"/>
      <c r="FX87" s="84"/>
      <c r="FY87" s="84"/>
      <c r="FZ87" s="84"/>
      <c r="GA87" s="84"/>
      <c r="GB87" s="84"/>
      <c r="GC87" s="84"/>
      <c r="GD87" s="84"/>
      <c r="GE87" s="84"/>
      <c r="GF87" s="84"/>
      <c r="GG87" s="84"/>
      <c r="GH87" s="84"/>
      <c r="GI87" s="84"/>
      <c r="GJ87" s="84"/>
      <c r="GK87" s="84"/>
      <c r="GL87" s="84"/>
      <c r="GM87" s="84"/>
      <c r="GN87" s="84"/>
      <c r="GO87" s="84"/>
      <c r="GP87" s="84"/>
      <c r="GQ87" s="84"/>
      <c r="GR87" s="84"/>
      <c r="GS87" s="84"/>
      <c r="GT87" s="84"/>
      <c r="GU87" s="84"/>
      <c r="GV87" s="84"/>
      <c r="GW87" s="84"/>
      <c r="GX87" s="84"/>
      <c r="GY87" s="84"/>
      <c r="GZ87" s="84"/>
      <c r="HA87" s="84"/>
      <c r="HB87" s="84"/>
      <c r="HC87" s="84"/>
      <c r="HD87" s="84"/>
      <c r="HE87" s="84"/>
      <c r="HF87" s="84"/>
      <c r="HG87" s="84"/>
      <c r="HH87" s="84"/>
      <c r="HI87" s="84"/>
      <c r="HJ87" s="84"/>
      <c r="HK87" s="84"/>
      <c r="HL87" s="84"/>
      <c r="HM87" s="84"/>
      <c r="HN87" s="84"/>
      <c r="HO87" s="84"/>
      <c r="HP87" s="84"/>
      <c r="HQ87" s="84"/>
      <c r="HR87" s="84"/>
      <c r="HS87" s="84"/>
      <c r="HT87" s="84"/>
      <c r="HU87" s="84"/>
      <c r="HV87" s="84"/>
      <c r="HW87" s="84"/>
      <c r="HX87" s="84"/>
      <c r="HY87" s="84"/>
      <c r="HZ87" s="84"/>
      <c r="IA87" s="84"/>
      <c r="IB87" s="84"/>
      <c r="IC87" s="84"/>
      <c r="ID87" s="84"/>
      <c r="IE87" s="84"/>
      <c r="IF87" s="84"/>
      <c r="IG87" s="84"/>
      <c r="IH87" s="84"/>
      <c r="II87" s="84"/>
      <c r="IJ87" s="84"/>
      <c r="IK87" s="84"/>
      <c r="IL87" s="84"/>
    </row>
    <row r="88" spans="1:246" ht="30">
      <c r="A88" s="49" t="s">
        <v>1322</v>
      </c>
      <c r="B88" s="49" t="s">
        <v>1322</v>
      </c>
      <c r="E88" s="90">
        <v>5</v>
      </c>
      <c r="F88" s="115" t="s">
        <v>602</v>
      </c>
      <c r="G88" s="99" t="s">
        <v>847</v>
      </c>
      <c r="H88" s="275">
        <f t="shared" si="27"/>
        <v>655.59</v>
      </c>
      <c r="I88" s="203">
        <v>596</v>
      </c>
      <c r="J88" s="113"/>
      <c r="K88" s="113">
        <v>59.59</v>
      </c>
      <c r="L88" s="88">
        <f t="shared" si="28"/>
        <v>158.89999999999998</v>
      </c>
      <c r="M88" s="113">
        <v>158.89999999999998</v>
      </c>
      <c r="N88" s="114"/>
      <c r="O88" s="113"/>
      <c r="P88" s="113">
        <f t="shared" si="29"/>
        <v>437.01</v>
      </c>
      <c r="Q88" s="113">
        <v>437.01</v>
      </c>
      <c r="R88" s="114"/>
      <c r="S88" s="114"/>
      <c r="T88" s="114">
        <f t="shared" si="30"/>
        <v>0</v>
      </c>
      <c r="U88" s="114">
        <v>0</v>
      </c>
      <c r="V88" s="114"/>
      <c r="W88" s="114"/>
      <c r="X88" s="82" t="s">
        <v>600</v>
      </c>
      <c r="Y88" s="90"/>
      <c r="Z88" s="50">
        <f t="shared" si="22"/>
        <v>655.59</v>
      </c>
      <c r="AA88" s="51">
        <f t="shared" si="23"/>
        <v>158.89999999999998</v>
      </c>
      <c r="AB88" s="51">
        <f t="shared" si="24"/>
        <v>437.01</v>
      </c>
      <c r="AC88" s="51">
        <f t="shared" si="25"/>
        <v>0</v>
      </c>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c r="HL88" s="84"/>
      <c r="HM88" s="84"/>
      <c r="HN88" s="84"/>
      <c r="HO88" s="84"/>
      <c r="HP88" s="84"/>
      <c r="HQ88" s="84"/>
      <c r="HR88" s="84"/>
      <c r="HS88" s="84"/>
      <c r="HT88" s="84"/>
      <c r="HU88" s="84"/>
      <c r="HV88" s="84"/>
      <c r="HW88" s="84"/>
      <c r="HX88" s="84"/>
      <c r="HY88" s="84"/>
      <c r="HZ88" s="84"/>
      <c r="IA88" s="84"/>
      <c r="IB88" s="84"/>
      <c r="IC88" s="84"/>
      <c r="ID88" s="84"/>
      <c r="IE88" s="84"/>
      <c r="IF88" s="84"/>
      <c r="IG88" s="84"/>
      <c r="IH88" s="84"/>
      <c r="II88" s="84"/>
      <c r="IJ88" s="84"/>
      <c r="IK88" s="84"/>
      <c r="IL88" s="84"/>
    </row>
    <row r="89" spans="1:246" ht="30">
      <c r="A89" s="49" t="s">
        <v>1322</v>
      </c>
      <c r="B89" s="49" t="s">
        <v>1322</v>
      </c>
      <c r="E89" s="90">
        <v>6</v>
      </c>
      <c r="F89" s="115" t="s">
        <v>603</v>
      </c>
      <c r="G89" s="99" t="s">
        <v>604</v>
      </c>
      <c r="H89" s="275">
        <f t="shared" si="27"/>
        <v>742.654</v>
      </c>
      <c r="I89" s="203">
        <v>675.14</v>
      </c>
      <c r="J89" s="113"/>
      <c r="K89" s="113">
        <v>67.513999999999996</v>
      </c>
      <c r="L89" s="88">
        <f t="shared" si="28"/>
        <v>675.14</v>
      </c>
      <c r="M89" s="113">
        <v>675.14</v>
      </c>
      <c r="N89" s="114"/>
      <c r="O89" s="113"/>
      <c r="P89" s="113">
        <f t="shared" si="29"/>
        <v>0</v>
      </c>
      <c r="Q89" s="113"/>
      <c r="R89" s="114"/>
      <c r="S89" s="114"/>
      <c r="T89" s="114">
        <f t="shared" si="30"/>
        <v>0</v>
      </c>
      <c r="U89" s="114">
        <v>0</v>
      </c>
      <c r="V89" s="114"/>
      <c r="W89" s="114"/>
      <c r="X89" s="82" t="s">
        <v>604</v>
      </c>
      <c r="Y89" s="90"/>
      <c r="Z89" s="50">
        <f t="shared" si="22"/>
        <v>742.654</v>
      </c>
      <c r="AA89" s="51">
        <f t="shared" si="23"/>
        <v>675.14</v>
      </c>
      <c r="AB89" s="51">
        <f t="shared" si="24"/>
        <v>0</v>
      </c>
      <c r="AC89" s="51">
        <f t="shared" si="25"/>
        <v>0</v>
      </c>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4"/>
      <c r="CC89" s="84"/>
      <c r="CD89" s="84"/>
      <c r="CE89" s="84"/>
      <c r="CF89" s="84"/>
      <c r="CG89" s="84"/>
      <c r="CH89" s="84"/>
      <c r="CI89" s="84"/>
      <c r="CJ89" s="84"/>
      <c r="CK89" s="84"/>
      <c r="CL89" s="84"/>
      <c r="CM89" s="84"/>
      <c r="CN89" s="84"/>
      <c r="CO89" s="84"/>
      <c r="CP89" s="84"/>
      <c r="CQ89" s="84"/>
      <c r="CR89" s="84"/>
      <c r="CS89" s="84"/>
      <c r="CT89" s="84"/>
      <c r="CU89" s="84"/>
      <c r="CV89" s="84"/>
      <c r="CW89" s="84"/>
      <c r="CX89" s="84"/>
      <c r="CY89" s="84"/>
      <c r="CZ89" s="84"/>
      <c r="DA89" s="84"/>
      <c r="DB89" s="84"/>
      <c r="DC89" s="84"/>
      <c r="DD89" s="84"/>
      <c r="DE89" s="84"/>
      <c r="DF89" s="84"/>
      <c r="DG89" s="84"/>
      <c r="DH89" s="84"/>
      <c r="DI89" s="84"/>
      <c r="DJ89" s="84"/>
      <c r="DK89" s="84"/>
      <c r="DL89" s="84"/>
      <c r="DM89" s="84"/>
      <c r="DN89" s="84"/>
      <c r="DO89" s="84"/>
      <c r="DP89" s="84"/>
      <c r="DQ89" s="84"/>
      <c r="DR89" s="84"/>
      <c r="DS89" s="84"/>
      <c r="DT89" s="84"/>
      <c r="DU89" s="84"/>
      <c r="DV89" s="84"/>
      <c r="DW89" s="84"/>
      <c r="DX89" s="84"/>
      <c r="DY89" s="84"/>
      <c r="DZ89" s="84"/>
      <c r="EA89" s="84"/>
      <c r="EB89" s="84"/>
      <c r="EC89" s="84"/>
      <c r="ED89" s="84"/>
      <c r="EE89" s="84"/>
      <c r="EF89" s="84"/>
      <c r="EG89" s="84"/>
      <c r="EH89" s="84"/>
      <c r="EI89" s="84"/>
      <c r="EJ89" s="84"/>
      <c r="EK89" s="84"/>
      <c r="EL89" s="84"/>
      <c r="EM89" s="84"/>
      <c r="EN89" s="84"/>
      <c r="EO89" s="84"/>
      <c r="EP89" s="84"/>
      <c r="EQ89" s="84"/>
      <c r="ER89" s="84"/>
      <c r="ES89" s="84"/>
      <c r="ET89" s="84"/>
      <c r="EU89" s="84"/>
      <c r="EV89" s="84"/>
      <c r="EW89" s="84"/>
      <c r="EX89" s="84"/>
      <c r="EY89" s="84"/>
      <c r="EZ89" s="84"/>
      <c r="FA89" s="84"/>
      <c r="FB89" s="84"/>
      <c r="FC89" s="84"/>
      <c r="FD89" s="84"/>
      <c r="FE89" s="84"/>
      <c r="FF89" s="84"/>
      <c r="FG89" s="84"/>
      <c r="FH89" s="84"/>
      <c r="FI89" s="84"/>
      <c r="FJ89" s="84"/>
      <c r="FK89" s="84"/>
      <c r="FL89" s="84"/>
      <c r="FM89" s="84"/>
      <c r="FN89" s="84"/>
      <c r="FO89" s="84"/>
      <c r="FP89" s="84"/>
      <c r="FQ89" s="84"/>
      <c r="FR89" s="84"/>
      <c r="FS89" s="84"/>
      <c r="FT89" s="84"/>
      <c r="FU89" s="84"/>
      <c r="FV89" s="84"/>
      <c r="FW89" s="84"/>
      <c r="FX89" s="84"/>
      <c r="FY89" s="84"/>
      <c r="FZ89" s="84"/>
      <c r="GA89" s="84"/>
      <c r="GB89" s="84"/>
      <c r="GC89" s="84"/>
      <c r="GD89" s="84"/>
      <c r="GE89" s="84"/>
      <c r="GF89" s="84"/>
      <c r="GG89" s="84"/>
      <c r="GH89" s="84"/>
      <c r="GI89" s="84"/>
      <c r="GJ89" s="84"/>
      <c r="GK89" s="84"/>
      <c r="GL89" s="84"/>
      <c r="GM89" s="84"/>
      <c r="GN89" s="84"/>
      <c r="GO89" s="84"/>
      <c r="GP89" s="84"/>
      <c r="GQ89" s="84"/>
      <c r="GR89" s="84"/>
      <c r="GS89" s="84"/>
      <c r="GT89" s="84"/>
      <c r="GU89" s="84"/>
      <c r="GV89" s="84"/>
      <c r="GW89" s="84"/>
      <c r="GX89" s="84"/>
      <c r="GY89" s="84"/>
      <c r="GZ89" s="84"/>
      <c r="HA89" s="84"/>
      <c r="HB89" s="84"/>
      <c r="HC89" s="84"/>
      <c r="HD89" s="84"/>
      <c r="HE89" s="84"/>
      <c r="HF89" s="84"/>
      <c r="HG89" s="84"/>
      <c r="HH89" s="84"/>
      <c r="HI89" s="84"/>
      <c r="HJ89" s="84"/>
      <c r="HK89" s="84"/>
      <c r="HL89" s="84"/>
      <c r="HM89" s="84"/>
      <c r="HN89" s="84"/>
      <c r="HO89" s="84"/>
      <c r="HP89" s="84"/>
      <c r="HQ89" s="84"/>
      <c r="HR89" s="84"/>
      <c r="HS89" s="84"/>
      <c r="HT89" s="84"/>
      <c r="HU89" s="84"/>
      <c r="HV89" s="84"/>
      <c r="HW89" s="84"/>
      <c r="HX89" s="84"/>
      <c r="HY89" s="84"/>
      <c r="HZ89" s="84"/>
      <c r="IA89" s="84"/>
      <c r="IB89" s="84"/>
      <c r="IC89" s="84"/>
      <c r="ID89" s="84"/>
      <c r="IE89" s="84"/>
      <c r="IF89" s="84"/>
      <c r="IG89" s="84"/>
      <c r="IH89" s="84"/>
      <c r="II89" s="84"/>
      <c r="IJ89" s="84"/>
      <c r="IK89" s="84"/>
      <c r="IL89" s="84"/>
    </row>
    <row r="90" spans="1:246" ht="30">
      <c r="A90" s="49" t="s">
        <v>1322</v>
      </c>
      <c r="B90" s="49" t="s">
        <v>1322</v>
      </c>
      <c r="E90" s="90">
        <v>7</v>
      </c>
      <c r="F90" s="115" t="s">
        <v>605</v>
      </c>
      <c r="G90" s="99" t="s">
        <v>851</v>
      </c>
      <c r="H90" s="275">
        <f t="shared" si="27"/>
        <v>534.02</v>
      </c>
      <c r="I90" s="265">
        <v>485.48</v>
      </c>
      <c r="J90" s="100"/>
      <c r="K90" s="100">
        <v>48.54</v>
      </c>
      <c r="L90" s="88">
        <f t="shared" si="28"/>
        <v>39.470000000000027</v>
      </c>
      <c r="M90" s="100">
        <v>39.470000000000027</v>
      </c>
      <c r="N90" s="102"/>
      <c r="O90" s="100"/>
      <c r="P90" s="113">
        <f t="shared" si="29"/>
        <v>446.01</v>
      </c>
      <c r="Q90" s="100">
        <v>446.01</v>
      </c>
      <c r="R90" s="102"/>
      <c r="S90" s="102"/>
      <c r="T90" s="114">
        <f t="shared" si="30"/>
        <v>0</v>
      </c>
      <c r="U90" s="102">
        <v>0</v>
      </c>
      <c r="V90" s="102"/>
      <c r="W90" s="102"/>
      <c r="X90" s="86" t="s">
        <v>604</v>
      </c>
      <c r="Y90" s="90"/>
      <c r="Z90" s="50">
        <f t="shared" si="22"/>
        <v>534.02</v>
      </c>
      <c r="AA90" s="51">
        <f t="shared" si="23"/>
        <v>39.470000000000027</v>
      </c>
      <c r="AB90" s="51">
        <f t="shared" si="24"/>
        <v>446.01</v>
      </c>
      <c r="AC90" s="51">
        <f t="shared" si="25"/>
        <v>0</v>
      </c>
    </row>
    <row r="91" spans="1:246" ht="30">
      <c r="A91" s="49" t="s">
        <v>1322</v>
      </c>
      <c r="B91" s="49" t="s">
        <v>1322</v>
      </c>
      <c r="E91" s="90">
        <v>8</v>
      </c>
      <c r="F91" s="115" t="s">
        <v>606</v>
      </c>
      <c r="G91" s="99" t="s">
        <v>848</v>
      </c>
      <c r="H91" s="275">
        <f t="shared" si="27"/>
        <v>261.94299999999998</v>
      </c>
      <c r="I91" s="265">
        <v>238.13</v>
      </c>
      <c r="J91" s="100"/>
      <c r="K91" s="100">
        <v>23.813000000000002</v>
      </c>
      <c r="L91" s="88">
        <f t="shared" si="28"/>
        <v>238.13</v>
      </c>
      <c r="M91" s="100">
        <v>238.13</v>
      </c>
      <c r="N91" s="102"/>
      <c r="O91" s="100"/>
      <c r="P91" s="113">
        <f t="shared" si="29"/>
        <v>0</v>
      </c>
      <c r="Q91" s="100"/>
      <c r="R91" s="102"/>
      <c r="S91" s="102"/>
      <c r="T91" s="114">
        <f t="shared" si="30"/>
        <v>0</v>
      </c>
      <c r="U91" s="102">
        <v>0</v>
      </c>
      <c r="V91" s="102"/>
      <c r="W91" s="102"/>
      <c r="X91" s="86" t="s">
        <v>600</v>
      </c>
      <c r="Y91" s="90"/>
      <c r="Z91" s="50">
        <f t="shared" si="22"/>
        <v>261.94299999999998</v>
      </c>
      <c r="AA91" s="51">
        <f t="shared" si="23"/>
        <v>238.13</v>
      </c>
      <c r="AB91" s="51">
        <f t="shared" si="24"/>
        <v>0</v>
      </c>
      <c r="AC91" s="51">
        <f t="shared" si="25"/>
        <v>0</v>
      </c>
    </row>
    <row r="92" spans="1:246" ht="30">
      <c r="A92" s="49" t="s">
        <v>1322</v>
      </c>
      <c r="B92" s="49" t="s">
        <v>1322</v>
      </c>
      <c r="E92" s="90">
        <v>9</v>
      </c>
      <c r="F92" s="115" t="s">
        <v>607</v>
      </c>
      <c r="G92" s="99" t="s">
        <v>849</v>
      </c>
      <c r="H92" s="275">
        <f t="shared" si="27"/>
        <v>656.44999999999993</v>
      </c>
      <c r="I92" s="265">
        <v>596.78</v>
      </c>
      <c r="J92" s="100"/>
      <c r="K92" s="100">
        <v>59.67</v>
      </c>
      <c r="L92" s="88">
        <f t="shared" si="28"/>
        <v>80.319999999999936</v>
      </c>
      <c r="M92" s="100">
        <v>80.319999999999936</v>
      </c>
      <c r="N92" s="102"/>
      <c r="O92" s="100"/>
      <c r="P92" s="113">
        <f t="shared" si="29"/>
        <v>516.46</v>
      </c>
      <c r="Q92" s="100">
        <v>516.46</v>
      </c>
      <c r="R92" s="102"/>
      <c r="S92" s="102"/>
      <c r="T92" s="114">
        <f t="shared" si="30"/>
        <v>0.32</v>
      </c>
      <c r="U92" s="102">
        <v>0.32</v>
      </c>
      <c r="V92" s="102"/>
      <c r="W92" s="102"/>
      <c r="X92" s="86" t="s">
        <v>600</v>
      </c>
      <c r="Y92" s="90"/>
      <c r="Z92" s="50">
        <f t="shared" si="22"/>
        <v>656.44999999999993</v>
      </c>
      <c r="AA92" s="51">
        <f t="shared" si="23"/>
        <v>80.319999999999936</v>
      </c>
      <c r="AB92" s="51">
        <f t="shared" si="24"/>
        <v>516.46</v>
      </c>
      <c r="AC92" s="51">
        <f t="shared" si="25"/>
        <v>0.32</v>
      </c>
    </row>
    <row r="93" spans="1:246" ht="30">
      <c r="A93" s="49" t="s">
        <v>1322</v>
      </c>
      <c r="B93" s="49" t="s">
        <v>1322</v>
      </c>
      <c r="E93" s="90">
        <v>10</v>
      </c>
      <c r="F93" s="115" t="s">
        <v>608</v>
      </c>
      <c r="G93" s="99" t="s">
        <v>598</v>
      </c>
      <c r="H93" s="275">
        <f t="shared" si="27"/>
        <v>305.58100000000002</v>
      </c>
      <c r="I93" s="265">
        <v>277.8</v>
      </c>
      <c r="J93" s="100"/>
      <c r="K93" s="100">
        <v>27.781000000000002</v>
      </c>
      <c r="L93" s="88">
        <f t="shared" si="28"/>
        <v>39.31</v>
      </c>
      <c r="M93" s="100">
        <v>39.31</v>
      </c>
      <c r="N93" s="102"/>
      <c r="O93" s="100"/>
      <c r="P93" s="113">
        <f t="shared" si="29"/>
        <v>238.5</v>
      </c>
      <c r="Q93" s="100">
        <v>238.5</v>
      </c>
      <c r="R93" s="102"/>
      <c r="S93" s="102"/>
      <c r="T93" s="114">
        <f t="shared" si="30"/>
        <v>0</v>
      </c>
      <c r="U93" s="102">
        <v>0</v>
      </c>
      <c r="V93" s="102"/>
      <c r="W93" s="102"/>
      <c r="X93" s="86" t="s">
        <v>598</v>
      </c>
      <c r="Y93" s="90"/>
      <c r="Z93" s="50">
        <f t="shared" si="22"/>
        <v>305.58100000000002</v>
      </c>
      <c r="AA93" s="51">
        <f t="shared" si="23"/>
        <v>39.31</v>
      </c>
      <c r="AB93" s="51">
        <f t="shared" si="24"/>
        <v>238.5</v>
      </c>
      <c r="AC93" s="51">
        <f t="shared" si="25"/>
        <v>0</v>
      </c>
    </row>
    <row r="94" spans="1:246" ht="30">
      <c r="A94" s="49" t="s">
        <v>1322</v>
      </c>
      <c r="B94" s="49" t="s">
        <v>1322</v>
      </c>
      <c r="E94" s="90">
        <v>11</v>
      </c>
      <c r="F94" s="115" t="s">
        <v>609</v>
      </c>
      <c r="G94" s="99" t="s">
        <v>596</v>
      </c>
      <c r="H94" s="275">
        <f t="shared" si="27"/>
        <v>1005.14</v>
      </c>
      <c r="I94" s="265">
        <v>913.77</v>
      </c>
      <c r="J94" s="100"/>
      <c r="K94" s="100">
        <v>91.37</v>
      </c>
      <c r="L94" s="88">
        <f t="shared" si="28"/>
        <v>238.36</v>
      </c>
      <c r="M94" s="100">
        <v>238.36</v>
      </c>
      <c r="N94" s="102"/>
      <c r="O94" s="100"/>
      <c r="P94" s="113">
        <f t="shared" si="29"/>
        <v>675.42</v>
      </c>
      <c r="Q94" s="100">
        <v>675.42</v>
      </c>
      <c r="R94" s="102"/>
      <c r="S94" s="102"/>
      <c r="T94" s="114">
        <f t="shared" si="30"/>
        <v>0</v>
      </c>
      <c r="U94" s="102">
        <v>0</v>
      </c>
      <c r="V94" s="102"/>
      <c r="W94" s="102"/>
      <c r="X94" s="86" t="s">
        <v>596</v>
      </c>
      <c r="Y94" s="90"/>
      <c r="Z94" s="50">
        <f t="shared" si="22"/>
        <v>1005.14</v>
      </c>
      <c r="AA94" s="51">
        <f t="shared" si="23"/>
        <v>238.36</v>
      </c>
      <c r="AB94" s="51">
        <f t="shared" si="24"/>
        <v>675.42</v>
      </c>
      <c r="AC94" s="51">
        <f t="shared" si="25"/>
        <v>0</v>
      </c>
    </row>
    <row r="95" spans="1:246" ht="30">
      <c r="A95" s="49" t="s">
        <v>1322</v>
      </c>
      <c r="B95" s="49" t="s">
        <v>1322</v>
      </c>
      <c r="E95" s="90">
        <v>12</v>
      </c>
      <c r="F95" s="115" t="s">
        <v>610</v>
      </c>
      <c r="G95" s="400" t="s">
        <v>102</v>
      </c>
      <c r="H95" s="275">
        <f t="shared" si="27"/>
        <v>3274.2370000000001</v>
      </c>
      <c r="I95" s="265">
        <v>2976.58</v>
      </c>
      <c r="J95" s="100"/>
      <c r="K95" s="100">
        <v>297.65699999999998</v>
      </c>
      <c r="L95" s="88">
        <f t="shared" si="28"/>
        <v>2715.79</v>
      </c>
      <c r="M95" s="100">
        <v>2715.79</v>
      </c>
      <c r="N95" s="102"/>
      <c r="O95" s="100"/>
      <c r="P95" s="113">
        <f t="shared" si="29"/>
        <v>260.79000000000002</v>
      </c>
      <c r="Q95" s="100">
        <v>260.79000000000002</v>
      </c>
      <c r="R95" s="102"/>
      <c r="S95" s="102"/>
      <c r="T95" s="114">
        <f t="shared" si="30"/>
        <v>0</v>
      </c>
      <c r="U95" s="102">
        <v>0</v>
      </c>
      <c r="V95" s="102"/>
      <c r="W95" s="102"/>
      <c r="X95" s="86" t="s">
        <v>600</v>
      </c>
      <c r="Y95" s="90"/>
      <c r="Z95" s="50">
        <f t="shared" si="22"/>
        <v>3274.2370000000001</v>
      </c>
      <c r="AA95" s="51">
        <f t="shared" si="23"/>
        <v>2715.79</v>
      </c>
      <c r="AB95" s="51">
        <f t="shared" si="24"/>
        <v>260.79000000000002</v>
      </c>
      <c r="AC95" s="51">
        <f t="shared" si="25"/>
        <v>0</v>
      </c>
    </row>
    <row r="96" spans="1:246" ht="24.75" customHeight="1">
      <c r="A96" s="49" t="s">
        <v>1322</v>
      </c>
      <c r="B96" s="49" t="s">
        <v>1322</v>
      </c>
      <c r="E96" s="90">
        <v>13</v>
      </c>
      <c r="F96" s="115" t="s">
        <v>611</v>
      </c>
      <c r="G96" s="395"/>
      <c r="H96" s="275">
        <f t="shared" si="27"/>
        <v>3274.2270000000003</v>
      </c>
      <c r="I96" s="265">
        <v>2976.57</v>
      </c>
      <c r="J96" s="100"/>
      <c r="K96" s="100">
        <v>297.65699999999998</v>
      </c>
      <c r="L96" s="88">
        <f t="shared" si="28"/>
        <v>2976.5751</v>
      </c>
      <c r="M96" s="100">
        <v>2976.5751</v>
      </c>
      <c r="N96" s="102"/>
      <c r="O96" s="100"/>
      <c r="P96" s="113">
        <f t="shared" si="29"/>
        <v>0</v>
      </c>
      <c r="Q96" s="100"/>
      <c r="R96" s="102"/>
      <c r="S96" s="102"/>
      <c r="T96" s="114">
        <f t="shared" si="30"/>
        <v>25.314</v>
      </c>
      <c r="U96" s="102">
        <v>25.314</v>
      </c>
      <c r="V96" s="102"/>
      <c r="W96" s="102"/>
      <c r="X96" s="86" t="s">
        <v>600</v>
      </c>
      <c r="Y96" s="90"/>
      <c r="Z96" s="50">
        <f t="shared" si="22"/>
        <v>3274.2270000000003</v>
      </c>
      <c r="AA96" s="51">
        <f t="shared" si="23"/>
        <v>2976.5751</v>
      </c>
      <c r="AB96" s="51">
        <f t="shared" si="24"/>
        <v>0</v>
      </c>
      <c r="AC96" s="51">
        <f t="shared" si="25"/>
        <v>25.314</v>
      </c>
    </row>
    <row r="97" spans="1:252" ht="24.75" customHeight="1">
      <c r="A97" s="49" t="s">
        <v>1322</v>
      </c>
      <c r="B97" s="49" t="s">
        <v>1322</v>
      </c>
      <c r="E97" s="90">
        <v>14</v>
      </c>
      <c r="F97" s="115" t="s">
        <v>612</v>
      </c>
      <c r="G97" s="395"/>
      <c r="H97" s="275">
        <f t="shared" si="27"/>
        <v>3274.2370000000001</v>
      </c>
      <c r="I97" s="265">
        <v>2976.58</v>
      </c>
      <c r="J97" s="100"/>
      <c r="K97" s="100">
        <v>297.65699999999998</v>
      </c>
      <c r="L97" s="88">
        <f t="shared" si="28"/>
        <v>2976.5810000000001</v>
      </c>
      <c r="M97" s="100">
        <v>2976.5810000000001</v>
      </c>
      <c r="N97" s="102"/>
      <c r="O97" s="100"/>
      <c r="P97" s="113">
        <f t="shared" si="29"/>
        <v>0</v>
      </c>
      <c r="Q97" s="100"/>
      <c r="R97" s="102"/>
      <c r="S97" s="102"/>
      <c r="T97" s="114">
        <f t="shared" si="30"/>
        <v>16.36</v>
      </c>
      <c r="U97" s="102">
        <v>16.36</v>
      </c>
      <c r="V97" s="102"/>
      <c r="W97" s="102"/>
      <c r="X97" s="86" t="s">
        <v>600</v>
      </c>
      <c r="Y97" s="90"/>
      <c r="Z97" s="50">
        <f t="shared" si="22"/>
        <v>3274.2370000000001</v>
      </c>
      <c r="AA97" s="51">
        <f t="shared" si="23"/>
        <v>2976.5810000000001</v>
      </c>
      <c r="AB97" s="51">
        <f t="shared" si="24"/>
        <v>0</v>
      </c>
      <c r="AC97" s="51">
        <f t="shared" si="25"/>
        <v>16.36</v>
      </c>
    </row>
    <row r="98" spans="1:252" ht="24.75" customHeight="1">
      <c r="A98" s="49" t="s">
        <v>1322</v>
      </c>
      <c r="B98" s="49" t="s">
        <v>1322</v>
      </c>
      <c r="E98" s="90">
        <v>15</v>
      </c>
      <c r="F98" s="115" t="s">
        <v>613</v>
      </c>
      <c r="G98" s="395"/>
      <c r="H98" s="275">
        <f t="shared" si="27"/>
        <v>3274.2370000000001</v>
      </c>
      <c r="I98" s="265">
        <v>2976.58</v>
      </c>
      <c r="J98" s="100"/>
      <c r="K98" s="100">
        <v>297.65699999999998</v>
      </c>
      <c r="L98" s="88">
        <f t="shared" si="28"/>
        <v>2976.5801000000001</v>
      </c>
      <c r="M98" s="100">
        <v>2976.5801000000001</v>
      </c>
      <c r="N98" s="102"/>
      <c r="O98" s="100"/>
      <c r="P98" s="113">
        <f t="shared" si="29"/>
        <v>0</v>
      </c>
      <c r="Q98" s="100"/>
      <c r="R98" s="102"/>
      <c r="S98" s="102"/>
      <c r="T98" s="114">
        <f t="shared" si="30"/>
        <v>21.391999999999999</v>
      </c>
      <c r="U98" s="102">
        <v>21.391999999999999</v>
      </c>
      <c r="V98" s="102"/>
      <c r="W98" s="102"/>
      <c r="X98" s="86" t="s">
        <v>600</v>
      </c>
      <c r="Y98" s="90"/>
      <c r="Z98" s="50">
        <f t="shared" si="22"/>
        <v>3274.2370000000001</v>
      </c>
      <c r="AA98" s="51">
        <f t="shared" si="23"/>
        <v>2976.5801000000001</v>
      </c>
      <c r="AB98" s="51">
        <f t="shared" si="24"/>
        <v>0</v>
      </c>
      <c r="AC98" s="51">
        <f t="shared" si="25"/>
        <v>21.391999999999999</v>
      </c>
    </row>
    <row r="99" spans="1:252">
      <c r="A99" s="49" t="s">
        <v>1322</v>
      </c>
      <c r="B99" s="49" t="s">
        <v>1322</v>
      </c>
      <c r="E99" s="116" t="s">
        <v>45</v>
      </c>
      <c r="F99" s="117" t="s">
        <v>713</v>
      </c>
      <c r="G99" s="76"/>
      <c r="H99" s="278">
        <f t="shared" ref="H99:W99" si="31">SUM(H100:H121)</f>
        <v>9817.25</v>
      </c>
      <c r="I99" s="278">
        <f t="shared" si="31"/>
        <v>9815</v>
      </c>
      <c r="J99" s="125">
        <f t="shared" si="31"/>
        <v>0</v>
      </c>
      <c r="K99" s="125">
        <f t="shared" si="31"/>
        <v>2.25</v>
      </c>
      <c r="L99" s="120">
        <f t="shared" si="31"/>
        <v>7869.6</v>
      </c>
      <c r="M99" s="125">
        <f t="shared" si="31"/>
        <v>7615</v>
      </c>
      <c r="N99" s="126">
        <f t="shared" si="31"/>
        <v>0</v>
      </c>
      <c r="O99" s="125">
        <f t="shared" si="31"/>
        <v>254.6</v>
      </c>
      <c r="P99" s="125">
        <f t="shared" si="31"/>
        <v>2276</v>
      </c>
      <c r="Q99" s="125">
        <f t="shared" si="31"/>
        <v>2200</v>
      </c>
      <c r="R99" s="126">
        <f t="shared" si="31"/>
        <v>0</v>
      </c>
      <c r="S99" s="126">
        <f t="shared" si="31"/>
        <v>76</v>
      </c>
      <c r="T99" s="126">
        <f t="shared" si="31"/>
        <v>673.68299999999999</v>
      </c>
      <c r="U99" s="126">
        <f t="shared" si="31"/>
        <v>671.43299999999999</v>
      </c>
      <c r="V99" s="126">
        <f t="shared" si="31"/>
        <v>0</v>
      </c>
      <c r="W99" s="126">
        <f t="shared" si="31"/>
        <v>2.25</v>
      </c>
      <c r="X99" s="76"/>
      <c r="Y99" s="122"/>
      <c r="Z99" s="50">
        <f t="shared" si="22"/>
        <v>9817.25</v>
      </c>
      <c r="AA99" s="51">
        <f t="shared" si="23"/>
        <v>7869.6</v>
      </c>
      <c r="AB99" s="51">
        <f t="shared" si="24"/>
        <v>2276</v>
      </c>
      <c r="AC99" s="51">
        <f t="shared" si="25"/>
        <v>673.68299999999999</v>
      </c>
      <c r="AD99" s="123"/>
      <c r="AE99" s="123"/>
      <c r="AF99" s="123"/>
      <c r="AG99" s="123"/>
      <c r="AH99" s="123"/>
      <c r="AI99" s="123"/>
      <c r="AJ99" s="123"/>
      <c r="AK99" s="123"/>
      <c r="AL99" s="123"/>
      <c r="AM99" s="123"/>
      <c r="AN99" s="123"/>
      <c r="AO99" s="123"/>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c r="BX99" s="123"/>
      <c r="BY99" s="123"/>
      <c r="BZ99" s="123"/>
      <c r="CA99" s="123"/>
      <c r="CB99" s="123"/>
      <c r="CC99" s="123"/>
      <c r="CD99" s="123"/>
      <c r="CE99" s="123"/>
      <c r="CF99" s="123"/>
      <c r="CG99" s="123"/>
      <c r="CH99" s="123"/>
      <c r="CI99" s="123"/>
      <c r="CJ99" s="123"/>
      <c r="CK99" s="123"/>
      <c r="CL99" s="123"/>
      <c r="CM99" s="123"/>
      <c r="CN99" s="123"/>
      <c r="CO99" s="123"/>
      <c r="CP99" s="123"/>
      <c r="CQ99" s="123"/>
      <c r="CR99" s="123"/>
      <c r="CS99" s="123"/>
      <c r="CT99" s="123"/>
      <c r="CU99" s="123"/>
      <c r="CV99" s="123"/>
      <c r="CW99" s="123"/>
      <c r="CX99" s="123"/>
      <c r="CY99" s="123"/>
      <c r="CZ99" s="123"/>
      <c r="DA99" s="123"/>
      <c r="DB99" s="123"/>
      <c r="DC99" s="123"/>
      <c r="DD99" s="123"/>
      <c r="DE99" s="123"/>
      <c r="DF99" s="123"/>
      <c r="DG99" s="123"/>
      <c r="DH99" s="123"/>
      <c r="DI99" s="123"/>
      <c r="DJ99" s="123"/>
      <c r="DK99" s="123"/>
      <c r="DL99" s="123"/>
      <c r="DM99" s="123"/>
      <c r="DN99" s="123"/>
      <c r="DO99" s="123"/>
      <c r="DP99" s="123"/>
      <c r="DQ99" s="123"/>
      <c r="DR99" s="123"/>
      <c r="DS99" s="123"/>
      <c r="DT99" s="123"/>
      <c r="DU99" s="123"/>
      <c r="DV99" s="123"/>
      <c r="DW99" s="123"/>
      <c r="DX99" s="123"/>
      <c r="DY99" s="123"/>
      <c r="DZ99" s="123"/>
      <c r="EA99" s="123"/>
      <c r="EB99" s="123"/>
      <c r="EC99" s="123"/>
      <c r="ED99" s="123"/>
      <c r="EE99" s="123"/>
      <c r="EF99" s="123"/>
      <c r="EG99" s="123"/>
      <c r="EH99" s="123"/>
      <c r="EI99" s="123"/>
      <c r="EJ99" s="123"/>
      <c r="EK99" s="123"/>
      <c r="EL99" s="123"/>
      <c r="EM99" s="123"/>
      <c r="EN99" s="123"/>
      <c r="EO99" s="123"/>
      <c r="EP99" s="123"/>
      <c r="EQ99" s="123"/>
      <c r="ER99" s="123"/>
      <c r="ES99" s="123"/>
      <c r="ET99" s="123"/>
      <c r="EU99" s="123"/>
      <c r="EV99" s="123"/>
      <c r="EW99" s="123"/>
      <c r="EX99" s="123"/>
      <c r="EY99" s="123"/>
      <c r="EZ99" s="123"/>
      <c r="FA99" s="123"/>
      <c r="FB99" s="123"/>
      <c r="FC99" s="123"/>
      <c r="FD99" s="123"/>
      <c r="FE99" s="123"/>
      <c r="FF99" s="123"/>
      <c r="FG99" s="123"/>
      <c r="FH99" s="123"/>
      <c r="FI99" s="123"/>
      <c r="FJ99" s="123"/>
      <c r="FK99" s="123"/>
      <c r="FL99" s="123"/>
      <c r="FM99" s="123"/>
      <c r="FN99" s="123"/>
      <c r="FO99" s="123"/>
      <c r="FP99" s="123"/>
      <c r="FQ99" s="123"/>
      <c r="FR99" s="123"/>
      <c r="FS99" s="123"/>
      <c r="FT99" s="123"/>
      <c r="FU99" s="123"/>
      <c r="FV99" s="123"/>
      <c r="FW99" s="123"/>
      <c r="FX99" s="123"/>
      <c r="FY99" s="123"/>
      <c r="FZ99" s="123"/>
      <c r="GA99" s="123"/>
      <c r="GB99" s="123"/>
      <c r="GC99" s="123"/>
      <c r="GD99" s="123"/>
      <c r="GE99" s="123"/>
      <c r="GF99" s="123"/>
      <c r="GG99" s="123"/>
      <c r="GH99" s="123"/>
      <c r="GI99" s="123"/>
      <c r="GJ99" s="123"/>
      <c r="GK99" s="123"/>
      <c r="GL99" s="123"/>
      <c r="GM99" s="123"/>
      <c r="GN99" s="123"/>
      <c r="GO99" s="123"/>
      <c r="GP99" s="123"/>
      <c r="GQ99" s="123"/>
      <c r="GR99" s="123"/>
      <c r="GS99" s="123"/>
      <c r="GT99" s="123"/>
      <c r="GU99" s="123"/>
      <c r="GV99" s="123"/>
      <c r="GW99" s="123"/>
      <c r="GX99" s="123"/>
      <c r="GY99" s="123"/>
      <c r="GZ99" s="123"/>
      <c r="HA99" s="123"/>
      <c r="HB99" s="123"/>
      <c r="HC99" s="123"/>
      <c r="HD99" s="123"/>
      <c r="HE99" s="123"/>
      <c r="HF99" s="123"/>
      <c r="HG99" s="123"/>
      <c r="HH99" s="123"/>
      <c r="HI99" s="123"/>
      <c r="HJ99" s="123"/>
      <c r="HK99" s="123"/>
      <c r="HL99" s="123"/>
      <c r="HM99" s="123"/>
      <c r="HN99" s="123"/>
      <c r="HO99" s="123"/>
      <c r="HP99" s="123"/>
      <c r="HQ99" s="123"/>
      <c r="HR99" s="123"/>
      <c r="HS99" s="123"/>
      <c r="HT99" s="123"/>
      <c r="HU99" s="123"/>
      <c r="HV99" s="123"/>
      <c r="HW99" s="123"/>
      <c r="HX99" s="123"/>
      <c r="HY99" s="123"/>
      <c r="HZ99" s="123"/>
      <c r="IA99" s="123"/>
      <c r="IB99" s="123"/>
      <c r="IC99" s="123"/>
      <c r="ID99" s="123"/>
      <c r="IE99" s="123"/>
      <c r="IF99" s="123"/>
      <c r="IG99" s="123"/>
      <c r="IH99" s="123"/>
      <c r="II99" s="123"/>
      <c r="IJ99" s="123"/>
      <c r="IK99" s="123"/>
      <c r="IL99" s="123"/>
    </row>
    <row r="100" spans="1:252">
      <c r="A100" s="49" t="s">
        <v>1322</v>
      </c>
      <c r="B100" s="49" t="s">
        <v>1322</v>
      </c>
      <c r="E100" s="90">
        <v>1</v>
      </c>
      <c r="F100" s="103" t="s">
        <v>450</v>
      </c>
      <c r="G100" s="395" t="s">
        <v>714</v>
      </c>
      <c r="H100" s="276">
        <v>440</v>
      </c>
      <c r="I100" s="276">
        <v>440</v>
      </c>
      <c r="J100" s="109">
        <v>0</v>
      </c>
      <c r="K100" s="109">
        <v>0</v>
      </c>
      <c r="L100" s="88">
        <v>220</v>
      </c>
      <c r="M100" s="109">
        <v>200</v>
      </c>
      <c r="N100" s="110">
        <v>0</v>
      </c>
      <c r="O100" s="109">
        <v>20</v>
      </c>
      <c r="P100" s="109">
        <v>264</v>
      </c>
      <c r="Q100" s="109">
        <v>240</v>
      </c>
      <c r="R100" s="110">
        <v>0</v>
      </c>
      <c r="S100" s="110">
        <v>24</v>
      </c>
      <c r="T100" s="110">
        <v>80</v>
      </c>
      <c r="U100" s="110">
        <v>80</v>
      </c>
      <c r="V100" s="110">
        <v>0</v>
      </c>
      <c r="W100" s="110">
        <v>0</v>
      </c>
      <c r="X100" s="110">
        <v>0</v>
      </c>
      <c r="Y100" s="110"/>
      <c r="Z100" s="50">
        <f t="shared" si="22"/>
        <v>440</v>
      </c>
      <c r="AA100" s="51">
        <f t="shared" si="23"/>
        <v>220</v>
      </c>
      <c r="AB100" s="51">
        <f t="shared" si="24"/>
        <v>264</v>
      </c>
      <c r="AC100" s="51">
        <f t="shared" si="25"/>
        <v>80</v>
      </c>
      <c r="IM100" s="52"/>
      <c r="IN100" s="52"/>
      <c r="IO100" s="52"/>
      <c r="IP100" s="52"/>
      <c r="IQ100" s="52"/>
      <c r="IR100" s="52"/>
    </row>
    <row r="101" spans="1:252">
      <c r="A101" s="49" t="s">
        <v>1322</v>
      </c>
      <c r="B101" s="49" t="s">
        <v>1322</v>
      </c>
      <c r="E101" s="90">
        <v>2</v>
      </c>
      <c r="F101" s="103" t="s">
        <v>452</v>
      </c>
      <c r="G101" s="395"/>
      <c r="H101" s="276">
        <v>280</v>
      </c>
      <c r="I101" s="276">
        <v>280</v>
      </c>
      <c r="J101" s="109">
        <v>0</v>
      </c>
      <c r="K101" s="109">
        <v>0</v>
      </c>
      <c r="L101" s="88">
        <v>308</v>
      </c>
      <c r="M101" s="109">
        <v>280</v>
      </c>
      <c r="N101" s="110">
        <v>0</v>
      </c>
      <c r="O101" s="109">
        <v>28</v>
      </c>
      <c r="P101" s="109">
        <v>0</v>
      </c>
      <c r="Q101" s="109">
        <v>0</v>
      </c>
      <c r="R101" s="110">
        <v>0</v>
      </c>
      <c r="S101" s="110">
        <v>0</v>
      </c>
      <c r="T101" s="110">
        <v>0</v>
      </c>
      <c r="U101" s="110">
        <v>0</v>
      </c>
      <c r="V101" s="110">
        <v>0</v>
      </c>
      <c r="W101" s="110">
        <v>0</v>
      </c>
      <c r="X101" s="110">
        <v>0</v>
      </c>
      <c r="Y101" s="110"/>
      <c r="Z101" s="50">
        <f t="shared" si="22"/>
        <v>280</v>
      </c>
      <c r="AA101" s="51">
        <f t="shared" si="23"/>
        <v>308</v>
      </c>
      <c r="AB101" s="51">
        <f t="shared" si="24"/>
        <v>0</v>
      </c>
      <c r="AC101" s="51">
        <f t="shared" si="25"/>
        <v>0</v>
      </c>
      <c r="IM101" s="52"/>
      <c r="IN101" s="52"/>
      <c r="IO101" s="52"/>
      <c r="IP101" s="52"/>
      <c r="IQ101" s="52"/>
      <c r="IR101" s="52"/>
    </row>
    <row r="102" spans="1:252">
      <c r="A102" s="49" t="s">
        <v>1322</v>
      </c>
      <c r="B102" s="49" t="s">
        <v>1322</v>
      </c>
      <c r="E102" s="90">
        <v>3</v>
      </c>
      <c r="F102" s="103" t="s">
        <v>453</v>
      </c>
      <c r="G102" s="395"/>
      <c r="H102" s="276">
        <v>167.5</v>
      </c>
      <c r="I102" s="276">
        <v>167.5</v>
      </c>
      <c r="J102" s="109">
        <v>0</v>
      </c>
      <c r="K102" s="109">
        <v>0</v>
      </c>
      <c r="L102" s="88">
        <v>192.25</v>
      </c>
      <c r="M102" s="109">
        <v>167.5</v>
      </c>
      <c r="N102" s="110">
        <v>0</v>
      </c>
      <c r="O102" s="109">
        <v>24.75</v>
      </c>
      <c r="P102" s="109">
        <v>0</v>
      </c>
      <c r="Q102" s="109">
        <v>0</v>
      </c>
      <c r="R102" s="110">
        <v>0</v>
      </c>
      <c r="S102" s="110">
        <v>0</v>
      </c>
      <c r="T102" s="110">
        <v>169.75</v>
      </c>
      <c r="U102" s="110">
        <v>167.5</v>
      </c>
      <c r="V102" s="110">
        <v>0</v>
      </c>
      <c r="W102" s="110">
        <v>2.25</v>
      </c>
      <c r="X102" s="110">
        <v>0</v>
      </c>
      <c r="Y102" s="110"/>
      <c r="Z102" s="50">
        <f t="shared" si="22"/>
        <v>167.5</v>
      </c>
      <c r="AA102" s="51">
        <f t="shared" si="23"/>
        <v>192.25</v>
      </c>
      <c r="AB102" s="51">
        <f t="shared" si="24"/>
        <v>0</v>
      </c>
      <c r="AC102" s="51">
        <f t="shared" si="25"/>
        <v>169.75</v>
      </c>
      <c r="IM102" s="52"/>
      <c r="IN102" s="52"/>
      <c r="IO102" s="52"/>
      <c r="IP102" s="52"/>
      <c r="IQ102" s="52"/>
      <c r="IR102" s="52"/>
    </row>
    <row r="103" spans="1:252">
      <c r="A103" s="49" t="s">
        <v>1322</v>
      </c>
      <c r="B103" s="49" t="s">
        <v>1322</v>
      </c>
      <c r="E103" s="90">
        <v>4</v>
      </c>
      <c r="F103" s="103" t="s">
        <v>450</v>
      </c>
      <c r="G103" s="395" t="s">
        <v>716</v>
      </c>
      <c r="H103" s="276">
        <v>80</v>
      </c>
      <c r="I103" s="276">
        <v>80</v>
      </c>
      <c r="J103" s="109">
        <v>0</v>
      </c>
      <c r="K103" s="109">
        <v>0</v>
      </c>
      <c r="L103" s="88">
        <v>88</v>
      </c>
      <c r="M103" s="109">
        <v>80</v>
      </c>
      <c r="N103" s="110">
        <v>0</v>
      </c>
      <c r="O103" s="109">
        <v>8</v>
      </c>
      <c r="P103" s="109">
        <v>0</v>
      </c>
      <c r="Q103" s="109">
        <v>0</v>
      </c>
      <c r="R103" s="110">
        <v>0</v>
      </c>
      <c r="S103" s="110">
        <v>0</v>
      </c>
      <c r="T103" s="110">
        <v>0</v>
      </c>
      <c r="U103" s="110">
        <v>0</v>
      </c>
      <c r="V103" s="110">
        <v>0</v>
      </c>
      <c r="W103" s="110">
        <v>0</v>
      </c>
      <c r="X103" s="110">
        <v>0</v>
      </c>
      <c r="Y103" s="110"/>
      <c r="Z103" s="50">
        <f t="shared" si="22"/>
        <v>80</v>
      </c>
      <c r="AA103" s="51">
        <f t="shared" si="23"/>
        <v>88</v>
      </c>
      <c r="AB103" s="51">
        <f t="shared" si="24"/>
        <v>0</v>
      </c>
      <c r="AC103" s="51">
        <f t="shared" si="25"/>
        <v>0</v>
      </c>
      <c r="IM103" s="52"/>
      <c r="IN103" s="52"/>
      <c r="IO103" s="52"/>
      <c r="IP103" s="52"/>
      <c r="IQ103" s="52"/>
      <c r="IR103" s="52"/>
    </row>
    <row r="104" spans="1:252">
      <c r="A104" s="49" t="s">
        <v>1322</v>
      </c>
      <c r="B104" s="49" t="s">
        <v>1322</v>
      </c>
      <c r="E104" s="90">
        <v>5</v>
      </c>
      <c r="F104" s="103" t="s">
        <v>452</v>
      </c>
      <c r="G104" s="395"/>
      <c r="H104" s="276">
        <v>779.5</v>
      </c>
      <c r="I104" s="276">
        <v>779.5</v>
      </c>
      <c r="J104" s="109">
        <v>0</v>
      </c>
      <c r="K104" s="109">
        <v>0</v>
      </c>
      <c r="L104" s="88">
        <v>452</v>
      </c>
      <c r="M104" s="109">
        <v>440</v>
      </c>
      <c r="N104" s="110">
        <v>0</v>
      </c>
      <c r="O104" s="109">
        <v>12</v>
      </c>
      <c r="P104" s="109">
        <v>371.5</v>
      </c>
      <c r="Q104" s="109">
        <v>339.5</v>
      </c>
      <c r="R104" s="110">
        <v>0</v>
      </c>
      <c r="S104" s="110">
        <v>32</v>
      </c>
      <c r="T104" s="110">
        <v>0</v>
      </c>
      <c r="U104" s="110">
        <v>0</v>
      </c>
      <c r="V104" s="110">
        <v>0</v>
      </c>
      <c r="W104" s="110">
        <v>0</v>
      </c>
      <c r="X104" s="110">
        <v>0</v>
      </c>
      <c r="Y104" s="110"/>
      <c r="Z104" s="50">
        <f t="shared" si="22"/>
        <v>779.5</v>
      </c>
      <c r="AA104" s="51">
        <f t="shared" si="23"/>
        <v>452</v>
      </c>
      <c r="AB104" s="51">
        <f t="shared" si="24"/>
        <v>371.5</v>
      </c>
      <c r="AC104" s="51">
        <f t="shared" si="25"/>
        <v>0</v>
      </c>
      <c r="IM104" s="52"/>
      <c r="IN104" s="52"/>
      <c r="IO104" s="52"/>
      <c r="IP104" s="52"/>
      <c r="IQ104" s="52"/>
      <c r="IR104" s="52"/>
    </row>
    <row r="105" spans="1:252">
      <c r="A105" s="49" t="s">
        <v>1322</v>
      </c>
      <c r="B105" s="49" t="s">
        <v>1322</v>
      </c>
      <c r="E105" s="90">
        <v>6</v>
      </c>
      <c r="F105" s="103" t="s">
        <v>453</v>
      </c>
      <c r="G105" s="395"/>
      <c r="H105" s="276">
        <v>93.5</v>
      </c>
      <c r="I105" s="276">
        <v>93.5</v>
      </c>
      <c r="J105" s="109">
        <v>0</v>
      </c>
      <c r="K105" s="109">
        <v>0</v>
      </c>
      <c r="L105" s="88">
        <v>102.85</v>
      </c>
      <c r="M105" s="109">
        <v>93.5</v>
      </c>
      <c r="N105" s="110">
        <v>0</v>
      </c>
      <c r="O105" s="109">
        <v>9.35</v>
      </c>
      <c r="P105" s="109">
        <v>0</v>
      </c>
      <c r="Q105" s="109">
        <v>0</v>
      </c>
      <c r="R105" s="110">
        <v>0</v>
      </c>
      <c r="S105" s="110">
        <v>0</v>
      </c>
      <c r="T105" s="110">
        <v>93.5</v>
      </c>
      <c r="U105" s="110">
        <v>93.5</v>
      </c>
      <c r="V105" s="110">
        <v>0</v>
      </c>
      <c r="W105" s="110">
        <v>0</v>
      </c>
      <c r="X105" s="110">
        <v>0</v>
      </c>
      <c r="Y105" s="110"/>
      <c r="Z105" s="50">
        <f t="shared" si="22"/>
        <v>93.5</v>
      </c>
      <c r="AA105" s="51">
        <f t="shared" si="23"/>
        <v>102.85</v>
      </c>
      <c r="AB105" s="51">
        <f t="shared" si="24"/>
        <v>0</v>
      </c>
      <c r="AC105" s="51">
        <f t="shared" si="25"/>
        <v>93.5</v>
      </c>
      <c r="IM105" s="52"/>
      <c r="IN105" s="52"/>
      <c r="IO105" s="52"/>
      <c r="IP105" s="52"/>
      <c r="IQ105" s="52"/>
      <c r="IR105" s="52"/>
    </row>
    <row r="106" spans="1:252">
      <c r="A106" s="49" t="s">
        <v>1322</v>
      </c>
      <c r="B106" s="49" t="s">
        <v>1322</v>
      </c>
      <c r="E106" s="90">
        <v>7</v>
      </c>
      <c r="F106" s="103" t="s">
        <v>450</v>
      </c>
      <c r="G106" s="395" t="s">
        <v>717</v>
      </c>
      <c r="H106" s="276">
        <v>80</v>
      </c>
      <c r="I106" s="276">
        <v>80</v>
      </c>
      <c r="J106" s="109">
        <v>0</v>
      </c>
      <c r="K106" s="109">
        <v>0</v>
      </c>
      <c r="L106" s="88">
        <v>88</v>
      </c>
      <c r="M106" s="109">
        <v>80</v>
      </c>
      <c r="N106" s="110">
        <v>0</v>
      </c>
      <c r="O106" s="109">
        <v>8</v>
      </c>
      <c r="P106" s="109">
        <v>0</v>
      </c>
      <c r="Q106" s="109">
        <v>0</v>
      </c>
      <c r="R106" s="110">
        <v>0</v>
      </c>
      <c r="S106" s="110">
        <v>0</v>
      </c>
      <c r="T106" s="110">
        <v>0</v>
      </c>
      <c r="U106" s="110">
        <v>0</v>
      </c>
      <c r="V106" s="110">
        <v>0</v>
      </c>
      <c r="W106" s="110">
        <v>0</v>
      </c>
      <c r="X106" s="110">
        <v>0</v>
      </c>
      <c r="Y106" s="110"/>
      <c r="Z106" s="50">
        <f t="shared" si="22"/>
        <v>80</v>
      </c>
      <c r="AA106" s="51">
        <f t="shared" si="23"/>
        <v>88</v>
      </c>
      <c r="AB106" s="51">
        <f t="shared" si="24"/>
        <v>0</v>
      </c>
      <c r="AC106" s="51">
        <f t="shared" si="25"/>
        <v>0</v>
      </c>
      <c r="IM106" s="52"/>
      <c r="IN106" s="52"/>
      <c r="IO106" s="52"/>
      <c r="IP106" s="52"/>
      <c r="IQ106" s="52"/>
      <c r="IR106" s="52"/>
    </row>
    <row r="107" spans="1:252">
      <c r="A107" s="49" t="s">
        <v>1322</v>
      </c>
      <c r="B107" s="49" t="s">
        <v>1322</v>
      </c>
      <c r="E107" s="90">
        <v>8</v>
      </c>
      <c r="F107" s="103" t="s">
        <v>452</v>
      </c>
      <c r="G107" s="395"/>
      <c r="H107" s="276">
        <v>400</v>
      </c>
      <c r="I107" s="276">
        <v>400</v>
      </c>
      <c r="J107" s="109">
        <v>0</v>
      </c>
      <c r="K107" s="109">
        <v>0</v>
      </c>
      <c r="L107" s="88">
        <v>440</v>
      </c>
      <c r="M107" s="109">
        <v>400</v>
      </c>
      <c r="N107" s="110">
        <v>0</v>
      </c>
      <c r="O107" s="109">
        <v>40</v>
      </c>
      <c r="P107" s="109">
        <v>0</v>
      </c>
      <c r="Q107" s="109">
        <v>0</v>
      </c>
      <c r="R107" s="110">
        <v>0</v>
      </c>
      <c r="S107" s="110">
        <v>0</v>
      </c>
      <c r="T107" s="110">
        <v>0</v>
      </c>
      <c r="U107" s="110">
        <v>0</v>
      </c>
      <c r="V107" s="110">
        <v>0</v>
      </c>
      <c r="W107" s="110">
        <v>0</v>
      </c>
      <c r="X107" s="110">
        <v>0</v>
      </c>
      <c r="Y107" s="110"/>
      <c r="Z107" s="50">
        <f t="shared" si="22"/>
        <v>400</v>
      </c>
      <c r="AA107" s="51">
        <f t="shared" si="23"/>
        <v>440</v>
      </c>
      <c r="AB107" s="51">
        <f t="shared" si="24"/>
        <v>0</v>
      </c>
      <c r="AC107" s="51">
        <f t="shared" si="25"/>
        <v>0</v>
      </c>
      <c r="IM107" s="52"/>
      <c r="IN107" s="52"/>
      <c r="IO107" s="52"/>
      <c r="IP107" s="52"/>
      <c r="IQ107" s="52"/>
      <c r="IR107" s="52"/>
    </row>
    <row r="108" spans="1:252">
      <c r="A108" s="49" t="s">
        <v>1322</v>
      </c>
      <c r="B108" s="49" t="s">
        <v>1322</v>
      </c>
      <c r="E108" s="90">
        <v>9</v>
      </c>
      <c r="F108" s="103" t="s">
        <v>453</v>
      </c>
      <c r="G108" s="395"/>
      <c r="H108" s="276">
        <v>225</v>
      </c>
      <c r="I108" s="276">
        <v>225</v>
      </c>
      <c r="J108" s="109">
        <v>0</v>
      </c>
      <c r="K108" s="109">
        <v>0</v>
      </c>
      <c r="L108" s="88">
        <v>247.5</v>
      </c>
      <c r="M108" s="109">
        <v>225</v>
      </c>
      <c r="N108" s="110">
        <v>0</v>
      </c>
      <c r="O108" s="109">
        <v>22.5</v>
      </c>
      <c r="P108" s="109">
        <v>0</v>
      </c>
      <c r="Q108" s="109">
        <v>0</v>
      </c>
      <c r="R108" s="110">
        <v>0</v>
      </c>
      <c r="S108" s="110">
        <v>0</v>
      </c>
      <c r="T108" s="110">
        <v>0</v>
      </c>
      <c r="U108" s="110">
        <v>0</v>
      </c>
      <c r="V108" s="110">
        <v>0</v>
      </c>
      <c r="W108" s="110">
        <v>0</v>
      </c>
      <c r="X108" s="110">
        <v>0</v>
      </c>
      <c r="Y108" s="110"/>
      <c r="Z108" s="50">
        <f t="shared" si="22"/>
        <v>225</v>
      </c>
      <c r="AA108" s="51">
        <f t="shared" si="23"/>
        <v>247.5</v>
      </c>
      <c r="AB108" s="51">
        <f t="shared" si="24"/>
        <v>0</v>
      </c>
      <c r="AC108" s="51">
        <f t="shared" si="25"/>
        <v>0</v>
      </c>
      <c r="IM108" s="52"/>
      <c r="IN108" s="52"/>
      <c r="IO108" s="52"/>
      <c r="IP108" s="52"/>
      <c r="IQ108" s="52"/>
      <c r="IR108" s="52"/>
    </row>
    <row r="109" spans="1:252">
      <c r="A109" s="49" t="s">
        <v>1322</v>
      </c>
      <c r="B109" s="49" t="s">
        <v>1322</v>
      </c>
      <c r="E109" s="90">
        <v>10</v>
      </c>
      <c r="F109" s="103" t="s">
        <v>450</v>
      </c>
      <c r="G109" s="395" t="s">
        <v>719</v>
      </c>
      <c r="H109" s="276">
        <v>40</v>
      </c>
      <c r="I109" s="276">
        <v>40</v>
      </c>
      <c r="J109" s="109">
        <v>0</v>
      </c>
      <c r="K109" s="109">
        <v>0</v>
      </c>
      <c r="L109" s="88">
        <v>44</v>
      </c>
      <c r="M109" s="109">
        <v>40</v>
      </c>
      <c r="N109" s="110">
        <v>0</v>
      </c>
      <c r="O109" s="109">
        <v>4</v>
      </c>
      <c r="P109" s="109">
        <v>0</v>
      </c>
      <c r="Q109" s="109">
        <v>0</v>
      </c>
      <c r="R109" s="110">
        <v>0</v>
      </c>
      <c r="S109" s="110">
        <v>0</v>
      </c>
      <c r="T109" s="110">
        <v>0</v>
      </c>
      <c r="U109" s="110">
        <v>0</v>
      </c>
      <c r="V109" s="110">
        <v>0</v>
      </c>
      <c r="W109" s="110">
        <v>0</v>
      </c>
      <c r="X109" s="110">
        <v>0</v>
      </c>
      <c r="Y109" s="110"/>
      <c r="Z109" s="50">
        <f t="shared" si="22"/>
        <v>40</v>
      </c>
      <c r="AA109" s="51">
        <f t="shared" si="23"/>
        <v>44</v>
      </c>
      <c r="AB109" s="51">
        <f t="shared" si="24"/>
        <v>0</v>
      </c>
      <c r="AC109" s="51">
        <f t="shared" si="25"/>
        <v>0</v>
      </c>
      <c r="IM109" s="52"/>
      <c r="IN109" s="52"/>
      <c r="IO109" s="52"/>
      <c r="IP109" s="52"/>
      <c r="IQ109" s="52"/>
      <c r="IR109" s="52"/>
    </row>
    <row r="110" spans="1:252">
      <c r="A110" s="49" t="s">
        <v>1322</v>
      </c>
      <c r="B110" s="49" t="s">
        <v>1322</v>
      </c>
      <c r="E110" s="90"/>
      <c r="F110" s="103" t="s">
        <v>452</v>
      </c>
      <c r="G110" s="395"/>
      <c r="H110" s="276">
        <v>40</v>
      </c>
      <c r="I110" s="276">
        <v>40</v>
      </c>
      <c r="J110" s="109">
        <v>0</v>
      </c>
      <c r="K110" s="109">
        <v>0</v>
      </c>
      <c r="L110" s="88">
        <v>44</v>
      </c>
      <c r="M110" s="109">
        <v>40</v>
      </c>
      <c r="N110" s="110">
        <v>0</v>
      </c>
      <c r="O110" s="109">
        <v>4</v>
      </c>
      <c r="P110" s="109">
        <v>0</v>
      </c>
      <c r="Q110" s="109">
        <v>0</v>
      </c>
      <c r="R110" s="110">
        <v>0</v>
      </c>
      <c r="S110" s="110">
        <v>0</v>
      </c>
      <c r="T110" s="110">
        <v>0</v>
      </c>
      <c r="U110" s="110">
        <v>0</v>
      </c>
      <c r="V110" s="110">
        <v>0</v>
      </c>
      <c r="W110" s="110">
        <v>0</v>
      </c>
      <c r="X110" s="110"/>
      <c r="Y110" s="110"/>
      <c r="Z110" s="50">
        <f t="shared" si="22"/>
        <v>40</v>
      </c>
      <c r="AA110" s="51">
        <f t="shared" si="23"/>
        <v>44</v>
      </c>
      <c r="AB110" s="51">
        <f t="shared" si="24"/>
        <v>0</v>
      </c>
      <c r="AC110" s="51">
        <f t="shared" si="25"/>
        <v>0</v>
      </c>
      <c r="IM110" s="52"/>
      <c r="IN110" s="52"/>
      <c r="IO110" s="52"/>
      <c r="IP110" s="52"/>
      <c r="IQ110" s="52"/>
      <c r="IR110" s="52"/>
    </row>
    <row r="111" spans="1:252">
      <c r="A111" s="49" t="s">
        <v>1322</v>
      </c>
      <c r="B111" s="49" t="s">
        <v>1322</v>
      </c>
      <c r="E111" s="90">
        <v>11</v>
      </c>
      <c r="F111" s="103" t="s">
        <v>453</v>
      </c>
      <c r="G111" s="395"/>
      <c r="H111" s="276">
        <v>45</v>
      </c>
      <c r="I111" s="276">
        <v>45</v>
      </c>
      <c r="J111" s="109">
        <v>0</v>
      </c>
      <c r="K111" s="109">
        <v>0</v>
      </c>
      <c r="L111" s="88">
        <v>49.5</v>
      </c>
      <c r="M111" s="109">
        <v>45</v>
      </c>
      <c r="N111" s="110">
        <v>0</v>
      </c>
      <c r="O111" s="109">
        <v>4.5</v>
      </c>
      <c r="P111" s="109">
        <v>0</v>
      </c>
      <c r="Q111" s="109">
        <v>0</v>
      </c>
      <c r="R111" s="110">
        <v>0</v>
      </c>
      <c r="S111" s="110">
        <v>0</v>
      </c>
      <c r="T111" s="110">
        <v>0</v>
      </c>
      <c r="U111" s="110">
        <v>0</v>
      </c>
      <c r="V111" s="110">
        <v>0</v>
      </c>
      <c r="W111" s="110">
        <v>0</v>
      </c>
      <c r="X111" s="110">
        <v>0</v>
      </c>
      <c r="Y111" s="110"/>
      <c r="Z111" s="50">
        <f t="shared" si="22"/>
        <v>45</v>
      </c>
      <c r="AA111" s="51">
        <f t="shared" si="23"/>
        <v>49.5</v>
      </c>
      <c r="AB111" s="51">
        <f t="shared" si="24"/>
        <v>0</v>
      </c>
      <c r="AC111" s="51">
        <f t="shared" si="25"/>
        <v>0</v>
      </c>
      <c r="IM111" s="52"/>
      <c r="IN111" s="52"/>
      <c r="IO111" s="52"/>
      <c r="IP111" s="52"/>
      <c r="IQ111" s="52"/>
      <c r="IR111" s="52"/>
    </row>
    <row r="112" spans="1:252">
      <c r="A112" s="49" t="s">
        <v>1322</v>
      </c>
      <c r="B112" s="49" t="s">
        <v>1322</v>
      </c>
      <c r="E112" s="90">
        <v>12</v>
      </c>
      <c r="F112" s="103" t="s">
        <v>450</v>
      </c>
      <c r="G112" s="395" t="s">
        <v>720</v>
      </c>
      <c r="H112" s="276">
        <v>40</v>
      </c>
      <c r="I112" s="276">
        <v>40</v>
      </c>
      <c r="J112" s="109">
        <v>0</v>
      </c>
      <c r="K112" s="109">
        <v>0</v>
      </c>
      <c r="L112" s="88">
        <v>44</v>
      </c>
      <c r="M112" s="109">
        <v>40</v>
      </c>
      <c r="N112" s="110">
        <v>0</v>
      </c>
      <c r="O112" s="109">
        <v>4</v>
      </c>
      <c r="P112" s="109">
        <v>0</v>
      </c>
      <c r="Q112" s="109">
        <v>0</v>
      </c>
      <c r="R112" s="110">
        <v>0</v>
      </c>
      <c r="S112" s="110">
        <v>0</v>
      </c>
      <c r="T112" s="110">
        <v>40</v>
      </c>
      <c r="U112" s="110">
        <v>40</v>
      </c>
      <c r="V112" s="110">
        <v>0</v>
      </c>
      <c r="W112" s="110">
        <v>0</v>
      </c>
      <c r="X112" s="110">
        <v>0</v>
      </c>
      <c r="Y112" s="110"/>
      <c r="Z112" s="50">
        <f t="shared" si="22"/>
        <v>40</v>
      </c>
      <c r="AA112" s="51">
        <f t="shared" si="23"/>
        <v>44</v>
      </c>
      <c r="AB112" s="51">
        <f t="shared" si="24"/>
        <v>0</v>
      </c>
      <c r="AC112" s="51">
        <f t="shared" si="25"/>
        <v>40</v>
      </c>
      <c r="IM112" s="52"/>
      <c r="IN112" s="52"/>
      <c r="IO112" s="52"/>
      <c r="IP112" s="52"/>
      <c r="IQ112" s="52"/>
      <c r="IR112" s="52"/>
    </row>
    <row r="113" spans="1:252">
      <c r="A113" s="49" t="s">
        <v>1322</v>
      </c>
      <c r="B113" s="49" t="s">
        <v>1322</v>
      </c>
      <c r="E113" s="90">
        <v>13</v>
      </c>
      <c r="F113" s="103" t="s">
        <v>452</v>
      </c>
      <c r="G113" s="395"/>
      <c r="H113" s="276">
        <v>720</v>
      </c>
      <c r="I113" s="276">
        <v>720</v>
      </c>
      <c r="J113" s="109">
        <v>0</v>
      </c>
      <c r="K113" s="109">
        <v>0</v>
      </c>
      <c r="L113" s="88">
        <v>572</v>
      </c>
      <c r="M113" s="109">
        <v>520</v>
      </c>
      <c r="N113" s="110">
        <v>0</v>
      </c>
      <c r="O113" s="109">
        <v>52</v>
      </c>
      <c r="P113" s="109">
        <v>220</v>
      </c>
      <c r="Q113" s="109">
        <v>200</v>
      </c>
      <c r="R113" s="110">
        <v>0</v>
      </c>
      <c r="S113" s="110">
        <v>20</v>
      </c>
      <c r="T113" s="110">
        <v>0</v>
      </c>
      <c r="U113" s="110">
        <v>0</v>
      </c>
      <c r="V113" s="110">
        <v>0</v>
      </c>
      <c r="W113" s="110">
        <v>0</v>
      </c>
      <c r="X113" s="110">
        <v>0</v>
      </c>
      <c r="Y113" s="110"/>
      <c r="Z113" s="50">
        <f t="shared" si="22"/>
        <v>720</v>
      </c>
      <c r="AA113" s="51">
        <f t="shared" si="23"/>
        <v>572</v>
      </c>
      <c r="AB113" s="51">
        <f t="shared" si="24"/>
        <v>220</v>
      </c>
      <c r="AC113" s="51">
        <f t="shared" si="25"/>
        <v>0</v>
      </c>
      <c r="IM113" s="52"/>
      <c r="IN113" s="52"/>
      <c r="IO113" s="52"/>
      <c r="IP113" s="52"/>
      <c r="IQ113" s="52"/>
      <c r="IR113" s="52"/>
    </row>
    <row r="114" spans="1:252">
      <c r="A114" s="49" t="s">
        <v>1322</v>
      </c>
      <c r="B114" s="49" t="s">
        <v>1322</v>
      </c>
      <c r="E114" s="90">
        <v>14</v>
      </c>
      <c r="F114" s="103" t="s">
        <v>453</v>
      </c>
      <c r="G114" s="395"/>
      <c r="H114" s="276">
        <v>112.5</v>
      </c>
      <c r="I114" s="276">
        <v>112.5</v>
      </c>
      <c r="J114" s="109">
        <v>0</v>
      </c>
      <c r="K114" s="109">
        <v>0</v>
      </c>
      <c r="L114" s="88">
        <v>123.75</v>
      </c>
      <c r="M114" s="109">
        <v>112.5</v>
      </c>
      <c r="N114" s="110">
        <v>0</v>
      </c>
      <c r="O114" s="109">
        <v>11.25</v>
      </c>
      <c r="P114" s="109">
        <v>0</v>
      </c>
      <c r="Q114" s="109">
        <v>0</v>
      </c>
      <c r="R114" s="110">
        <v>0</v>
      </c>
      <c r="S114" s="110">
        <v>0</v>
      </c>
      <c r="T114" s="110">
        <v>112.5</v>
      </c>
      <c r="U114" s="110">
        <v>112.5</v>
      </c>
      <c r="V114" s="110">
        <v>0</v>
      </c>
      <c r="W114" s="110">
        <v>0</v>
      </c>
      <c r="X114" s="110">
        <v>0</v>
      </c>
      <c r="Y114" s="110"/>
      <c r="Z114" s="50">
        <f t="shared" si="22"/>
        <v>112.5</v>
      </c>
      <c r="AA114" s="51">
        <f t="shared" si="23"/>
        <v>123.75</v>
      </c>
      <c r="AB114" s="51">
        <f t="shared" si="24"/>
        <v>0</v>
      </c>
      <c r="AC114" s="51">
        <f t="shared" si="25"/>
        <v>112.5</v>
      </c>
      <c r="IM114" s="52"/>
      <c r="IN114" s="52"/>
      <c r="IO114" s="52"/>
      <c r="IP114" s="52"/>
      <c r="IQ114" s="52"/>
      <c r="IR114" s="52"/>
    </row>
    <row r="115" spans="1:252">
      <c r="A115" s="49" t="s">
        <v>1322</v>
      </c>
      <c r="B115" s="49" t="s">
        <v>1322</v>
      </c>
      <c r="E115" s="90"/>
      <c r="F115" s="103" t="s">
        <v>453</v>
      </c>
      <c r="G115" s="124" t="s">
        <v>721</v>
      </c>
      <c r="H115" s="276">
        <v>25.25</v>
      </c>
      <c r="I115" s="276">
        <v>23</v>
      </c>
      <c r="J115" s="109">
        <v>0</v>
      </c>
      <c r="K115" s="109">
        <v>2.25</v>
      </c>
      <c r="L115" s="88">
        <v>25.25</v>
      </c>
      <c r="M115" s="109">
        <v>23</v>
      </c>
      <c r="N115" s="110">
        <v>0</v>
      </c>
      <c r="O115" s="109">
        <v>2.25</v>
      </c>
      <c r="P115" s="109">
        <v>0</v>
      </c>
      <c r="Q115" s="109">
        <v>0</v>
      </c>
      <c r="R115" s="110">
        <v>0</v>
      </c>
      <c r="S115" s="110">
        <v>0</v>
      </c>
      <c r="T115" s="110">
        <v>23</v>
      </c>
      <c r="U115" s="110">
        <v>23</v>
      </c>
      <c r="V115" s="110">
        <v>0</v>
      </c>
      <c r="W115" s="110">
        <v>0</v>
      </c>
      <c r="X115" s="110"/>
      <c r="Y115" s="110"/>
      <c r="Z115" s="50">
        <f t="shared" si="22"/>
        <v>25.25</v>
      </c>
      <c r="AA115" s="51">
        <f t="shared" si="23"/>
        <v>25.25</v>
      </c>
      <c r="AB115" s="51">
        <f t="shared" si="24"/>
        <v>0</v>
      </c>
      <c r="AC115" s="51">
        <f t="shared" si="25"/>
        <v>23</v>
      </c>
      <c r="IM115" s="52"/>
      <c r="IN115" s="52"/>
      <c r="IO115" s="52"/>
      <c r="IP115" s="52"/>
      <c r="IQ115" s="52"/>
      <c r="IR115" s="52"/>
    </row>
    <row r="116" spans="1:252">
      <c r="A116" s="49" t="s">
        <v>1322</v>
      </c>
      <c r="B116" s="49" t="s">
        <v>1322</v>
      </c>
      <c r="E116" s="90">
        <v>16</v>
      </c>
      <c r="F116" s="108" t="s">
        <v>723</v>
      </c>
      <c r="G116" s="393" t="s">
        <v>722</v>
      </c>
      <c r="H116" s="276">
        <v>1000</v>
      </c>
      <c r="I116" s="203">
        <v>1000</v>
      </c>
      <c r="J116" s="113"/>
      <c r="K116" s="113"/>
      <c r="L116" s="88">
        <v>1000</v>
      </c>
      <c r="M116" s="113">
        <v>1000</v>
      </c>
      <c r="N116" s="114"/>
      <c r="O116" s="113"/>
      <c r="P116" s="113">
        <v>0</v>
      </c>
      <c r="Q116" s="113">
        <v>0</v>
      </c>
      <c r="R116" s="114"/>
      <c r="S116" s="114"/>
      <c r="T116" s="114">
        <v>9.0399999999999991</v>
      </c>
      <c r="U116" s="114">
        <v>9.0399999999999991</v>
      </c>
      <c r="V116" s="114"/>
      <c r="W116" s="114"/>
      <c r="X116" s="114"/>
      <c r="Y116" s="114"/>
      <c r="Z116" s="50">
        <f t="shared" si="22"/>
        <v>1000</v>
      </c>
      <c r="AA116" s="51">
        <f t="shared" si="23"/>
        <v>1000</v>
      </c>
      <c r="AB116" s="51">
        <f t="shared" si="24"/>
        <v>0</v>
      </c>
      <c r="AC116" s="51">
        <f t="shared" si="25"/>
        <v>9.0399999999999991</v>
      </c>
      <c r="IM116" s="52"/>
      <c r="IN116" s="52"/>
      <c r="IO116" s="52"/>
      <c r="IP116" s="52"/>
      <c r="IQ116" s="52"/>
      <c r="IR116" s="52"/>
    </row>
    <row r="117" spans="1:252">
      <c r="A117" s="49" t="s">
        <v>1322</v>
      </c>
      <c r="B117" s="49" t="s">
        <v>1322</v>
      </c>
      <c r="E117" s="90">
        <v>17</v>
      </c>
      <c r="F117" s="108" t="s">
        <v>724</v>
      </c>
      <c r="G117" s="393"/>
      <c r="H117" s="276">
        <v>2000</v>
      </c>
      <c r="I117" s="203">
        <v>2000</v>
      </c>
      <c r="J117" s="113"/>
      <c r="K117" s="113"/>
      <c r="L117" s="88">
        <v>874.5</v>
      </c>
      <c r="M117" s="113">
        <v>874.5</v>
      </c>
      <c r="N117" s="114"/>
      <c r="O117" s="113"/>
      <c r="P117" s="113">
        <v>1125.5</v>
      </c>
      <c r="Q117" s="113">
        <v>1125.5</v>
      </c>
      <c r="R117" s="114"/>
      <c r="S117" s="114"/>
      <c r="T117" s="114">
        <v>0</v>
      </c>
      <c r="U117" s="114"/>
      <c r="V117" s="114"/>
      <c r="W117" s="114"/>
      <c r="X117" s="114"/>
      <c r="Y117" s="114"/>
      <c r="Z117" s="50">
        <f t="shared" si="22"/>
        <v>2000</v>
      </c>
      <c r="AA117" s="51">
        <f t="shared" si="23"/>
        <v>874.5</v>
      </c>
      <c r="AB117" s="51">
        <f t="shared" si="24"/>
        <v>1125.5</v>
      </c>
      <c r="AC117" s="51">
        <f t="shared" si="25"/>
        <v>0</v>
      </c>
      <c r="IM117" s="52"/>
      <c r="IN117" s="52"/>
      <c r="IO117" s="52"/>
      <c r="IP117" s="52"/>
      <c r="IQ117" s="52"/>
      <c r="IR117" s="52"/>
    </row>
    <row r="118" spans="1:252">
      <c r="A118" s="49" t="s">
        <v>1322</v>
      </c>
      <c r="B118" s="49" t="s">
        <v>1322</v>
      </c>
      <c r="E118" s="90">
        <v>18</v>
      </c>
      <c r="F118" s="108" t="s">
        <v>725</v>
      </c>
      <c r="G118" s="393"/>
      <c r="H118" s="276">
        <v>1500</v>
      </c>
      <c r="I118" s="203">
        <v>1500</v>
      </c>
      <c r="J118" s="113"/>
      <c r="K118" s="113"/>
      <c r="L118" s="88">
        <v>1500</v>
      </c>
      <c r="M118" s="113">
        <v>1500</v>
      </c>
      <c r="N118" s="114"/>
      <c r="O118" s="113"/>
      <c r="P118" s="113">
        <v>0</v>
      </c>
      <c r="Q118" s="113">
        <v>0</v>
      </c>
      <c r="R118" s="114"/>
      <c r="S118" s="114"/>
      <c r="T118" s="114">
        <v>96.447000000000003</v>
      </c>
      <c r="U118" s="114">
        <v>96.447000000000003</v>
      </c>
      <c r="V118" s="114"/>
      <c r="W118" s="114"/>
      <c r="X118" s="114"/>
      <c r="Y118" s="114"/>
      <c r="Z118" s="50">
        <f t="shared" si="22"/>
        <v>1500</v>
      </c>
      <c r="AA118" s="51">
        <f t="shared" si="23"/>
        <v>1500</v>
      </c>
      <c r="AB118" s="51">
        <f t="shared" si="24"/>
        <v>0</v>
      </c>
      <c r="AC118" s="51">
        <f t="shared" si="25"/>
        <v>96.447000000000003</v>
      </c>
      <c r="AD118" s="52">
        <v>-126</v>
      </c>
      <c r="IM118" s="52"/>
      <c r="IN118" s="52"/>
      <c r="IO118" s="52"/>
      <c r="IP118" s="52"/>
      <c r="IQ118" s="52"/>
      <c r="IR118" s="52"/>
    </row>
    <row r="119" spans="1:252">
      <c r="A119" s="49" t="s">
        <v>1322</v>
      </c>
      <c r="B119" s="49" t="s">
        <v>1322</v>
      </c>
      <c r="E119" s="90">
        <v>19</v>
      </c>
      <c r="F119" s="108" t="s">
        <v>726</v>
      </c>
      <c r="G119" s="393"/>
      <c r="H119" s="276">
        <v>295</v>
      </c>
      <c r="I119" s="203">
        <v>295</v>
      </c>
      <c r="J119" s="113"/>
      <c r="K119" s="113"/>
      <c r="L119" s="88">
        <v>0</v>
      </c>
      <c r="M119" s="113"/>
      <c r="N119" s="114"/>
      <c r="O119" s="113"/>
      <c r="P119" s="113">
        <v>295</v>
      </c>
      <c r="Q119" s="113">
        <v>295</v>
      </c>
      <c r="R119" s="114"/>
      <c r="S119" s="114"/>
      <c r="T119" s="114">
        <v>0</v>
      </c>
      <c r="U119" s="114">
        <v>0</v>
      </c>
      <c r="V119" s="114"/>
      <c r="W119" s="114"/>
      <c r="X119" s="114"/>
      <c r="Y119" s="114"/>
      <c r="Z119" s="50">
        <f t="shared" si="22"/>
        <v>295</v>
      </c>
      <c r="AA119" s="51">
        <f t="shared" si="23"/>
        <v>0</v>
      </c>
      <c r="AB119" s="51">
        <f t="shared" si="24"/>
        <v>295</v>
      </c>
      <c r="AC119" s="51">
        <f t="shared" si="25"/>
        <v>0</v>
      </c>
      <c r="IM119" s="52"/>
      <c r="IN119" s="52"/>
      <c r="IO119" s="52"/>
      <c r="IP119" s="52"/>
      <c r="IQ119" s="52"/>
      <c r="IR119" s="52"/>
    </row>
    <row r="120" spans="1:252">
      <c r="A120" s="49" t="s">
        <v>1322</v>
      </c>
      <c r="B120" s="49" t="s">
        <v>1322</v>
      </c>
      <c r="E120" s="90">
        <v>20</v>
      </c>
      <c r="F120" s="108" t="s">
        <v>727</v>
      </c>
      <c r="G120" s="393"/>
      <c r="H120" s="276">
        <v>721</v>
      </c>
      <c r="I120" s="203">
        <v>721</v>
      </c>
      <c r="J120" s="113"/>
      <c r="K120" s="113"/>
      <c r="L120" s="88">
        <v>721</v>
      </c>
      <c r="M120" s="113">
        <v>721</v>
      </c>
      <c r="N120" s="114"/>
      <c r="O120" s="113"/>
      <c r="P120" s="113">
        <v>0</v>
      </c>
      <c r="Q120" s="113">
        <v>0</v>
      </c>
      <c r="R120" s="114"/>
      <c r="S120" s="113"/>
      <c r="T120" s="114">
        <v>24.172000000000001</v>
      </c>
      <c r="U120" s="114">
        <v>24.172000000000001</v>
      </c>
      <c r="V120" s="114"/>
      <c r="W120" s="114"/>
      <c r="X120" s="114"/>
      <c r="Y120" s="114"/>
      <c r="Z120" s="50">
        <f t="shared" si="22"/>
        <v>721</v>
      </c>
      <c r="AA120" s="51">
        <f t="shared" si="23"/>
        <v>721</v>
      </c>
      <c r="AB120" s="51">
        <f t="shared" si="24"/>
        <v>0</v>
      </c>
      <c r="AC120" s="51">
        <f t="shared" si="25"/>
        <v>24.172000000000001</v>
      </c>
      <c r="IM120" s="52"/>
      <c r="IN120" s="52"/>
      <c r="IO120" s="52"/>
      <c r="IP120" s="52"/>
      <c r="IQ120" s="52"/>
      <c r="IR120" s="52"/>
    </row>
    <row r="121" spans="1:252">
      <c r="A121" s="49" t="s">
        <v>1322</v>
      </c>
      <c r="B121" s="49" t="s">
        <v>1322</v>
      </c>
      <c r="E121" s="90">
        <v>21</v>
      </c>
      <c r="F121" s="108" t="s">
        <v>728</v>
      </c>
      <c r="G121" s="393"/>
      <c r="H121" s="276">
        <v>733</v>
      </c>
      <c r="I121" s="203">
        <v>733</v>
      </c>
      <c r="J121" s="113"/>
      <c r="K121" s="113"/>
      <c r="L121" s="88">
        <v>733</v>
      </c>
      <c r="M121" s="113">
        <v>733</v>
      </c>
      <c r="N121" s="114"/>
      <c r="O121" s="113"/>
      <c r="P121" s="113">
        <v>0</v>
      </c>
      <c r="Q121" s="113">
        <v>0</v>
      </c>
      <c r="R121" s="114"/>
      <c r="S121" s="113"/>
      <c r="T121" s="114">
        <v>25.274000000000001</v>
      </c>
      <c r="U121" s="114">
        <v>25.274000000000001</v>
      </c>
      <c r="V121" s="114"/>
      <c r="W121" s="114"/>
      <c r="X121" s="114"/>
      <c r="Y121" s="114"/>
      <c r="Z121" s="50">
        <f t="shared" si="22"/>
        <v>733</v>
      </c>
      <c r="AA121" s="51">
        <f t="shared" si="23"/>
        <v>733</v>
      </c>
      <c r="AB121" s="51">
        <f t="shared" si="24"/>
        <v>0</v>
      </c>
      <c r="AC121" s="51">
        <f t="shared" si="25"/>
        <v>25.274000000000001</v>
      </c>
      <c r="IM121" s="52"/>
      <c r="IN121" s="52"/>
      <c r="IO121" s="52"/>
      <c r="IP121" s="52"/>
      <c r="IQ121" s="52"/>
      <c r="IR121" s="52"/>
    </row>
    <row r="122" spans="1:252" s="127" customFormat="1">
      <c r="A122" s="49" t="s">
        <v>1322</v>
      </c>
      <c r="B122" s="49" t="s">
        <v>1322</v>
      </c>
      <c r="E122" s="122" t="s">
        <v>905</v>
      </c>
      <c r="F122" s="117" t="s">
        <v>1081</v>
      </c>
      <c r="G122" s="76"/>
      <c r="H122" s="277">
        <f t="shared" ref="H122:W122" si="32">SUM(H123:H136)</f>
        <v>10797.000000000002</v>
      </c>
      <c r="I122" s="277">
        <f t="shared" si="32"/>
        <v>10507.000000000002</v>
      </c>
      <c r="J122" s="119">
        <f t="shared" si="32"/>
        <v>0</v>
      </c>
      <c r="K122" s="119">
        <f t="shared" si="32"/>
        <v>290</v>
      </c>
      <c r="L122" s="120">
        <f t="shared" si="32"/>
        <v>8227</v>
      </c>
      <c r="M122" s="119">
        <f t="shared" si="32"/>
        <v>8027</v>
      </c>
      <c r="N122" s="119">
        <f t="shared" si="32"/>
        <v>0</v>
      </c>
      <c r="O122" s="128">
        <f t="shared" si="32"/>
        <v>200</v>
      </c>
      <c r="P122" s="119">
        <f t="shared" si="32"/>
        <v>2570</v>
      </c>
      <c r="Q122" s="119">
        <f t="shared" si="32"/>
        <v>2480</v>
      </c>
      <c r="R122" s="119">
        <f t="shared" si="32"/>
        <v>0</v>
      </c>
      <c r="S122" s="119">
        <f t="shared" si="32"/>
        <v>90</v>
      </c>
      <c r="T122" s="121">
        <f t="shared" si="32"/>
        <v>1071.4848350000002</v>
      </c>
      <c r="U122" s="121">
        <f t="shared" si="32"/>
        <v>1071.4848350000002</v>
      </c>
      <c r="V122" s="119">
        <f t="shared" si="32"/>
        <v>0</v>
      </c>
      <c r="W122" s="119">
        <f t="shared" si="32"/>
        <v>0</v>
      </c>
      <c r="X122" s="126">
        <v>0</v>
      </c>
      <c r="Y122" s="126"/>
      <c r="Z122" s="50">
        <f t="shared" si="22"/>
        <v>10797.000000000002</v>
      </c>
      <c r="AA122" s="51">
        <f t="shared" si="23"/>
        <v>8227</v>
      </c>
      <c r="AB122" s="51">
        <f t="shared" si="24"/>
        <v>2570</v>
      </c>
      <c r="AC122" s="51">
        <f t="shared" si="25"/>
        <v>1071.4848350000002</v>
      </c>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c r="BR122" s="73"/>
      <c r="BS122" s="73"/>
      <c r="BT122" s="73"/>
      <c r="BU122" s="73"/>
      <c r="BV122" s="73"/>
      <c r="BW122" s="73"/>
      <c r="BX122" s="73"/>
      <c r="BY122" s="73"/>
      <c r="BZ122" s="73"/>
      <c r="CA122" s="73"/>
      <c r="CB122" s="73"/>
      <c r="CC122" s="73"/>
      <c r="CD122" s="73"/>
      <c r="CE122" s="73"/>
      <c r="CF122" s="73"/>
      <c r="CG122" s="73"/>
      <c r="CH122" s="73"/>
      <c r="CI122" s="73"/>
      <c r="CJ122" s="73"/>
      <c r="CK122" s="73"/>
      <c r="CL122" s="73"/>
      <c r="CM122" s="73"/>
      <c r="CN122" s="73"/>
      <c r="CO122" s="73"/>
      <c r="CP122" s="73"/>
      <c r="CQ122" s="73"/>
      <c r="CR122" s="73"/>
      <c r="CS122" s="73"/>
      <c r="CT122" s="73"/>
      <c r="CU122" s="73"/>
      <c r="CV122" s="73"/>
      <c r="CW122" s="73"/>
      <c r="CX122" s="73"/>
      <c r="CY122" s="73"/>
      <c r="CZ122" s="73"/>
      <c r="DA122" s="73"/>
      <c r="DB122" s="73"/>
      <c r="DC122" s="73"/>
      <c r="DD122" s="73"/>
      <c r="DE122" s="73"/>
      <c r="DF122" s="73"/>
      <c r="DG122" s="73"/>
      <c r="DH122" s="73"/>
      <c r="DI122" s="73"/>
      <c r="DJ122" s="73"/>
      <c r="DK122" s="73"/>
      <c r="DL122" s="73"/>
      <c r="DM122" s="73"/>
      <c r="DN122" s="73"/>
      <c r="DO122" s="73"/>
      <c r="DP122" s="73"/>
      <c r="DQ122" s="73"/>
      <c r="DR122" s="73"/>
      <c r="DS122" s="73"/>
      <c r="DT122" s="73"/>
      <c r="DU122" s="73"/>
      <c r="DV122" s="73"/>
      <c r="DW122" s="73"/>
      <c r="DX122" s="73"/>
      <c r="DY122" s="73"/>
      <c r="DZ122" s="73"/>
      <c r="EA122" s="73"/>
      <c r="EB122" s="73"/>
      <c r="EC122" s="73"/>
      <c r="ED122" s="73"/>
      <c r="EE122" s="73"/>
      <c r="EF122" s="73"/>
      <c r="EG122" s="73"/>
      <c r="EH122" s="73"/>
      <c r="EI122" s="73"/>
      <c r="EJ122" s="73"/>
      <c r="EK122" s="73"/>
      <c r="EL122" s="73"/>
      <c r="EM122" s="73"/>
      <c r="EN122" s="73"/>
      <c r="EO122" s="73"/>
      <c r="EP122" s="73"/>
      <c r="EQ122" s="73"/>
      <c r="ER122" s="73"/>
      <c r="ES122" s="73"/>
      <c r="ET122" s="73"/>
      <c r="EU122" s="73"/>
      <c r="EV122" s="73"/>
      <c r="EW122" s="73"/>
      <c r="EX122" s="73"/>
      <c r="EY122" s="73"/>
      <c r="EZ122" s="73"/>
      <c r="FA122" s="73"/>
      <c r="FB122" s="73"/>
      <c r="FC122" s="73"/>
      <c r="FD122" s="73"/>
      <c r="FE122" s="73"/>
      <c r="FF122" s="73"/>
      <c r="FG122" s="73"/>
      <c r="FH122" s="73"/>
      <c r="FI122" s="73"/>
      <c r="FJ122" s="73"/>
      <c r="FK122" s="73"/>
      <c r="FL122" s="73"/>
      <c r="FM122" s="73"/>
      <c r="FN122" s="73"/>
      <c r="FO122" s="73"/>
      <c r="FP122" s="73"/>
      <c r="FQ122" s="73"/>
      <c r="FR122" s="73"/>
      <c r="FS122" s="73"/>
      <c r="FT122" s="73"/>
      <c r="FU122" s="73"/>
      <c r="FV122" s="73"/>
      <c r="FW122" s="73"/>
      <c r="FX122" s="73"/>
      <c r="FY122" s="73"/>
      <c r="FZ122" s="73"/>
      <c r="GA122" s="73"/>
      <c r="GB122" s="73"/>
      <c r="GC122" s="73"/>
      <c r="GD122" s="73"/>
      <c r="GE122" s="73"/>
      <c r="GF122" s="73"/>
      <c r="GG122" s="73"/>
      <c r="GH122" s="73"/>
      <c r="GI122" s="73"/>
      <c r="GJ122" s="73"/>
      <c r="GK122" s="73"/>
      <c r="GL122" s="73"/>
      <c r="GM122" s="73"/>
      <c r="GN122" s="73"/>
      <c r="GO122" s="73"/>
      <c r="GP122" s="73"/>
      <c r="GQ122" s="73"/>
      <c r="GR122" s="73"/>
      <c r="GS122" s="73"/>
      <c r="GT122" s="73"/>
      <c r="GU122" s="73"/>
      <c r="GV122" s="73"/>
      <c r="GW122" s="73"/>
      <c r="GX122" s="73"/>
      <c r="GY122" s="73"/>
      <c r="GZ122" s="73"/>
      <c r="HA122" s="73"/>
      <c r="HB122" s="73"/>
      <c r="HC122" s="73"/>
      <c r="HD122" s="73"/>
      <c r="HE122" s="73"/>
      <c r="HF122" s="73"/>
      <c r="HG122" s="73"/>
      <c r="HH122" s="73"/>
      <c r="HI122" s="73"/>
      <c r="HJ122" s="73"/>
      <c r="HK122" s="73"/>
      <c r="HL122" s="73"/>
      <c r="HM122" s="73"/>
      <c r="HN122" s="73"/>
      <c r="HO122" s="73"/>
      <c r="HP122" s="73"/>
      <c r="HQ122" s="73"/>
      <c r="HR122" s="73"/>
      <c r="HS122" s="73"/>
      <c r="HT122" s="73"/>
      <c r="HU122" s="73"/>
      <c r="HV122" s="73"/>
      <c r="HW122" s="73"/>
      <c r="HX122" s="73"/>
      <c r="HY122" s="73"/>
      <c r="HZ122" s="73"/>
      <c r="IA122" s="73"/>
      <c r="IB122" s="73"/>
      <c r="IC122" s="73"/>
      <c r="ID122" s="73"/>
      <c r="IE122" s="73"/>
      <c r="IF122" s="73"/>
      <c r="IG122" s="73"/>
      <c r="IH122" s="73"/>
      <c r="II122" s="73"/>
      <c r="IJ122" s="73"/>
      <c r="IK122" s="73"/>
      <c r="IL122" s="73"/>
      <c r="IM122" s="73"/>
      <c r="IN122" s="73"/>
      <c r="IO122" s="73"/>
      <c r="IP122" s="73"/>
      <c r="IQ122" s="73"/>
      <c r="IR122" s="73"/>
    </row>
    <row r="123" spans="1:252">
      <c r="A123" s="49" t="s">
        <v>1322</v>
      </c>
      <c r="B123" s="49" t="s">
        <v>1322</v>
      </c>
      <c r="E123" s="90">
        <v>1</v>
      </c>
      <c r="F123" s="108" t="s">
        <v>906</v>
      </c>
      <c r="G123" s="82" t="s">
        <v>907</v>
      </c>
      <c r="H123" s="276">
        <v>1068</v>
      </c>
      <c r="I123" s="203">
        <v>1032</v>
      </c>
      <c r="J123" s="113"/>
      <c r="K123" s="113">
        <v>36</v>
      </c>
      <c r="L123" s="88">
        <f>SUM(M123:O123)</f>
        <v>708</v>
      </c>
      <c r="M123" s="113">
        <v>672</v>
      </c>
      <c r="N123" s="114"/>
      <c r="O123" s="113">
        <v>36</v>
      </c>
      <c r="P123" s="113">
        <v>360</v>
      </c>
      <c r="Q123" s="113">
        <v>360</v>
      </c>
      <c r="R123" s="114"/>
      <c r="S123" s="113"/>
      <c r="T123" s="114">
        <v>112</v>
      </c>
      <c r="U123" s="114">
        <v>112</v>
      </c>
      <c r="V123" s="114"/>
      <c r="W123" s="114"/>
      <c r="X123" s="114" t="s">
        <v>907</v>
      </c>
      <c r="Y123" s="114"/>
      <c r="Z123" s="50">
        <f t="shared" si="22"/>
        <v>1068</v>
      </c>
      <c r="AA123" s="51">
        <f t="shared" si="23"/>
        <v>708</v>
      </c>
      <c r="AB123" s="51">
        <f t="shared" si="24"/>
        <v>360</v>
      </c>
      <c r="AC123" s="51">
        <f t="shared" si="25"/>
        <v>112</v>
      </c>
      <c r="IM123" s="52"/>
      <c r="IN123" s="52"/>
      <c r="IO123" s="52"/>
      <c r="IP123" s="52"/>
      <c r="IQ123" s="52"/>
      <c r="IR123" s="52"/>
    </row>
    <row r="124" spans="1:252">
      <c r="A124" s="49" t="s">
        <v>1322</v>
      </c>
      <c r="B124" s="49" t="s">
        <v>1322</v>
      </c>
      <c r="E124" s="90">
        <v>2</v>
      </c>
      <c r="F124" s="108" t="s">
        <v>908</v>
      </c>
      <c r="G124" s="82" t="s">
        <v>909</v>
      </c>
      <c r="H124" s="276">
        <v>1719</v>
      </c>
      <c r="I124" s="203">
        <v>1627</v>
      </c>
      <c r="J124" s="113"/>
      <c r="K124" s="113">
        <v>92</v>
      </c>
      <c r="L124" s="88">
        <f t="shared" ref="L124:L136" si="33">SUM(M124:O124)</f>
        <v>1119</v>
      </c>
      <c r="M124" s="113">
        <v>1027</v>
      </c>
      <c r="N124" s="114"/>
      <c r="O124" s="113">
        <v>92</v>
      </c>
      <c r="P124" s="113">
        <v>600</v>
      </c>
      <c r="Q124" s="113">
        <v>600</v>
      </c>
      <c r="R124" s="114"/>
      <c r="S124" s="113"/>
      <c r="T124" s="114">
        <v>112</v>
      </c>
      <c r="U124" s="114">
        <v>112</v>
      </c>
      <c r="V124" s="114"/>
      <c r="W124" s="114"/>
      <c r="X124" s="114" t="s">
        <v>907</v>
      </c>
      <c r="Y124" s="114"/>
      <c r="Z124" s="50">
        <f t="shared" si="22"/>
        <v>1719</v>
      </c>
      <c r="AA124" s="51">
        <f t="shared" si="23"/>
        <v>1119</v>
      </c>
      <c r="AB124" s="51">
        <f t="shared" si="24"/>
        <v>600</v>
      </c>
      <c r="AC124" s="51">
        <f t="shared" si="25"/>
        <v>112</v>
      </c>
      <c r="IM124" s="52"/>
      <c r="IN124" s="52"/>
      <c r="IO124" s="52"/>
      <c r="IP124" s="52"/>
      <c r="IQ124" s="52"/>
      <c r="IR124" s="52"/>
    </row>
    <row r="125" spans="1:252">
      <c r="A125" s="49" t="s">
        <v>1322</v>
      </c>
      <c r="B125" s="49" t="s">
        <v>1322</v>
      </c>
      <c r="E125" s="90">
        <v>3</v>
      </c>
      <c r="F125" s="108" t="s">
        <v>910</v>
      </c>
      <c r="G125" s="82" t="s">
        <v>911</v>
      </c>
      <c r="H125" s="276">
        <v>1028</v>
      </c>
      <c r="I125" s="203">
        <v>1008</v>
      </c>
      <c r="J125" s="113"/>
      <c r="K125" s="113">
        <v>20</v>
      </c>
      <c r="L125" s="88">
        <f t="shared" si="33"/>
        <v>668</v>
      </c>
      <c r="M125" s="113">
        <v>648</v>
      </c>
      <c r="N125" s="114"/>
      <c r="O125" s="113">
        <v>20</v>
      </c>
      <c r="P125" s="113">
        <v>360</v>
      </c>
      <c r="Q125" s="113">
        <v>360</v>
      </c>
      <c r="R125" s="114"/>
      <c r="S125" s="113"/>
      <c r="T125" s="114">
        <v>248</v>
      </c>
      <c r="U125" s="114">
        <v>248</v>
      </c>
      <c r="V125" s="114"/>
      <c r="W125" s="114"/>
      <c r="X125" s="114" t="s">
        <v>911</v>
      </c>
      <c r="Y125" s="114"/>
      <c r="Z125" s="50">
        <f t="shared" si="22"/>
        <v>1028</v>
      </c>
      <c r="AA125" s="51">
        <f t="shared" si="23"/>
        <v>668</v>
      </c>
      <c r="AB125" s="51">
        <f t="shared" si="24"/>
        <v>360</v>
      </c>
      <c r="AC125" s="51">
        <f t="shared" si="25"/>
        <v>248</v>
      </c>
      <c r="IM125" s="52"/>
      <c r="IN125" s="52"/>
      <c r="IO125" s="52"/>
      <c r="IP125" s="52"/>
      <c r="IQ125" s="52"/>
      <c r="IR125" s="52"/>
    </row>
    <row r="126" spans="1:252" ht="30">
      <c r="A126" s="49" t="s">
        <v>1322</v>
      </c>
      <c r="B126" s="49" t="s">
        <v>1322</v>
      </c>
      <c r="E126" s="90">
        <v>4</v>
      </c>
      <c r="F126" s="108" t="s">
        <v>912</v>
      </c>
      <c r="G126" s="82" t="s">
        <v>913</v>
      </c>
      <c r="H126" s="276">
        <v>399</v>
      </c>
      <c r="I126" s="203">
        <v>399</v>
      </c>
      <c r="J126" s="113"/>
      <c r="K126" s="113"/>
      <c r="L126" s="88">
        <f t="shared" si="33"/>
        <v>319</v>
      </c>
      <c r="M126" s="113">
        <v>319</v>
      </c>
      <c r="N126" s="114"/>
      <c r="O126" s="113"/>
      <c r="P126" s="113">
        <v>80</v>
      </c>
      <c r="Q126" s="113">
        <v>80</v>
      </c>
      <c r="R126" s="114"/>
      <c r="S126" s="113"/>
      <c r="T126" s="114">
        <v>40</v>
      </c>
      <c r="U126" s="114">
        <v>40</v>
      </c>
      <c r="V126" s="114"/>
      <c r="W126" s="114"/>
      <c r="X126" s="114" t="s">
        <v>911</v>
      </c>
      <c r="Y126" s="114"/>
      <c r="Z126" s="50">
        <f t="shared" si="22"/>
        <v>399</v>
      </c>
      <c r="AA126" s="51">
        <f t="shared" si="23"/>
        <v>319</v>
      </c>
      <c r="AB126" s="51">
        <f t="shared" si="24"/>
        <v>80</v>
      </c>
      <c r="AC126" s="51">
        <f t="shared" si="25"/>
        <v>40</v>
      </c>
      <c r="IM126" s="52"/>
      <c r="IN126" s="52"/>
      <c r="IO126" s="52"/>
      <c r="IP126" s="52"/>
      <c r="IQ126" s="52"/>
      <c r="IR126" s="52"/>
    </row>
    <row r="127" spans="1:252">
      <c r="A127" s="49" t="s">
        <v>1322</v>
      </c>
      <c r="B127" s="49" t="s">
        <v>1322</v>
      </c>
      <c r="E127" s="90">
        <v>5</v>
      </c>
      <c r="F127" s="108" t="s">
        <v>914</v>
      </c>
      <c r="G127" s="82" t="s">
        <v>915</v>
      </c>
      <c r="H127" s="276">
        <v>90</v>
      </c>
      <c r="I127" s="203">
        <v>90</v>
      </c>
      <c r="J127" s="113"/>
      <c r="K127" s="113"/>
      <c r="L127" s="88">
        <f t="shared" si="33"/>
        <v>90</v>
      </c>
      <c r="M127" s="113">
        <v>90</v>
      </c>
      <c r="N127" s="114"/>
      <c r="O127" s="113"/>
      <c r="P127" s="113">
        <v>0</v>
      </c>
      <c r="Q127" s="113"/>
      <c r="R127" s="114"/>
      <c r="S127" s="113"/>
      <c r="T127" s="114">
        <v>90</v>
      </c>
      <c r="U127" s="114">
        <v>90</v>
      </c>
      <c r="V127" s="114"/>
      <c r="W127" s="114"/>
      <c r="X127" s="114" t="s">
        <v>916</v>
      </c>
      <c r="Y127" s="114"/>
      <c r="Z127" s="50">
        <f t="shared" si="22"/>
        <v>90</v>
      </c>
      <c r="AA127" s="51">
        <f t="shared" si="23"/>
        <v>90</v>
      </c>
      <c r="AB127" s="51">
        <f t="shared" si="24"/>
        <v>0</v>
      </c>
      <c r="AC127" s="51">
        <f t="shared" si="25"/>
        <v>90</v>
      </c>
      <c r="IM127" s="52"/>
      <c r="IN127" s="52"/>
      <c r="IO127" s="52"/>
      <c r="IP127" s="52"/>
      <c r="IQ127" s="52"/>
      <c r="IR127" s="52"/>
    </row>
    <row r="128" spans="1:252">
      <c r="A128" s="49" t="s">
        <v>1322</v>
      </c>
      <c r="B128" s="49" t="s">
        <v>1322</v>
      </c>
      <c r="E128" s="90">
        <v>6</v>
      </c>
      <c r="F128" s="108" t="s">
        <v>917</v>
      </c>
      <c r="G128" s="82" t="s">
        <v>918</v>
      </c>
      <c r="H128" s="276">
        <v>419</v>
      </c>
      <c r="I128" s="203">
        <v>399</v>
      </c>
      <c r="J128" s="113"/>
      <c r="K128" s="113">
        <v>20</v>
      </c>
      <c r="L128" s="88">
        <f t="shared" si="33"/>
        <v>419</v>
      </c>
      <c r="M128" s="113">
        <v>399</v>
      </c>
      <c r="N128" s="114"/>
      <c r="O128" s="113">
        <v>20</v>
      </c>
      <c r="P128" s="113">
        <v>0</v>
      </c>
      <c r="Q128" s="113"/>
      <c r="R128" s="114"/>
      <c r="S128" s="113"/>
      <c r="T128" s="114">
        <v>0</v>
      </c>
      <c r="U128" s="114">
        <v>0</v>
      </c>
      <c r="V128" s="114"/>
      <c r="W128" s="114"/>
      <c r="X128" s="114" t="s">
        <v>918</v>
      </c>
      <c r="Y128" s="114"/>
      <c r="Z128" s="50">
        <f t="shared" si="22"/>
        <v>419</v>
      </c>
      <c r="AA128" s="51">
        <f t="shared" si="23"/>
        <v>419</v>
      </c>
      <c r="AB128" s="51">
        <f t="shared" si="24"/>
        <v>0</v>
      </c>
      <c r="AC128" s="51">
        <f t="shared" si="25"/>
        <v>0</v>
      </c>
      <c r="IM128" s="52"/>
      <c r="IN128" s="52"/>
      <c r="IO128" s="52"/>
      <c r="IP128" s="52"/>
      <c r="IQ128" s="52"/>
      <c r="IR128" s="52"/>
    </row>
    <row r="129" spans="1:252">
      <c r="A129" s="49" t="s">
        <v>1322</v>
      </c>
      <c r="B129" s="49" t="s">
        <v>1322</v>
      </c>
      <c r="E129" s="90">
        <v>7</v>
      </c>
      <c r="F129" s="108" t="s">
        <v>919</v>
      </c>
      <c r="G129" s="82" t="s">
        <v>920</v>
      </c>
      <c r="H129" s="276">
        <v>176</v>
      </c>
      <c r="I129" s="203">
        <v>160</v>
      </c>
      <c r="J129" s="113"/>
      <c r="K129" s="113">
        <v>16</v>
      </c>
      <c r="L129" s="88">
        <f t="shared" si="33"/>
        <v>176</v>
      </c>
      <c r="M129" s="113">
        <v>160</v>
      </c>
      <c r="N129" s="114"/>
      <c r="O129" s="113">
        <v>16</v>
      </c>
      <c r="P129" s="113">
        <v>0</v>
      </c>
      <c r="Q129" s="113"/>
      <c r="R129" s="114"/>
      <c r="S129" s="113"/>
      <c r="T129" s="114">
        <v>0</v>
      </c>
      <c r="U129" s="114">
        <v>0</v>
      </c>
      <c r="V129" s="114"/>
      <c r="W129" s="114"/>
      <c r="X129" s="114" t="s">
        <v>891</v>
      </c>
      <c r="Y129" s="114"/>
      <c r="Z129" s="50">
        <f t="shared" si="22"/>
        <v>176</v>
      </c>
      <c r="AA129" s="51">
        <f t="shared" si="23"/>
        <v>176</v>
      </c>
      <c r="AB129" s="51">
        <f t="shared" si="24"/>
        <v>0</v>
      </c>
      <c r="AC129" s="51">
        <f t="shared" si="25"/>
        <v>0</v>
      </c>
      <c r="IM129" s="52"/>
      <c r="IN129" s="52"/>
      <c r="IO129" s="52"/>
      <c r="IP129" s="52"/>
      <c r="IQ129" s="52"/>
      <c r="IR129" s="52"/>
    </row>
    <row r="130" spans="1:252">
      <c r="A130" s="49" t="s">
        <v>1322</v>
      </c>
      <c r="B130" s="49" t="s">
        <v>1322</v>
      </c>
      <c r="E130" s="90">
        <v>8</v>
      </c>
      <c r="F130" s="108" t="s">
        <v>1300</v>
      </c>
      <c r="G130" s="82" t="s">
        <v>916</v>
      </c>
      <c r="H130" s="276">
        <v>175</v>
      </c>
      <c r="I130" s="203">
        <v>175</v>
      </c>
      <c r="J130" s="113"/>
      <c r="K130" s="113"/>
      <c r="L130" s="88">
        <f t="shared" si="33"/>
        <v>176</v>
      </c>
      <c r="M130" s="113">
        <v>160</v>
      </c>
      <c r="N130" s="114"/>
      <c r="O130" s="113">
        <v>16</v>
      </c>
      <c r="P130" s="113">
        <v>175</v>
      </c>
      <c r="Q130" s="113">
        <v>175</v>
      </c>
      <c r="R130" s="114"/>
      <c r="S130" s="113"/>
      <c r="T130" s="114"/>
      <c r="U130" s="114"/>
      <c r="V130" s="114"/>
      <c r="W130" s="114"/>
      <c r="X130" s="114" t="s">
        <v>916</v>
      </c>
      <c r="Y130" s="114"/>
      <c r="Z130" s="50">
        <f t="shared" si="22"/>
        <v>175</v>
      </c>
      <c r="AA130" s="51">
        <f t="shared" si="23"/>
        <v>176</v>
      </c>
      <c r="AB130" s="51">
        <f t="shared" si="24"/>
        <v>175</v>
      </c>
      <c r="AC130" s="51">
        <f t="shared" si="25"/>
        <v>0</v>
      </c>
      <c r="IM130" s="52"/>
      <c r="IN130" s="52"/>
      <c r="IO130" s="52"/>
      <c r="IP130" s="52"/>
      <c r="IQ130" s="52"/>
      <c r="IR130" s="52"/>
    </row>
    <row r="131" spans="1:252" ht="30">
      <c r="A131" s="49" t="s">
        <v>1322</v>
      </c>
      <c r="B131" s="49" t="s">
        <v>1322</v>
      </c>
      <c r="E131" s="90">
        <v>9</v>
      </c>
      <c r="F131" s="108" t="s">
        <v>921</v>
      </c>
      <c r="G131" s="82" t="s">
        <v>922</v>
      </c>
      <c r="H131" s="276">
        <v>176</v>
      </c>
      <c r="I131" s="203">
        <v>160</v>
      </c>
      <c r="J131" s="113"/>
      <c r="K131" s="113">
        <v>16</v>
      </c>
      <c r="L131" s="88">
        <f t="shared" si="33"/>
        <v>0</v>
      </c>
      <c r="M131" s="113"/>
      <c r="N131" s="114"/>
      <c r="O131" s="113"/>
      <c r="P131" s="113">
        <v>0</v>
      </c>
      <c r="Q131" s="113"/>
      <c r="R131" s="114"/>
      <c r="S131" s="113"/>
      <c r="T131" s="114">
        <v>0</v>
      </c>
      <c r="U131" s="114">
        <v>0</v>
      </c>
      <c r="V131" s="114"/>
      <c r="W131" s="114"/>
      <c r="X131" s="114" t="s">
        <v>891</v>
      </c>
      <c r="Y131" s="114"/>
      <c r="Z131" s="50">
        <f t="shared" si="22"/>
        <v>176</v>
      </c>
      <c r="AA131" s="51">
        <f t="shared" si="23"/>
        <v>0</v>
      </c>
      <c r="AB131" s="51">
        <f t="shared" si="24"/>
        <v>0</v>
      </c>
      <c r="AC131" s="51">
        <f t="shared" si="25"/>
        <v>0</v>
      </c>
      <c r="IM131" s="52"/>
      <c r="IN131" s="52"/>
      <c r="IO131" s="52"/>
      <c r="IP131" s="52"/>
      <c r="IQ131" s="52"/>
      <c r="IR131" s="52"/>
    </row>
    <row r="132" spans="1:252" ht="30">
      <c r="A132" s="49" t="s">
        <v>1322</v>
      </c>
      <c r="B132" s="49" t="s">
        <v>1322</v>
      </c>
      <c r="E132" s="90">
        <v>10</v>
      </c>
      <c r="F132" s="115" t="s">
        <v>923</v>
      </c>
      <c r="G132" s="82" t="s">
        <v>909</v>
      </c>
      <c r="H132" s="276">
        <v>1990.0409999999999</v>
      </c>
      <c r="I132" s="203">
        <v>1990.0409999999999</v>
      </c>
      <c r="J132" s="113"/>
      <c r="K132" s="113"/>
      <c r="L132" s="88">
        <f t="shared" si="33"/>
        <v>1990.0409999999999</v>
      </c>
      <c r="M132" s="113">
        <v>1990.0409999999999</v>
      </c>
      <c r="N132" s="114"/>
      <c r="O132" s="113"/>
      <c r="P132" s="113">
        <v>0</v>
      </c>
      <c r="Q132" s="113"/>
      <c r="R132" s="114"/>
      <c r="S132" s="113"/>
      <c r="T132" s="114">
        <v>150.96121100000005</v>
      </c>
      <c r="U132" s="114">
        <v>150.96121100000005</v>
      </c>
      <c r="V132" s="114"/>
      <c r="W132" s="114"/>
      <c r="X132" s="114" t="s">
        <v>907</v>
      </c>
      <c r="Y132" s="114"/>
      <c r="Z132" s="50">
        <f t="shared" si="22"/>
        <v>1990.0409999999999</v>
      </c>
      <c r="AA132" s="51">
        <f t="shared" si="23"/>
        <v>1990.0409999999999</v>
      </c>
      <c r="AB132" s="51">
        <f t="shared" si="24"/>
        <v>0</v>
      </c>
      <c r="AC132" s="51">
        <f t="shared" si="25"/>
        <v>150.96121100000005</v>
      </c>
      <c r="IM132" s="52"/>
      <c r="IN132" s="52"/>
      <c r="IO132" s="52"/>
      <c r="IP132" s="52"/>
      <c r="IQ132" s="52"/>
      <c r="IR132" s="52"/>
    </row>
    <row r="133" spans="1:252" ht="30">
      <c r="A133" s="49" t="s">
        <v>1322</v>
      </c>
      <c r="B133" s="49" t="s">
        <v>1322</v>
      </c>
      <c r="E133" s="90">
        <v>11</v>
      </c>
      <c r="F133" s="115" t="s">
        <v>924</v>
      </c>
      <c r="G133" s="82" t="s">
        <v>925</v>
      </c>
      <c r="H133" s="276">
        <v>2459</v>
      </c>
      <c r="I133" s="203">
        <v>2459</v>
      </c>
      <c r="J133" s="113"/>
      <c r="K133" s="113"/>
      <c r="L133" s="88">
        <f t="shared" si="33"/>
        <v>2459</v>
      </c>
      <c r="M133" s="113">
        <v>2459</v>
      </c>
      <c r="N133" s="114"/>
      <c r="O133" s="113"/>
      <c r="P133" s="113">
        <v>0</v>
      </c>
      <c r="Q133" s="113"/>
      <c r="R133" s="114"/>
      <c r="S133" s="113"/>
      <c r="T133" s="114">
        <v>215.56462400000009</v>
      </c>
      <c r="U133" s="114">
        <v>215.56462400000009</v>
      </c>
      <c r="V133" s="114"/>
      <c r="W133" s="114"/>
      <c r="X133" s="114" t="s">
        <v>907</v>
      </c>
      <c r="Y133" s="114"/>
      <c r="Z133" s="50">
        <f t="shared" si="22"/>
        <v>2459</v>
      </c>
      <c r="AA133" s="51">
        <f t="shared" si="23"/>
        <v>2459</v>
      </c>
      <c r="AB133" s="51">
        <f t="shared" si="24"/>
        <v>0</v>
      </c>
      <c r="AC133" s="51">
        <f t="shared" si="25"/>
        <v>215.56462400000009</v>
      </c>
      <c r="IM133" s="52"/>
      <c r="IN133" s="52"/>
      <c r="IO133" s="52"/>
      <c r="IP133" s="52"/>
      <c r="IQ133" s="52"/>
      <c r="IR133" s="52"/>
    </row>
    <row r="134" spans="1:252" ht="30">
      <c r="A134" s="49" t="s">
        <v>1322</v>
      </c>
      <c r="B134" s="49" t="s">
        <v>1322</v>
      </c>
      <c r="E134" s="90">
        <v>12</v>
      </c>
      <c r="F134" s="115" t="s">
        <v>926</v>
      </c>
      <c r="G134" s="82" t="s">
        <v>918</v>
      </c>
      <c r="H134" s="276">
        <v>638</v>
      </c>
      <c r="I134" s="203">
        <v>580</v>
      </c>
      <c r="J134" s="113"/>
      <c r="K134" s="113">
        <v>58</v>
      </c>
      <c r="L134" s="88">
        <f t="shared" si="33"/>
        <v>0</v>
      </c>
      <c r="M134" s="113"/>
      <c r="N134" s="114"/>
      <c r="O134" s="113"/>
      <c r="P134" s="113">
        <v>638</v>
      </c>
      <c r="Q134" s="113">
        <v>580</v>
      </c>
      <c r="R134" s="114"/>
      <c r="S134" s="113">
        <v>58</v>
      </c>
      <c r="T134" s="114">
        <v>0</v>
      </c>
      <c r="U134" s="114">
        <v>0</v>
      </c>
      <c r="V134" s="114"/>
      <c r="W134" s="114"/>
      <c r="X134" s="114" t="s">
        <v>918</v>
      </c>
      <c r="Y134" s="114"/>
      <c r="Z134" s="50">
        <f t="shared" si="22"/>
        <v>638</v>
      </c>
      <c r="AA134" s="51">
        <f t="shared" si="23"/>
        <v>0</v>
      </c>
      <c r="AB134" s="51">
        <f t="shared" si="24"/>
        <v>638</v>
      </c>
      <c r="AC134" s="51">
        <f t="shared" si="25"/>
        <v>0</v>
      </c>
      <c r="IM134" s="52"/>
      <c r="IN134" s="52"/>
      <c r="IO134" s="52"/>
      <c r="IP134" s="52"/>
      <c r="IQ134" s="52"/>
      <c r="IR134" s="52"/>
    </row>
    <row r="135" spans="1:252" ht="30">
      <c r="A135" s="49" t="s">
        <v>1322</v>
      </c>
      <c r="B135" s="49" t="s">
        <v>1322</v>
      </c>
      <c r="E135" s="90">
        <v>13</v>
      </c>
      <c r="F135" s="115" t="s">
        <v>927</v>
      </c>
      <c r="G135" s="82" t="s">
        <v>913</v>
      </c>
      <c r="H135" s="276">
        <v>357</v>
      </c>
      <c r="I135" s="203">
        <v>325</v>
      </c>
      <c r="J135" s="113"/>
      <c r="K135" s="113">
        <v>32</v>
      </c>
      <c r="L135" s="88">
        <f t="shared" si="33"/>
        <v>0</v>
      </c>
      <c r="M135" s="113"/>
      <c r="N135" s="114"/>
      <c r="O135" s="113"/>
      <c r="P135" s="113">
        <v>357</v>
      </c>
      <c r="Q135" s="113">
        <v>325</v>
      </c>
      <c r="R135" s="114"/>
      <c r="S135" s="113">
        <v>32</v>
      </c>
      <c r="T135" s="114">
        <v>0</v>
      </c>
      <c r="U135" s="114">
        <v>0</v>
      </c>
      <c r="V135" s="114"/>
      <c r="W135" s="114"/>
      <c r="X135" s="114" t="s">
        <v>911</v>
      </c>
      <c r="Y135" s="114"/>
      <c r="Z135" s="50">
        <f t="shared" si="22"/>
        <v>357</v>
      </c>
      <c r="AA135" s="51">
        <f t="shared" si="23"/>
        <v>0</v>
      </c>
      <c r="AB135" s="51">
        <f t="shared" si="24"/>
        <v>357</v>
      </c>
      <c r="AC135" s="51">
        <f t="shared" si="25"/>
        <v>0</v>
      </c>
      <c r="IM135" s="52"/>
      <c r="IN135" s="52"/>
      <c r="IO135" s="52"/>
      <c r="IP135" s="52"/>
      <c r="IQ135" s="52"/>
      <c r="IR135" s="52"/>
    </row>
    <row r="136" spans="1:252" s="129" customFormat="1" ht="30">
      <c r="A136" s="129" t="s">
        <v>1322</v>
      </c>
      <c r="B136" s="129" t="s">
        <v>1322</v>
      </c>
      <c r="E136" s="99">
        <v>14</v>
      </c>
      <c r="F136" s="12" t="s">
        <v>928</v>
      </c>
      <c r="G136" s="124" t="s">
        <v>17</v>
      </c>
      <c r="H136" s="279">
        <v>102.95900000000006</v>
      </c>
      <c r="I136" s="265">
        <v>102.95900000000006</v>
      </c>
      <c r="J136" s="100"/>
      <c r="K136" s="100"/>
      <c r="L136" s="101">
        <f t="shared" si="33"/>
        <v>102.95900000000006</v>
      </c>
      <c r="M136" s="100">
        <v>102.95900000000006</v>
      </c>
      <c r="N136" s="102"/>
      <c r="O136" s="100"/>
      <c r="P136" s="100">
        <v>0</v>
      </c>
      <c r="Q136" s="100"/>
      <c r="R136" s="102"/>
      <c r="S136" s="100"/>
      <c r="T136" s="102">
        <v>102.95900000000006</v>
      </c>
      <c r="U136" s="102">
        <v>102.95900000000006</v>
      </c>
      <c r="V136" s="102"/>
      <c r="W136" s="102"/>
      <c r="X136" s="102" t="s">
        <v>907</v>
      </c>
      <c r="Y136" s="102"/>
      <c r="Z136" s="50">
        <f t="shared" si="22"/>
        <v>102.95900000000006</v>
      </c>
      <c r="AA136" s="51">
        <f t="shared" si="23"/>
        <v>102.95900000000006</v>
      </c>
      <c r="AB136" s="51">
        <f t="shared" si="24"/>
        <v>0</v>
      </c>
      <c r="AC136" s="51">
        <f t="shared" si="25"/>
        <v>102.95900000000006</v>
      </c>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c r="CJ136" s="52"/>
      <c r="CK136" s="52"/>
      <c r="CL136" s="52"/>
      <c r="CM136" s="52"/>
      <c r="CN136" s="52"/>
      <c r="CO136" s="52"/>
      <c r="CP136" s="52"/>
      <c r="CQ136" s="52"/>
      <c r="CR136" s="52"/>
      <c r="CS136" s="52"/>
      <c r="CT136" s="52"/>
      <c r="CU136" s="52"/>
      <c r="CV136" s="52"/>
      <c r="CW136" s="52"/>
      <c r="CX136" s="52"/>
      <c r="CY136" s="52"/>
      <c r="CZ136" s="52"/>
      <c r="DA136" s="52"/>
      <c r="DB136" s="52"/>
      <c r="DC136" s="52"/>
      <c r="DD136" s="52"/>
      <c r="DE136" s="52"/>
      <c r="DF136" s="52"/>
      <c r="DG136" s="52"/>
      <c r="DH136" s="52"/>
      <c r="DI136" s="52"/>
      <c r="DJ136" s="52"/>
      <c r="DK136" s="52"/>
      <c r="DL136" s="52"/>
      <c r="DM136" s="52"/>
      <c r="DN136" s="52"/>
      <c r="DO136" s="52"/>
      <c r="DP136" s="52"/>
      <c r="DQ136" s="52"/>
      <c r="DR136" s="52"/>
      <c r="DS136" s="52"/>
      <c r="DT136" s="52"/>
      <c r="DU136" s="52"/>
      <c r="DV136" s="52"/>
      <c r="DW136" s="52"/>
      <c r="DX136" s="52"/>
      <c r="DY136" s="52"/>
      <c r="DZ136" s="52"/>
      <c r="EA136" s="52"/>
      <c r="EB136" s="52"/>
      <c r="EC136" s="52"/>
      <c r="ED136" s="52"/>
      <c r="EE136" s="52"/>
      <c r="EF136" s="52"/>
      <c r="EG136" s="52"/>
      <c r="EH136" s="52"/>
      <c r="EI136" s="52"/>
      <c r="EJ136" s="52"/>
      <c r="EK136" s="52"/>
      <c r="EL136" s="52"/>
      <c r="EM136" s="52"/>
      <c r="EN136" s="52"/>
      <c r="EO136" s="52"/>
      <c r="EP136" s="52"/>
      <c r="EQ136" s="52"/>
      <c r="ER136" s="52"/>
      <c r="ES136" s="52"/>
      <c r="ET136" s="52"/>
      <c r="EU136" s="52"/>
      <c r="EV136" s="52"/>
      <c r="EW136" s="52"/>
      <c r="EX136" s="52"/>
      <c r="EY136" s="52"/>
      <c r="EZ136" s="52"/>
      <c r="FA136" s="52"/>
      <c r="FB136" s="52"/>
      <c r="FC136" s="52"/>
      <c r="FD136" s="52"/>
      <c r="FE136" s="52"/>
      <c r="FF136" s="52"/>
      <c r="FG136" s="52"/>
      <c r="FH136" s="52"/>
      <c r="FI136" s="52"/>
      <c r="FJ136" s="52"/>
      <c r="FK136" s="52"/>
      <c r="FL136" s="52"/>
      <c r="FM136" s="52"/>
      <c r="FN136" s="52"/>
      <c r="FO136" s="52"/>
      <c r="FP136" s="52"/>
      <c r="FQ136" s="52"/>
      <c r="FR136" s="52"/>
      <c r="FS136" s="52"/>
      <c r="FT136" s="52"/>
      <c r="FU136" s="52"/>
      <c r="FV136" s="52"/>
      <c r="FW136" s="52"/>
      <c r="FX136" s="52"/>
      <c r="FY136" s="52"/>
      <c r="FZ136" s="52"/>
      <c r="GA136" s="52"/>
      <c r="GB136" s="52"/>
      <c r="GC136" s="52"/>
      <c r="GD136" s="52"/>
      <c r="GE136" s="52"/>
      <c r="GF136" s="52"/>
      <c r="GG136" s="52"/>
      <c r="GH136" s="52"/>
      <c r="GI136" s="52"/>
      <c r="GJ136" s="52"/>
      <c r="GK136" s="52"/>
      <c r="GL136" s="52"/>
      <c r="GM136" s="52"/>
      <c r="GN136" s="52"/>
      <c r="GO136" s="52"/>
      <c r="GP136" s="52"/>
      <c r="GQ136" s="52"/>
      <c r="GR136" s="52"/>
      <c r="GS136" s="52"/>
      <c r="GT136" s="52"/>
      <c r="GU136" s="52"/>
      <c r="GV136" s="52"/>
      <c r="GW136" s="52"/>
      <c r="GX136" s="52"/>
      <c r="GY136" s="52"/>
      <c r="GZ136" s="52"/>
      <c r="HA136" s="52"/>
      <c r="HB136" s="52"/>
      <c r="HC136" s="52"/>
      <c r="HD136" s="52"/>
      <c r="HE136" s="52"/>
      <c r="HF136" s="52"/>
      <c r="HG136" s="52"/>
      <c r="HH136" s="52"/>
      <c r="HI136" s="52"/>
      <c r="HJ136" s="52"/>
      <c r="HK136" s="52"/>
      <c r="HL136" s="52"/>
      <c r="HM136" s="52"/>
      <c r="HN136" s="52"/>
      <c r="HO136" s="52"/>
      <c r="HP136" s="52"/>
      <c r="HQ136" s="52"/>
      <c r="HR136" s="52"/>
      <c r="HS136" s="52"/>
      <c r="HT136" s="52"/>
      <c r="HU136" s="52"/>
      <c r="HV136" s="52"/>
      <c r="HW136" s="52"/>
      <c r="HX136" s="52"/>
      <c r="HY136" s="52"/>
      <c r="HZ136" s="52"/>
      <c r="IA136" s="52"/>
      <c r="IB136" s="52"/>
      <c r="IC136" s="52"/>
      <c r="ID136" s="52"/>
      <c r="IE136" s="52"/>
      <c r="IF136" s="52"/>
      <c r="IG136" s="52"/>
      <c r="IH136" s="52"/>
      <c r="II136" s="52"/>
      <c r="IJ136" s="52"/>
      <c r="IK136" s="52"/>
      <c r="IL136" s="52"/>
      <c r="IM136" s="52"/>
      <c r="IN136" s="52"/>
      <c r="IO136" s="52"/>
      <c r="IP136" s="52"/>
      <c r="IQ136" s="52"/>
      <c r="IR136" s="52"/>
    </row>
    <row r="137" spans="1:252" s="127" customFormat="1" ht="13.5" customHeight="1">
      <c r="A137" s="49" t="s">
        <v>1322</v>
      </c>
      <c r="B137" s="49" t="s">
        <v>1322</v>
      </c>
      <c r="E137" s="116" t="s">
        <v>1093</v>
      </c>
      <c r="F137" s="117" t="s">
        <v>1114</v>
      </c>
      <c r="G137" s="76"/>
      <c r="H137" s="277">
        <f>SUM(H138:H166)</f>
        <v>16416</v>
      </c>
      <c r="I137" s="277">
        <f t="shared" ref="I137:W137" si="34">SUM(I138:I166)</f>
        <v>16416</v>
      </c>
      <c r="J137" s="119">
        <f t="shared" si="34"/>
        <v>0</v>
      </c>
      <c r="K137" s="119">
        <f t="shared" si="34"/>
        <v>0</v>
      </c>
      <c r="L137" s="120">
        <f t="shared" si="34"/>
        <v>13216</v>
      </c>
      <c r="M137" s="119">
        <f t="shared" si="34"/>
        <v>13216</v>
      </c>
      <c r="N137" s="119">
        <f t="shared" si="34"/>
        <v>0</v>
      </c>
      <c r="O137" s="119">
        <f t="shared" si="34"/>
        <v>0</v>
      </c>
      <c r="P137" s="119">
        <f t="shared" si="34"/>
        <v>3200</v>
      </c>
      <c r="Q137" s="119">
        <f t="shared" si="34"/>
        <v>3200</v>
      </c>
      <c r="R137" s="119">
        <f t="shared" si="34"/>
        <v>0</v>
      </c>
      <c r="S137" s="119">
        <f t="shared" si="34"/>
        <v>0</v>
      </c>
      <c r="T137" s="121">
        <f t="shared" si="34"/>
        <v>3741.7699683404257</v>
      </c>
      <c r="U137" s="121">
        <f t="shared" si="34"/>
        <v>3741.7699683404257</v>
      </c>
      <c r="V137" s="119">
        <f t="shared" si="34"/>
        <v>0</v>
      </c>
      <c r="W137" s="119">
        <f t="shared" si="34"/>
        <v>0</v>
      </c>
      <c r="X137" s="126"/>
      <c r="Y137" s="126"/>
      <c r="Z137" s="50">
        <f t="shared" si="22"/>
        <v>16416</v>
      </c>
      <c r="AA137" s="51">
        <f t="shared" si="23"/>
        <v>13216</v>
      </c>
      <c r="AB137" s="51">
        <f t="shared" si="24"/>
        <v>3200</v>
      </c>
      <c r="AC137" s="51">
        <f t="shared" si="25"/>
        <v>3741.7699683404257</v>
      </c>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73"/>
      <c r="BF137" s="73"/>
      <c r="BG137" s="73"/>
      <c r="BH137" s="73"/>
      <c r="BI137" s="73"/>
      <c r="BJ137" s="73"/>
      <c r="BK137" s="73"/>
      <c r="BL137" s="73"/>
      <c r="BM137" s="73"/>
      <c r="BN137" s="73"/>
      <c r="BO137" s="73"/>
      <c r="BP137" s="73"/>
      <c r="BQ137" s="73"/>
      <c r="BR137" s="73"/>
      <c r="BS137" s="73"/>
      <c r="BT137" s="73"/>
      <c r="BU137" s="73"/>
      <c r="BV137" s="73"/>
      <c r="BW137" s="73"/>
      <c r="BX137" s="73"/>
      <c r="BY137" s="73"/>
      <c r="BZ137" s="73"/>
      <c r="CA137" s="73"/>
      <c r="CB137" s="73"/>
      <c r="CC137" s="73"/>
      <c r="CD137" s="73"/>
      <c r="CE137" s="73"/>
      <c r="CF137" s="73"/>
      <c r="CG137" s="73"/>
      <c r="CH137" s="73"/>
      <c r="CI137" s="73"/>
      <c r="CJ137" s="73"/>
      <c r="CK137" s="73"/>
      <c r="CL137" s="73"/>
      <c r="CM137" s="73"/>
      <c r="CN137" s="73"/>
      <c r="CO137" s="73"/>
      <c r="CP137" s="73"/>
      <c r="CQ137" s="73"/>
      <c r="CR137" s="73"/>
      <c r="CS137" s="73"/>
      <c r="CT137" s="73"/>
      <c r="CU137" s="73"/>
      <c r="CV137" s="73"/>
      <c r="CW137" s="73"/>
      <c r="CX137" s="73"/>
      <c r="CY137" s="73"/>
      <c r="CZ137" s="73"/>
      <c r="DA137" s="73"/>
      <c r="DB137" s="73"/>
      <c r="DC137" s="73"/>
      <c r="DD137" s="73"/>
      <c r="DE137" s="73"/>
      <c r="DF137" s="73"/>
      <c r="DG137" s="73"/>
      <c r="DH137" s="73"/>
      <c r="DI137" s="73"/>
      <c r="DJ137" s="73"/>
      <c r="DK137" s="73"/>
      <c r="DL137" s="73"/>
      <c r="DM137" s="73"/>
      <c r="DN137" s="73"/>
      <c r="DO137" s="73"/>
      <c r="DP137" s="73"/>
      <c r="DQ137" s="73"/>
      <c r="DR137" s="73"/>
      <c r="DS137" s="73"/>
      <c r="DT137" s="73"/>
      <c r="DU137" s="73"/>
      <c r="DV137" s="73"/>
      <c r="DW137" s="73"/>
      <c r="DX137" s="73"/>
      <c r="DY137" s="73"/>
      <c r="DZ137" s="73"/>
      <c r="EA137" s="73"/>
      <c r="EB137" s="73"/>
      <c r="EC137" s="73"/>
      <c r="ED137" s="73"/>
      <c r="EE137" s="73"/>
      <c r="EF137" s="73"/>
      <c r="EG137" s="73"/>
      <c r="EH137" s="73"/>
      <c r="EI137" s="73"/>
      <c r="EJ137" s="73"/>
      <c r="EK137" s="73"/>
      <c r="EL137" s="73"/>
      <c r="EM137" s="73"/>
      <c r="EN137" s="73"/>
      <c r="EO137" s="73"/>
      <c r="EP137" s="73"/>
      <c r="EQ137" s="73"/>
      <c r="ER137" s="73"/>
      <c r="ES137" s="73"/>
      <c r="ET137" s="73"/>
      <c r="EU137" s="73"/>
      <c r="EV137" s="73"/>
      <c r="EW137" s="73"/>
      <c r="EX137" s="73"/>
      <c r="EY137" s="73"/>
      <c r="EZ137" s="73"/>
      <c r="FA137" s="73"/>
      <c r="FB137" s="73"/>
      <c r="FC137" s="73"/>
      <c r="FD137" s="73"/>
      <c r="FE137" s="73"/>
      <c r="FF137" s="73"/>
      <c r="FG137" s="73"/>
      <c r="FH137" s="73"/>
      <c r="FI137" s="73"/>
      <c r="FJ137" s="73"/>
      <c r="FK137" s="73"/>
      <c r="FL137" s="73"/>
      <c r="FM137" s="73"/>
      <c r="FN137" s="73"/>
      <c r="FO137" s="73"/>
      <c r="FP137" s="73"/>
      <c r="FQ137" s="73"/>
      <c r="FR137" s="73"/>
      <c r="FS137" s="73"/>
      <c r="FT137" s="73"/>
      <c r="FU137" s="73"/>
      <c r="FV137" s="73"/>
      <c r="FW137" s="73"/>
      <c r="FX137" s="73"/>
      <c r="FY137" s="73"/>
      <c r="FZ137" s="73"/>
      <c r="GA137" s="73"/>
      <c r="GB137" s="73"/>
      <c r="GC137" s="73"/>
      <c r="GD137" s="73"/>
      <c r="GE137" s="73"/>
      <c r="GF137" s="73"/>
      <c r="GG137" s="73"/>
      <c r="GH137" s="73"/>
      <c r="GI137" s="73"/>
      <c r="GJ137" s="73"/>
      <c r="GK137" s="73"/>
      <c r="GL137" s="73"/>
      <c r="GM137" s="73"/>
      <c r="GN137" s="73"/>
      <c r="GO137" s="73"/>
      <c r="GP137" s="73"/>
      <c r="GQ137" s="73"/>
      <c r="GR137" s="73"/>
      <c r="GS137" s="73"/>
      <c r="GT137" s="73"/>
      <c r="GU137" s="73"/>
      <c r="GV137" s="73"/>
      <c r="GW137" s="73"/>
      <c r="GX137" s="73"/>
      <c r="GY137" s="73"/>
      <c r="GZ137" s="73"/>
      <c r="HA137" s="73"/>
      <c r="HB137" s="73"/>
      <c r="HC137" s="73"/>
      <c r="HD137" s="73"/>
      <c r="HE137" s="73"/>
      <c r="HF137" s="73"/>
      <c r="HG137" s="73"/>
      <c r="HH137" s="73"/>
      <c r="HI137" s="73"/>
      <c r="HJ137" s="73"/>
      <c r="HK137" s="73"/>
      <c r="HL137" s="73"/>
      <c r="HM137" s="73"/>
      <c r="HN137" s="73"/>
      <c r="HO137" s="73"/>
      <c r="HP137" s="73"/>
      <c r="HQ137" s="73"/>
      <c r="HR137" s="73"/>
      <c r="HS137" s="73"/>
      <c r="HT137" s="73"/>
      <c r="HU137" s="73"/>
      <c r="HV137" s="73"/>
      <c r="HW137" s="73"/>
      <c r="HX137" s="73"/>
      <c r="HY137" s="73"/>
      <c r="HZ137" s="73"/>
      <c r="IA137" s="73"/>
      <c r="IB137" s="73"/>
      <c r="IC137" s="73"/>
      <c r="ID137" s="73"/>
      <c r="IE137" s="73"/>
      <c r="IF137" s="73"/>
      <c r="IG137" s="73"/>
      <c r="IH137" s="73"/>
      <c r="II137" s="73"/>
      <c r="IJ137" s="73"/>
      <c r="IK137" s="73"/>
      <c r="IL137" s="73"/>
      <c r="IM137" s="73"/>
      <c r="IN137" s="73"/>
      <c r="IO137" s="73"/>
      <c r="IP137" s="73"/>
      <c r="IQ137" s="73"/>
      <c r="IR137" s="73"/>
    </row>
    <row r="138" spans="1:252" s="84" customFormat="1" ht="13.5" customHeight="1">
      <c r="A138" s="49" t="s">
        <v>1322</v>
      </c>
      <c r="B138" s="49" t="s">
        <v>1322</v>
      </c>
      <c r="E138" s="90">
        <v>1</v>
      </c>
      <c r="F138" s="115" t="s">
        <v>1094</v>
      </c>
      <c r="G138" s="393" t="s">
        <v>1095</v>
      </c>
      <c r="H138" s="222">
        <f t="shared" ref="H138:H166" si="35">SUM(I138:K138)</f>
        <v>174.75</v>
      </c>
      <c r="I138" s="203">
        <v>174.75</v>
      </c>
      <c r="J138" s="114"/>
      <c r="K138" s="114"/>
      <c r="L138" s="88">
        <f t="shared" ref="L138:L165" si="36">SUM(M138:O138)</f>
        <v>174.75</v>
      </c>
      <c r="M138" s="114">
        <v>174.75</v>
      </c>
      <c r="N138" s="114"/>
      <c r="O138" s="114"/>
      <c r="P138" s="114"/>
      <c r="Q138" s="113"/>
      <c r="R138" s="114"/>
      <c r="S138" s="114"/>
      <c r="T138" s="114">
        <f t="shared" ref="T138:T143" si="37">SUM(U138:W138)</f>
        <v>174.75</v>
      </c>
      <c r="U138" s="114">
        <v>174.75</v>
      </c>
      <c r="V138" s="114"/>
      <c r="W138" s="114"/>
      <c r="X138" s="82" t="s">
        <v>1095</v>
      </c>
      <c r="Y138" s="108"/>
      <c r="Z138" s="50">
        <f t="shared" si="22"/>
        <v>174.75</v>
      </c>
      <c r="AA138" s="51">
        <f t="shared" si="23"/>
        <v>174.75</v>
      </c>
      <c r="AB138" s="51">
        <f t="shared" si="24"/>
        <v>0</v>
      </c>
      <c r="AC138" s="51">
        <f t="shared" si="25"/>
        <v>174.75</v>
      </c>
    </row>
    <row r="139" spans="1:252" s="84" customFormat="1" ht="13.5" customHeight="1">
      <c r="A139" s="49" t="s">
        <v>1322</v>
      </c>
      <c r="B139" s="49" t="s">
        <v>1322</v>
      </c>
      <c r="E139" s="90">
        <v>2</v>
      </c>
      <c r="F139" s="108" t="s">
        <v>452</v>
      </c>
      <c r="G139" s="393"/>
      <c r="H139" s="222">
        <f t="shared" si="35"/>
        <v>262.14893617021278</v>
      </c>
      <c r="I139" s="203">
        <v>262.14893617021278</v>
      </c>
      <c r="J139" s="114"/>
      <c r="K139" s="114"/>
      <c r="L139" s="88">
        <f t="shared" si="36"/>
        <v>262.14893617021278</v>
      </c>
      <c r="M139" s="114">
        <v>262.14893617021278</v>
      </c>
      <c r="N139" s="114"/>
      <c r="O139" s="114"/>
      <c r="P139" s="114"/>
      <c r="Q139" s="113"/>
      <c r="R139" s="114"/>
      <c r="S139" s="114"/>
      <c r="T139" s="114">
        <f t="shared" si="37"/>
        <v>262.14893617021278</v>
      </c>
      <c r="U139" s="114">
        <v>262.14893617021278</v>
      </c>
      <c r="V139" s="114"/>
      <c r="W139" s="114"/>
      <c r="X139" s="82" t="s">
        <v>1095</v>
      </c>
      <c r="Y139" s="108"/>
      <c r="Z139" s="50">
        <f t="shared" si="22"/>
        <v>262.14893617021278</v>
      </c>
      <c r="AA139" s="51">
        <f t="shared" si="23"/>
        <v>262.14893617021278</v>
      </c>
      <c r="AB139" s="51">
        <f t="shared" si="24"/>
        <v>0</v>
      </c>
      <c r="AC139" s="51">
        <f t="shared" si="25"/>
        <v>262.14893617021278</v>
      </c>
    </row>
    <row r="140" spans="1:252" s="84" customFormat="1" ht="13.5" customHeight="1">
      <c r="A140" s="49" t="s">
        <v>1322</v>
      </c>
      <c r="B140" s="49" t="s">
        <v>1322</v>
      </c>
      <c r="E140" s="90">
        <v>3</v>
      </c>
      <c r="F140" s="108" t="s">
        <v>453</v>
      </c>
      <c r="G140" s="393"/>
      <c r="H140" s="222">
        <f t="shared" si="35"/>
        <v>245.66666666666666</v>
      </c>
      <c r="I140" s="276">
        <v>245.66666666666666</v>
      </c>
      <c r="J140" s="110">
        <v>0</v>
      </c>
      <c r="K140" s="110">
        <v>0</v>
      </c>
      <c r="L140" s="88">
        <f t="shared" si="36"/>
        <v>245.66666666666666</v>
      </c>
      <c r="M140" s="110">
        <v>245.66666666666666</v>
      </c>
      <c r="N140" s="110">
        <v>0</v>
      </c>
      <c r="O140" s="110">
        <v>0</v>
      </c>
      <c r="P140" s="110"/>
      <c r="Q140" s="109"/>
      <c r="R140" s="110"/>
      <c r="S140" s="110"/>
      <c r="T140" s="114">
        <f t="shared" si="37"/>
        <v>245.66666666666666</v>
      </c>
      <c r="U140" s="110">
        <v>245.66666666666666</v>
      </c>
      <c r="V140" s="110">
        <v>0</v>
      </c>
      <c r="W140" s="110">
        <v>0</v>
      </c>
      <c r="X140" s="82" t="s">
        <v>1095</v>
      </c>
      <c r="Y140" s="108"/>
      <c r="Z140" s="50">
        <f t="shared" ref="Z140:Z203" si="38">I140+J140+K140</f>
        <v>245.66666666666666</v>
      </c>
      <c r="AA140" s="51">
        <f t="shared" ref="AA140:AA203" si="39">M140+N140+O140</f>
        <v>245.66666666666666</v>
      </c>
      <c r="AB140" s="51">
        <f t="shared" ref="AB140:AB203" si="40">Q140+R140+S140</f>
        <v>0</v>
      </c>
      <c r="AC140" s="51">
        <f t="shared" ref="AC140:AC203" si="41">U140+V140+W140</f>
        <v>245.66666666666666</v>
      </c>
    </row>
    <row r="141" spans="1:252" s="84" customFormat="1" ht="13.5" customHeight="1">
      <c r="A141" s="49" t="s">
        <v>1322</v>
      </c>
      <c r="B141" s="49" t="s">
        <v>1322</v>
      </c>
      <c r="E141" s="90">
        <v>4</v>
      </c>
      <c r="F141" s="115" t="s">
        <v>1094</v>
      </c>
      <c r="G141" s="393" t="s">
        <v>1096</v>
      </c>
      <c r="H141" s="222">
        <f t="shared" si="35"/>
        <v>174.75</v>
      </c>
      <c r="I141" s="203">
        <v>174.75</v>
      </c>
      <c r="J141" s="114"/>
      <c r="K141" s="114"/>
      <c r="L141" s="88">
        <f t="shared" si="36"/>
        <v>174.75</v>
      </c>
      <c r="M141" s="114">
        <v>174.75</v>
      </c>
      <c r="N141" s="114"/>
      <c r="O141" s="114"/>
      <c r="P141" s="114"/>
      <c r="Q141" s="113"/>
      <c r="R141" s="114"/>
      <c r="S141" s="114"/>
      <c r="T141" s="114">
        <f t="shared" si="37"/>
        <v>174.75</v>
      </c>
      <c r="U141" s="114">
        <v>174.75</v>
      </c>
      <c r="V141" s="114"/>
      <c r="W141" s="114"/>
      <c r="X141" s="82" t="s">
        <v>1095</v>
      </c>
      <c r="Y141" s="108"/>
      <c r="Z141" s="50">
        <f t="shared" si="38"/>
        <v>174.75</v>
      </c>
      <c r="AA141" s="51">
        <f t="shared" si="39"/>
        <v>174.75</v>
      </c>
      <c r="AB141" s="51">
        <f t="shared" si="40"/>
        <v>0</v>
      </c>
      <c r="AC141" s="51">
        <f t="shared" si="41"/>
        <v>174.75</v>
      </c>
    </row>
    <row r="142" spans="1:252" s="84" customFormat="1" ht="13.5" customHeight="1">
      <c r="A142" s="49" t="s">
        <v>1322</v>
      </c>
      <c r="B142" s="49" t="s">
        <v>1322</v>
      </c>
      <c r="E142" s="90">
        <v>5</v>
      </c>
      <c r="F142" s="108" t="s">
        <v>452</v>
      </c>
      <c r="G142" s="393"/>
      <c r="H142" s="276">
        <f t="shared" si="35"/>
        <v>262.14893617021278</v>
      </c>
      <c r="I142" s="276">
        <v>262.14893617021278</v>
      </c>
      <c r="J142" s="110">
        <v>0</v>
      </c>
      <c r="K142" s="110">
        <v>0</v>
      </c>
      <c r="L142" s="88">
        <f t="shared" si="36"/>
        <v>262.14893617021278</v>
      </c>
      <c r="M142" s="110">
        <v>262.14893617021278</v>
      </c>
      <c r="N142" s="110">
        <v>0</v>
      </c>
      <c r="O142" s="110">
        <v>0</v>
      </c>
      <c r="P142" s="110"/>
      <c r="Q142" s="109"/>
      <c r="R142" s="110"/>
      <c r="S142" s="110"/>
      <c r="T142" s="110">
        <f t="shared" si="37"/>
        <v>262.14893617021278</v>
      </c>
      <c r="U142" s="110">
        <v>262.14893617021278</v>
      </c>
      <c r="V142" s="110"/>
      <c r="W142" s="110">
        <v>0</v>
      </c>
      <c r="X142" s="82" t="s">
        <v>1095</v>
      </c>
      <c r="Y142" s="108"/>
      <c r="Z142" s="50">
        <f t="shared" si="38"/>
        <v>262.14893617021278</v>
      </c>
      <c r="AA142" s="51">
        <f t="shared" si="39"/>
        <v>262.14893617021278</v>
      </c>
      <c r="AB142" s="51">
        <f t="shared" si="40"/>
        <v>0</v>
      </c>
      <c r="AC142" s="51">
        <f t="shared" si="41"/>
        <v>262.14893617021278</v>
      </c>
    </row>
    <row r="143" spans="1:252" s="84" customFormat="1" ht="13.5" customHeight="1">
      <c r="A143" s="49" t="s">
        <v>1322</v>
      </c>
      <c r="B143" s="49" t="s">
        <v>1322</v>
      </c>
      <c r="E143" s="90">
        <v>6</v>
      </c>
      <c r="F143" s="108" t="s">
        <v>453</v>
      </c>
      <c r="G143" s="393"/>
      <c r="H143" s="276">
        <f t="shared" si="35"/>
        <v>245.66666666666666</v>
      </c>
      <c r="I143" s="276">
        <v>245.66666666666666</v>
      </c>
      <c r="J143" s="110">
        <v>0</v>
      </c>
      <c r="K143" s="110">
        <v>0</v>
      </c>
      <c r="L143" s="88">
        <f t="shared" si="36"/>
        <v>245.66666666666666</v>
      </c>
      <c r="M143" s="110">
        <v>245.66666666666666</v>
      </c>
      <c r="N143" s="110">
        <v>0</v>
      </c>
      <c r="O143" s="110">
        <v>0</v>
      </c>
      <c r="P143" s="110"/>
      <c r="Q143" s="109"/>
      <c r="R143" s="110"/>
      <c r="S143" s="110"/>
      <c r="T143" s="110">
        <f t="shared" si="37"/>
        <v>245.66666666666666</v>
      </c>
      <c r="U143" s="110">
        <v>245.66666666666666</v>
      </c>
      <c r="V143" s="110">
        <v>0</v>
      </c>
      <c r="W143" s="110">
        <v>0</v>
      </c>
      <c r="X143" s="82" t="s">
        <v>1095</v>
      </c>
      <c r="Y143" s="108"/>
      <c r="Z143" s="50">
        <f t="shared" si="38"/>
        <v>245.66666666666666</v>
      </c>
      <c r="AA143" s="51">
        <f t="shared" si="39"/>
        <v>245.66666666666666</v>
      </c>
      <c r="AB143" s="51">
        <f t="shared" si="40"/>
        <v>0</v>
      </c>
      <c r="AC143" s="51">
        <f t="shared" si="41"/>
        <v>245.66666666666666</v>
      </c>
    </row>
    <row r="144" spans="1:252" s="84" customFormat="1" ht="13.5" customHeight="1">
      <c r="A144" s="49" t="s">
        <v>1322</v>
      </c>
      <c r="B144" s="49" t="s">
        <v>1322</v>
      </c>
      <c r="E144" s="90">
        <v>7</v>
      </c>
      <c r="F144" s="115" t="s">
        <v>1094</v>
      </c>
      <c r="G144" s="393" t="s">
        <v>1101</v>
      </c>
      <c r="H144" s="222">
        <f t="shared" si="35"/>
        <v>116.5</v>
      </c>
      <c r="I144" s="203">
        <v>116.5</v>
      </c>
      <c r="J144" s="114"/>
      <c r="K144" s="114"/>
      <c r="L144" s="88">
        <f t="shared" si="36"/>
        <v>116.5</v>
      </c>
      <c r="M144" s="114">
        <v>116.5</v>
      </c>
      <c r="N144" s="114"/>
      <c r="O144" s="114"/>
      <c r="P144" s="114"/>
      <c r="Q144" s="113"/>
      <c r="R144" s="114"/>
      <c r="S144" s="114"/>
      <c r="T144" s="114"/>
      <c r="U144" s="114"/>
      <c r="V144" s="114"/>
      <c r="W144" s="114"/>
      <c r="X144" s="82" t="s">
        <v>1097</v>
      </c>
      <c r="Y144" s="108"/>
      <c r="Z144" s="50">
        <f t="shared" si="38"/>
        <v>116.5</v>
      </c>
      <c r="AA144" s="51">
        <f t="shared" si="39"/>
        <v>116.5</v>
      </c>
      <c r="AB144" s="51">
        <f t="shared" si="40"/>
        <v>0</v>
      </c>
      <c r="AC144" s="51">
        <f t="shared" si="41"/>
        <v>0</v>
      </c>
    </row>
    <row r="145" spans="1:29" s="84" customFormat="1" ht="13.5" customHeight="1">
      <c r="A145" s="49" t="s">
        <v>1322</v>
      </c>
      <c r="B145" s="49" t="s">
        <v>1322</v>
      </c>
      <c r="E145" s="90">
        <v>8</v>
      </c>
      <c r="F145" s="108" t="s">
        <v>452</v>
      </c>
      <c r="G145" s="393"/>
      <c r="H145" s="276">
        <f t="shared" si="35"/>
        <v>116.51063829787235</v>
      </c>
      <c r="I145" s="276">
        <v>116.51063829787235</v>
      </c>
      <c r="J145" s="110">
        <v>0</v>
      </c>
      <c r="K145" s="110">
        <v>0</v>
      </c>
      <c r="L145" s="88">
        <f t="shared" si="36"/>
        <v>116.51063829787235</v>
      </c>
      <c r="M145" s="110">
        <v>116.51063829787235</v>
      </c>
      <c r="N145" s="110">
        <v>0</v>
      </c>
      <c r="O145" s="110">
        <v>0</v>
      </c>
      <c r="P145" s="110"/>
      <c r="Q145" s="109"/>
      <c r="R145" s="110"/>
      <c r="S145" s="110"/>
      <c r="T145" s="110"/>
      <c r="U145" s="110"/>
      <c r="V145" s="110"/>
      <c r="W145" s="110"/>
      <c r="X145" s="82" t="s">
        <v>1097</v>
      </c>
      <c r="Y145" s="108"/>
      <c r="Z145" s="50">
        <f t="shared" si="38"/>
        <v>116.51063829787235</v>
      </c>
      <c r="AA145" s="51">
        <f t="shared" si="39"/>
        <v>116.51063829787235</v>
      </c>
      <c r="AB145" s="51">
        <f t="shared" si="40"/>
        <v>0</v>
      </c>
      <c r="AC145" s="51">
        <f t="shared" si="41"/>
        <v>0</v>
      </c>
    </row>
    <row r="146" spans="1:29" s="84" customFormat="1" ht="13.5" customHeight="1">
      <c r="A146" s="49" t="s">
        <v>1322</v>
      </c>
      <c r="B146" s="49" t="s">
        <v>1322</v>
      </c>
      <c r="E146" s="90">
        <v>9</v>
      </c>
      <c r="F146" s="108" t="s">
        <v>452</v>
      </c>
      <c r="G146" s="394" t="s">
        <v>1102</v>
      </c>
      <c r="H146" s="276">
        <f t="shared" si="35"/>
        <v>116.51063829787235</v>
      </c>
      <c r="I146" s="276">
        <v>116.51063829787235</v>
      </c>
      <c r="J146" s="110">
        <v>0</v>
      </c>
      <c r="K146" s="110">
        <v>0</v>
      </c>
      <c r="L146" s="88">
        <f t="shared" si="36"/>
        <v>116.51063829787235</v>
      </c>
      <c r="M146" s="110">
        <v>116.51063829787235</v>
      </c>
      <c r="N146" s="110">
        <v>0</v>
      </c>
      <c r="O146" s="110">
        <v>0</v>
      </c>
      <c r="P146" s="110"/>
      <c r="Q146" s="109"/>
      <c r="R146" s="110"/>
      <c r="S146" s="110"/>
      <c r="T146" s="110"/>
      <c r="U146" s="110"/>
      <c r="V146" s="110"/>
      <c r="W146" s="110"/>
      <c r="X146" s="82" t="s">
        <v>1097</v>
      </c>
      <c r="Y146" s="108"/>
      <c r="Z146" s="50">
        <f t="shared" si="38"/>
        <v>116.51063829787235</v>
      </c>
      <c r="AA146" s="51">
        <f t="shared" si="39"/>
        <v>116.51063829787235</v>
      </c>
      <c r="AB146" s="51">
        <f t="shared" si="40"/>
        <v>0</v>
      </c>
      <c r="AC146" s="51">
        <f t="shared" si="41"/>
        <v>0</v>
      </c>
    </row>
    <row r="147" spans="1:29" s="84" customFormat="1" ht="13.5" customHeight="1">
      <c r="A147" s="49" t="s">
        <v>1322</v>
      </c>
      <c r="B147" s="49" t="s">
        <v>1322</v>
      </c>
      <c r="E147" s="90">
        <v>10</v>
      </c>
      <c r="F147" s="108" t="s">
        <v>453</v>
      </c>
      <c r="G147" s="394"/>
      <c r="H147" s="276">
        <f t="shared" si="35"/>
        <v>180.15555555555554</v>
      </c>
      <c r="I147" s="276">
        <v>180.15555555555554</v>
      </c>
      <c r="J147" s="110">
        <v>0</v>
      </c>
      <c r="K147" s="110">
        <v>0</v>
      </c>
      <c r="L147" s="88">
        <f t="shared" si="36"/>
        <v>180.15555555555554</v>
      </c>
      <c r="M147" s="110">
        <v>180.15555555555554</v>
      </c>
      <c r="N147" s="110">
        <v>0</v>
      </c>
      <c r="O147" s="110">
        <v>0</v>
      </c>
      <c r="P147" s="110"/>
      <c r="Q147" s="109"/>
      <c r="R147" s="110"/>
      <c r="S147" s="110"/>
      <c r="T147" s="110">
        <f>SUM(U147:W147)</f>
        <v>180.15555555555554</v>
      </c>
      <c r="U147" s="110">
        <v>180.15555555555554</v>
      </c>
      <c r="V147" s="110">
        <v>0</v>
      </c>
      <c r="W147" s="110">
        <v>0</v>
      </c>
      <c r="X147" s="82" t="e">
        <v>#REF!</v>
      </c>
      <c r="Y147" s="108"/>
      <c r="Z147" s="50">
        <f t="shared" si="38"/>
        <v>180.15555555555554</v>
      </c>
      <c r="AA147" s="51">
        <f t="shared" si="39"/>
        <v>180.15555555555554</v>
      </c>
      <c r="AB147" s="51">
        <f t="shared" si="40"/>
        <v>0</v>
      </c>
      <c r="AC147" s="51">
        <f t="shared" si="41"/>
        <v>180.15555555555554</v>
      </c>
    </row>
    <row r="148" spans="1:29" s="84" customFormat="1" ht="13.5" customHeight="1">
      <c r="A148" s="49" t="s">
        <v>1322</v>
      </c>
      <c r="B148" s="49" t="s">
        <v>1322</v>
      </c>
      <c r="E148" s="90">
        <v>11</v>
      </c>
      <c r="F148" s="108" t="s">
        <v>452</v>
      </c>
      <c r="G148" s="394" t="s">
        <v>1103</v>
      </c>
      <c r="H148" s="276">
        <f t="shared" si="35"/>
        <v>116.51063829787235</v>
      </c>
      <c r="I148" s="276">
        <v>116.51063829787235</v>
      </c>
      <c r="J148" s="110">
        <v>0</v>
      </c>
      <c r="K148" s="110">
        <v>0</v>
      </c>
      <c r="L148" s="88">
        <f t="shared" si="36"/>
        <v>116.51063829787235</v>
      </c>
      <c r="M148" s="110">
        <v>116.51063829787235</v>
      </c>
      <c r="N148" s="110">
        <v>0</v>
      </c>
      <c r="O148" s="110">
        <v>0</v>
      </c>
      <c r="P148" s="110"/>
      <c r="Q148" s="109"/>
      <c r="R148" s="110"/>
      <c r="S148" s="110"/>
      <c r="T148" s="110"/>
      <c r="U148" s="110"/>
      <c r="V148" s="110"/>
      <c r="W148" s="110"/>
      <c r="X148" s="82" t="s">
        <v>1098</v>
      </c>
      <c r="Y148" s="108"/>
      <c r="Z148" s="50">
        <f t="shared" si="38"/>
        <v>116.51063829787235</v>
      </c>
      <c r="AA148" s="51">
        <f t="shared" si="39"/>
        <v>116.51063829787235</v>
      </c>
      <c r="AB148" s="51">
        <f t="shared" si="40"/>
        <v>0</v>
      </c>
      <c r="AC148" s="51">
        <f t="shared" si="41"/>
        <v>0</v>
      </c>
    </row>
    <row r="149" spans="1:29" s="84" customFormat="1" ht="13.5" customHeight="1">
      <c r="A149" s="49" t="s">
        <v>1322</v>
      </c>
      <c r="B149" s="49" t="s">
        <v>1322</v>
      </c>
      <c r="E149" s="90">
        <v>12</v>
      </c>
      <c r="F149" s="108" t="s">
        <v>453</v>
      </c>
      <c r="G149" s="394"/>
      <c r="H149" s="276">
        <f t="shared" si="35"/>
        <v>180.15555555555554</v>
      </c>
      <c r="I149" s="276">
        <v>180.15555555555554</v>
      </c>
      <c r="J149" s="110">
        <v>0</v>
      </c>
      <c r="K149" s="110">
        <v>0</v>
      </c>
      <c r="L149" s="88">
        <f t="shared" si="36"/>
        <v>180.15555555555554</v>
      </c>
      <c r="M149" s="110">
        <v>180.15555555555554</v>
      </c>
      <c r="N149" s="110">
        <v>0</v>
      </c>
      <c r="O149" s="110">
        <v>0</v>
      </c>
      <c r="P149" s="110"/>
      <c r="Q149" s="109"/>
      <c r="R149" s="110"/>
      <c r="S149" s="110"/>
      <c r="T149" s="110">
        <f>SUM(U149:W149)</f>
        <v>180.15555555555554</v>
      </c>
      <c r="U149" s="110">
        <v>180.15555555555554</v>
      </c>
      <c r="V149" s="110">
        <v>0</v>
      </c>
      <c r="W149" s="110">
        <v>0</v>
      </c>
      <c r="X149" s="82" t="e">
        <v>#REF!</v>
      </c>
      <c r="Y149" s="108"/>
      <c r="Z149" s="50">
        <f t="shared" si="38"/>
        <v>180.15555555555554</v>
      </c>
      <c r="AA149" s="51">
        <f t="shared" si="39"/>
        <v>180.15555555555554</v>
      </c>
      <c r="AB149" s="51">
        <f t="shared" si="40"/>
        <v>0</v>
      </c>
      <c r="AC149" s="51">
        <f t="shared" si="41"/>
        <v>180.15555555555554</v>
      </c>
    </row>
    <row r="150" spans="1:29" s="84" customFormat="1" ht="15.75" customHeight="1">
      <c r="A150" s="49" t="s">
        <v>1322</v>
      </c>
      <c r="B150" s="49" t="s">
        <v>1322</v>
      </c>
      <c r="E150" s="90">
        <v>13</v>
      </c>
      <c r="F150" s="108" t="s">
        <v>452</v>
      </c>
      <c r="G150" s="394" t="s">
        <v>1098</v>
      </c>
      <c r="H150" s="276">
        <f t="shared" si="35"/>
        <v>116.51063829787235</v>
      </c>
      <c r="I150" s="276">
        <v>116.51063829787235</v>
      </c>
      <c r="J150" s="110">
        <v>0</v>
      </c>
      <c r="K150" s="110">
        <v>0</v>
      </c>
      <c r="L150" s="88">
        <f t="shared" si="36"/>
        <v>116.51063829787235</v>
      </c>
      <c r="M150" s="110">
        <v>116.51063829787235</v>
      </c>
      <c r="N150" s="110">
        <v>0</v>
      </c>
      <c r="O150" s="110">
        <v>0</v>
      </c>
      <c r="P150" s="110"/>
      <c r="Q150" s="109"/>
      <c r="R150" s="110"/>
      <c r="S150" s="110"/>
      <c r="T150" s="110"/>
      <c r="U150" s="110"/>
      <c r="V150" s="110"/>
      <c r="W150" s="110"/>
      <c r="X150" s="82" t="s">
        <v>1098</v>
      </c>
      <c r="Y150" s="108"/>
      <c r="Z150" s="50">
        <f t="shared" si="38"/>
        <v>116.51063829787235</v>
      </c>
      <c r="AA150" s="51">
        <f t="shared" si="39"/>
        <v>116.51063829787235</v>
      </c>
      <c r="AB150" s="51">
        <f t="shared" si="40"/>
        <v>0</v>
      </c>
      <c r="AC150" s="51">
        <f t="shared" si="41"/>
        <v>0</v>
      </c>
    </row>
    <row r="151" spans="1:29" s="84" customFormat="1" ht="15.75" customHeight="1">
      <c r="A151" s="49" t="s">
        <v>1322</v>
      </c>
      <c r="B151" s="49" t="s">
        <v>1322</v>
      </c>
      <c r="E151" s="90">
        <v>14</v>
      </c>
      <c r="F151" s="108" t="s">
        <v>453</v>
      </c>
      <c r="G151" s="394"/>
      <c r="H151" s="276">
        <f t="shared" si="35"/>
        <v>180.15555555555554</v>
      </c>
      <c r="I151" s="276">
        <v>180.15555555555554</v>
      </c>
      <c r="J151" s="110">
        <v>0</v>
      </c>
      <c r="K151" s="110">
        <v>0</v>
      </c>
      <c r="L151" s="88">
        <f t="shared" si="36"/>
        <v>180.15555555555554</v>
      </c>
      <c r="M151" s="110">
        <v>180.15555555555554</v>
      </c>
      <c r="N151" s="110">
        <v>0</v>
      </c>
      <c r="O151" s="110">
        <v>0</v>
      </c>
      <c r="P151" s="110"/>
      <c r="Q151" s="109"/>
      <c r="R151" s="110"/>
      <c r="S151" s="110"/>
      <c r="T151" s="110">
        <f>SUM(U151:W151)</f>
        <v>180.15555555555554</v>
      </c>
      <c r="U151" s="110">
        <v>180.15555555555554</v>
      </c>
      <c r="V151" s="110">
        <v>0</v>
      </c>
      <c r="W151" s="110">
        <v>0</v>
      </c>
      <c r="X151" s="82" t="e">
        <v>#REF!</v>
      </c>
      <c r="Y151" s="108"/>
      <c r="Z151" s="50">
        <f t="shared" si="38"/>
        <v>180.15555555555554</v>
      </c>
      <c r="AA151" s="51">
        <f t="shared" si="39"/>
        <v>180.15555555555554</v>
      </c>
      <c r="AB151" s="51">
        <f t="shared" si="40"/>
        <v>0</v>
      </c>
      <c r="AC151" s="51">
        <f t="shared" si="41"/>
        <v>180.15555555555554</v>
      </c>
    </row>
    <row r="152" spans="1:29" s="84" customFormat="1" ht="15.75" customHeight="1">
      <c r="A152" s="49" t="s">
        <v>1322</v>
      </c>
      <c r="B152" s="49" t="s">
        <v>1322</v>
      </c>
      <c r="E152" s="90">
        <v>15</v>
      </c>
      <c r="F152" s="108" t="s">
        <v>452</v>
      </c>
      <c r="G152" s="394" t="s">
        <v>1104</v>
      </c>
      <c r="H152" s="276">
        <f t="shared" si="35"/>
        <v>116.51063829787235</v>
      </c>
      <c r="I152" s="276">
        <v>116.51063829787235</v>
      </c>
      <c r="J152" s="110">
        <v>0</v>
      </c>
      <c r="K152" s="110">
        <v>0</v>
      </c>
      <c r="L152" s="88">
        <f t="shared" si="36"/>
        <v>116.51063829787235</v>
      </c>
      <c r="M152" s="110">
        <v>116.51063829787235</v>
      </c>
      <c r="N152" s="110">
        <v>0</v>
      </c>
      <c r="O152" s="110">
        <v>0</v>
      </c>
      <c r="P152" s="110"/>
      <c r="Q152" s="109"/>
      <c r="R152" s="110"/>
      <c r="S152" s="110"/>
      <c r="T152" s="110"/>
      <c r="U152" s="110"/>
      <c r="V152" s="110"/>
      <c r="W152" s="110"/>
      <c r="X152" s="82" t="s">
        <v>1098</v>
      </c>
      <c r="Y152" s="108"/>
      <c r="Z152" s="50">
        <f t="shared" si="38"/>
        <v>116.51063829787235</v>
      </c>
      <c r="AA152" s="51">
        <f t="shared" si="39"/>
        <v>116.51063829787235</v>
      </c>
      <c r="AB152" s="51">
        <f t="shared" si="40"/>
        <v>0</v>
      </c>
      <c r="AC152" s="51">
        <f t="shared" si="41"/>
        <v>0</v>
      </c>
    </row>
    <row r="153" spans="1:29" s="84" customFormat="1" ht="15.75" customHeight="1">
      <c r="A153" s="49" t="s">
        <v>1322</v>
      </c>
      <c r="B153" s="49" t="s">
        <v>1322</v>
      </c>
      <c r="E153" s="90">
        <v>16</v>
      </c>
      <c r="F153" s="108" t="s">
        <v>453</v>
      </c>
      <c r="G153" s="394"/>
      <c r="H153" s="276">
        <f t="shared" si="35"/>
        <v>212.9111111111111</v>
      </c>
      <c r="I153" s="276">
        <v>212.9111111111111</v>
      </c>
      <c r="J153" s="110">
        <v>0</v>
      </c>
      <c r="K153" s="110">
        <v>0</v>
      </c>
      <c r="L153" s="88">
        <f t="shared" si="36"/>
        <v>212.9111111111111</v>
      </c>
      <c r="M153" s="110">
        <v>212.9111111111111</v>
      </c>
      <c r="N153" s="110">
        <v>0</v>
      </c>
      <c r="O153" s="110">
        <v>0</v>
      </c>
      <c r="P153" s="110"/>
      <c r="Q153" s="109"/>
      <c r="R153" s="110"/>
      <c r="S153" s="110"/>
      <c r="T153" s="110">
        <f>SUM(U153:W153)</f>
        <v>212.9111111111111</v>
      </c>
      <c r="U153" s="110">
        <v>212.9111111111111</v>
      </c>
      <c r="V153" s="110">
        <v>0</v>
      </c>
      <c r="W153" s="110">
        <v>0</v>
      </c>
      <c r="X153" s="82" t="e">
        <v>#REF!</v>
      </c>
      <c r="Y153" s="108"/>
      <c r="Z153" s="50">
        <f t="shared" si="38"/>
        <v>212.9111111111111</v>
      </c>
      <c r="AA153" s="51">
        <f t="shared" si="39"/>
        <v>212.9111111111111</v>
      </c>
      <c r="AB153" s="51">
        <f t="shared" si="40"/>
        <v>0</v>
      </c>
      <c r="AC153" s="51">
        <f t="shared" si="41"/>
        <v>212.9111111111111</v>
      </c>
    </row>
    <row r="154" spans="1:29" s="84" customFormat="1" ht="18" customHeight="1">
      <c r="A154" s="49" t="s">
        <v>1322</v>
      </c>
      <c r="B154" s="49" t="s">
        <v>1322</v>
      </c>
      <c r="E154" s="90">
        <v>17</v>
      </c>
      <c r="F154" s="108" t="s">
        <v>452</v>
      </c>
      <c r="G154" s="394" t="s">
        <v>1100</v>
      </c>
      <c r="H154" s="276">
        <f t="shared" si="35"/>
        <v>116.51063829787235</v>
      </c>
      <c r="I154" s="276">
        <v>116.51063829787235</v>
      </c>
      <c r="J154" s="110">
        <v>0</v>
      </c>
      <c r="K154" s="110">
        <v>0</v>
      </c>
      <c r="L154" s="88">
        <f t="shared" si="36"/>
        <v>116.51063829787235</v>
      </c>
      <c r="M154" s="110">
        <v>116.51063829787235</v>
      </c>
      <c r="N154" s="110">
        <v>0</v>
      </c>
      <c r="O154" s="110">
        <v>0</v>
      </c>
      <c r="P154" s="110"/>
      <c r="Q154" s="109"/>
      <c r="R154" s="110"/>
      <c r="S154" s="110"/>
      <c r="T154" s="110"/>
      <c r="U154" s="110"/>
      <c r="V154" s="110"/>
      <c r="W154" s="110"/>
      <c r="X154" s="82" t="s">
        <v>1099</v>
      </c>
      <c r="Y154" s="108"/>
      <c r="Z154" s="50">
        <f t="shared" si="38"/>
        <v>116.51063829787235</v>
      </c>
      <c r="AA154" s="51">
        <f t="shared" si="39"/>
        <v>116.51063829787235</v>
      </c>
      <c r="AB154" s="51">
        <f t="shared" si="40"/>
        <v>0</v>
      </c>
      <c r="AC154" s="51">
        <f t="shared" si="41"/>
        <v>0</v>
      </c>
    </row>
    <row r="155" spans="1:29" s="84" customFormat="1" ht="18" customHeight="1">
      <c r="A155" s="49" t="s">
        <v>1322</v>
      </c>
      <c r="B155" s="49" t="s">
        <v>1322</v>
      </c>
      <c r="E155" s="90">
        <v>18</v>
      </c>
      <c r="F155" s="108" t="s">
        <v>453</v>
      </c>
      <c r="G155" s="394"/>
      <c r="H155" s="276">
        <f t="shared" si="35"/>
        <v>180.15555555555554</v>
      </c>
      <c r="I155" s="276">
        <v>180.15555555555554</v>
      </c>
      <c r="J155" s="110">
        <v>0</v>
      </c>
      <c r="K155" s="110">
        <v>0</v>
      </c>
      <c r="L155" s="88">
        <f t="shared" si="36"/>
        <v>180.15555555555554</v>
      </c>
      <c r="M155" s="110">
        <v>180.15555555555554</v>
      </c>
      <c r="N155" s="110">
        <v>0</v>
      </c>
      <c r="O155" s="110">
        <v>0</v>
      </c>
      <c r="P155" s="110"/>
      <c r="Q155" s="109"/>
      <c r="R155" s="110"/>
      <c r="S155" s="110"/>
      <c r="T155" s="110">
        <f>SUM(U155:W155)</f>
        <v>180.15555555555554</v>
      </c>
      <c r="U155" s="110">
        <v>180.15555555555554</v>
      </c>
      <c r="V155" s="110">
        <v>0</v>
      </c>
      <c r="W155" s="110">
        <v>0</v>
      </c>
      <c r="X155" s="82" t="e">
        <v>#REF!</v>
      </c>
      <c r="Y155" s="108"/>
      <c r="Z155" s="50">
        <f t="shared" si="38"/>
        <v>180.15555555555554</v>
      </c>
      <c r="AA155" s="51">
        <f t="shared" si="39"/>
        <v>180.15555555555554</v>
      </c>
      <c r="AB155" s="51">
        <f t="shared" si="40"/>
        <v>0</v>
      </c>
      <c r="AC155" s="51">
        <f t="shared" si="41"/>
        <v>180.15555555555554</v>
      </c>
    </row>
    <row r="156" spans="1:29" s="84" customFormat="1" ht="18" customHeight="1">
      <c r="A156" s="49" t="s">
        <v>1322</v>
      </c>
      <c r="B156" s="49" t="s">
        <v>1322</v>
      </c>
      <c r="E156" s="90">
        <v>19</v>
      </c>
      <c r="F156" s="108" t="s">
        <v>452</v>
      </c>
      <c r="G156" s="394" t="s">
        <v>1105</v>
      </c>
      <c r="H156" s="276">
        <f t="shared" si="35"/>
        <v>29.127659574468087</v>
      </c>
      <c r="I156" s="276">
        <v>29.127659574468087</v>
      </c>
      <c r="J156" s="110">
        <v>0</v>
      </c>
      <c r="K156" s="110">
        <v>0</v>
      </c>
      <c r="L156" s="88">
        <f t="shared" si="36"/>
        <v>29.127659574468087</v>
      </c>
      <c r="M156" s="110">
        <v>29.127659574468087</v>
      </c>
      <c r="N156" s="110">
        <v>0</v>
      </c>
      <c r="O156" s="110">
        <v>0</v>
      </c>
      <c r="P156" s="110"/>
      <c r="Q156" s="109"/>
      <c r="R156" s="110"/>
      <c r="S156" s="110"/>
      <c r="T156" s="110"/>
      <c r="U156" s="110"/>
      <c r="V156" s="110"/>
      <c r="W156" s="110"/>
      <c r="X156" s="82" t="s">
        <v>1099</v>
      </c>
      <c r="Y156" s="108"/>
      <c r="Z156" s="50">
        <f t="shared" si="38"/>
        <v>29.127659574468087</v>
      </c>
      <c r="AA156" s="51">
        <f t="shared" si="39"/>
        <v>29.127659574468087</v>
      </c>
      <c r="AB156" s="51">
        <f t="shared" si="40"/>
        <v>0</v>
      </c>
      <c r="AC156" s="51">
        <f t="shared" si="41"/>
        <v>0</v>
      </c>
    </row>
    <row r="157" spans="1:29" s="84" customFormat="1" ht="18" customHeight="1">
      <c r="A157" s="49" t="s">
        <v>1322</v>
      </c>
      <c r="B157" s="49" t="s">
        <v>1322</v>
      </c>
      <c r="E157" s="90">
        <v>20</v>
      </c>
      <c r="F157" s="108" t="s">
        <v>453</v>
      </c>
      <c r="G157" s="394"/>
      <c r="H157" s="276">
        <f t="shared" si="35"/>
        <v>49.133333333333326</v>
      </c>
      <c r="I157" s="276">
        <v>49.133333333333326</v>
      </c>
      <c r="J157" s="110">
        <v>0</v>
      </c>
      <c r="K157" s="110">
        <v>0</v>
      </c>
      <c r="L157" s="88">
        <f t="shared" si="36"/>
        <v>49.133333333333326</v>
      </c>
      <c r="M157" s="110">
        <v>49.133333333333326</v>
      </c>
      <c r="N157" s="110">
        <v>0</v>
      </c>
      <c r="O157" s="110">
        <v>0</v>
      </c>
      <c r="P157" s="110"/>
      <c r="Q157" s="109"/>
      <c r="R157" s="110"/>
      <c r="S157" s="110"/>
      <c r="T157" s="110">
        <f>SUM(U157:W157)</f>
        <v>49.133333333333326</v>
      </c>
      <c r="U157" s="110">
        <v>49.133333333333326</v>
      </c>
      <c r="V157" s="110">
        <v>0</v>
      </c>
      <c r="W157" s="110">
        <v>0</v>
      </c>
      <c r="X157" s="82" t="e">
        <v>#REF!</v>
      </c>
      <c r="Y157" s="108"/>
      <c r="Z157" s="50">
        <f t="shared" si="38"/>
        <v>49.133333333333326</v>
      </c>
      <c r="AA157" s="51">
        <f t="shared" si="39"/>
        <v>49.133333333333326</v>
      </c>
      <c r="AB157" s="51">
        <f t="shared" si="40"/>
        <v>0</v>
      </c>
      <c r="AC157" s="51">
        <f t="shared" si="41"/>
        <v>49.133333333333326</v>
      </c>
    </row>
    <row r="158" spans="1:29" s="84" customFormat="1" ht="18" customHeight="1">
      <c r="A158" s="49" t="s">
        <v>1322</v>
      </c>
      <c r="B158" s="49" t="s">
        <v>1322</v>
      </c>
      <c r="E158" s="90">
        <v>21</v>
      </c>
      <c r="F158" s="108" t="s">
        <v>452</v>
      </c>
      <c r="G158" s="90" t="s">
        <v>909</v>
      </c>
      <c r="H158" s="276">
        <f t="shared" si="35"/>
        <v>116.51063829787235</v>
      </c>
      <c r="I158" s="276">
        <v>116.51063829787235</v>
      </c>
      <c r="J158" s="110">
        <v>0</v>
      </c>
      <c r="K158" s="110">
        <v>0</v>
      </c>
      <c r="L158" s="88">
        <f t="shared" si="36"/>
        <v>116.51063829787235</v>
      </c>
      <c r="M158" s="110">
        <v>116.51063829787235</v>
      </c>
      <c r="N158" s="110">
        <v>0</v>
      </c>
      <c r="O158" s="110">
        <v>0</v>
      </c>
      <c r="P158" s="110"/>
      <c r="Q158" s="109"/>
      <c r="R158" s="110"/>
      <c r="S158" s="110"/>
      <c r="T158" s="110"/>
      <c r="U158" s="110"/>
      <c r="V158" s="110"/>
      <c r="W158" s="110"/>
      <c r="X158" s="82" t="e">
        <v>#REF!</v>
      </c>
      <c r="Y158" s="108"/>
      <c r="Z158" s="50">
        <f t="shared" si="38"/>
        <v>116.51063829787235</v>
      </c>
      <c r="AA158" s="51">
        <f t="shared" si="39"/>
        <v>116.51063829787235</v>
      </c>
      <c r="AB158" s="51">
        <f t="shared" si="40"/>
        <v>0</v>
      </c>
      <c r="AC158" s="51">
        <f t="shared" si="41"/>
        <v>0</v>
      </c>
    </row>
    <row r="159" spans="1:29" s="84" customFormat="1" ht="30">
      <c r="A159" s="49" t="s">
        <v>1322</v>
      </c>
      <c r="B159" s="49" t="s">
        <v>1322</v>
      </c>
      <c r="E159" s="90">
        <v>22</v>
      </c>
      <c r="F159" s="115" t="s">
        <v>1106</v>
      </c>
      <c r="G159" s="393" t="s">
        <v>1113</v>
      </c>
      <c r="H159" s="222">
        <f t="shared" si="35"/>
        <v>1885</v>
      </c>
      <c r="I159" s="203">
        <v>1885</v>
      </c>
      <c r="J159" s="114"/>
      <c r="K159" s="114"/>
      <c r="L159" s="88">
        <f t="shared" si="36"/>
        <v>1885</v>
      </c>
      <c r="M159" s="114">
        <v>1885</v>
      </c>
      <c r="N159" s="114"/>
      <c r="O159" s="114"/>
      <c r="P159" s="114"/>
      <c r="Q159" s="113"/>
      <c r="R159" s="114"/>
      <c r="S159" s="114"/>
      <c r="T159" s="114">
        <f t="shared" ref="T159:T165" si="42">SUM(U159:W159)</f>
        <v>11.589</v>
      </c>
      <c r="U159" s="114">
        <v>11.589</v>
      </c>
      <c r="V159" s="114"/>
      <c r="W159" s="114"/>
      <c r="X159" s="82" t="s">
        <v>1095</v>
      </c>
      <c r="Y159" s="108"/>
      <c r="Z159" s="50">
        <f t="shared" si="38"/>
        <v>1885</v>
      </c>
      <c r="AA159" s="51">
        <f t="shared" si="39"/>
        <v>1885</v>
      </c>
      <c r="AB159" s="51">
        <f t="shared" si="40"/>
        <v>0</v>
      </c>
      <c r="AC159" s="51">
        <f t="shared" si="41"/>
        <v>11.589</v>
      </c>
    </row>
    <row r="160" spans="1:29" s="84" customFormat="1" ht="30">
      <c r="A160" s="49" t="s">
        <v>1322</v>
      </c>
      <c r="B160" s="49" t="s">
        <v>1322</v>
      </c>
      <c r="E160" s="90">
        <v>23</v>
      </c>
      <c r="F160" s="115" t="s">
        <v>1107</v>
      </c>
      <c r="G160" s="393"/>
      <c r="H160" s="222">
        <f t="shared" si="35"/>
        <v>1760</v>
      </c>
      <c r="I160" s="203">
        <v>1760</v>
      </c>
      <c r="J160" s="114"/>
      <c r="K160" s="114"/>
      <c r="L160" s="88">
        <f t="shared" si="36"/>
        <v>1760</v>
      </c>
      <c r="M160" s="114">
        <v>1760</v>
      </c>
      <c r="N160" s="114"/>
      <c r="O160" s="114"/>
      <c r="P160" s="114"/>
      <c r="Q160" s="113"/>
      <c r="R160" s="114"/>
      <c r="S160" s="114"/>
      <c r="T160" s="114">
        <f t="shared" si="42"/>
        <v>8.9559999999999995</v>
      </c>
      <c r="U160" s="114">
        <v>8.9559999999999995</v>
      </c>
      <c r="V160" s="114"/>
      <c r="W160" s="114"/>
      <c r="X160" s="82" t="s">
        <v>1095</v>
      </c>
      <c r="Y160" s="108"/>
      <c r="Z160" s="50">
        <f t="shared" si="38"/>
        <v>1760</v>
      </c>
      <c r="AA160" s="51">
        <f t="shared" si="39"/>
        <v>1760</v>
      </c>
      <c r="AB160" s="51">
        <f t="shared" si="40"/>
        <v>0</v>
      </c>
      <c r="AC160" s="51">
        <f t="shared" si="41"/>
        <v>8.9559999999999995</v>
      </c>
    </row>
    <row r="161" spans="1:246" s="84" customFormat="1" ht="30">
      <c r="A161" s="49" t="s">
        <v>1322</v>
      </c>
      <c r="B161" s="49" t="s">
        <v>1322</v>
      </c>
      <c r="E161" s="90">
        <v>24</v>
      </c>
      <c r="F161" s="115" t="s">
        <v>1108</v>
      </c>
      <c r="G161" s="393"/>
      <c r="H161" s="222">
        <f t="shared" si="35"/>
        <v>2351</v>
      </c>
      <c r="I161" s="203">
        <v>2351</v>
      </c>
      <c r="J161" s="114"/>
      <c r="K161" s="114"/>
      <c r="L161" s="88">
        <f t="shared" si="36"/>
        <v>2351</v>
      </c>
      <c r="M161" s="114">
        <v>2351</v>
      </c>
      <c r="N161" s="114"/>
      <c r="O161" s="114"/>
      <c r="P161" s="114"/>
      <c r="Q161" s="113"/>
      <c r="R161" s="114"/>
      <c r="S161" s="114"/>
      <c r="T161" s="114">
        <f t="shared" si="42"/>
        <v>8.2289999999999992</v>
      </c>
      <c r="U161" s="114">
        <v>8.2289999999999992</v>
      </c>
      <c r="V161" s="114"/>
      <c r="W161" s="114"/>
      <c r="X161" s="82" t="s">
        <v>1098</v>
      </c>
      <c r="Y161" s="108"/>
      <c r="Z161" s="50">
        <f t="shared" si="38"/>
        <v>2351</v>
      </c>
      <c r="AA161" s="51">
        <f t="shared" si="39"/>
        <v>2351</v>
      </c>
      <c r="AB161" s="51">
        <f t="shared" si="40"/>
        <v>0</v>
      </c>
      <c r="AC161" s="51">
        <f t="shared" si="41"/>
        <v>8.2289999999999992</v>
      </c>
    </row>
    <row r="162" spans="1:246" s="84" customFormat="1" ht="30">
      <c r="A162" s="49" t="s">
        <v>1322</v>
      </c>
      <c r="B162" s="49" t="s">
        <v>1322</v>
      </c>
      <c r="E162" s="90">
        <v>25</v>
      </c>
      <c r="F162" s="115" t="s">
        <v>1109</v>
      </c>
      <c r="G162" s="393"/>
      <c r="H162" s="222">
        <f t="shared" si="35"/>
        <v>1911</v>
      </c>
      <c r="I162" s="203">
        <v>1911</v>
      </c>
      <c r="J162" s="114"/>
      <c r="K162" s="114"/>
      <c r="L162" s="88">
        <f t="shared" si="36"/>
        <v>1911</v>
      </c>
      <c r="M162" s="114">
        <v>1911</v>
      </c>
      <c r="N162" s="114"/>
      <c r="O162" s="114"/>
      <c r="P162" s="114"/>
      <c r="Q162" s="113"/>
      <c r="R162" s="114"/>
      <c r="S162" s="114"/>
      <c r="T162" s="114">
        <f t="shared" si="42"/>
        <v>6.8940000000000001</v>
      </c>
      <c r="U162" s="114">
        <v>6.8940000000000001</v>
      </c>
      <c r="V162" s="114"/>
      <c r="W162" s="114"/>
      <c r="X162" s="82" t="s">
        <v>909</v>
      </c>
      <c r="Y162" s="108"/>
      <c r="Z162" s="50">
        <f t="shared" si="38"/>
        <v>1911</v>
      </c>
      <c r="AA162" s="51">
        <f t="shared" si="39"/>
        <v>1911</v>
      </c>
      <c r="AB162" s="51">
        <f t="shared" si="40"/>
        <v>0</v>
      </c>
      <c r="AC162" s="51">
        <f t="shared" si="41"/>
        <v>6.8940000000000001</v>
      </c>
    </row>
    <row r="163" spans="1:246" s="84" customFormat="1" ht="30">
      <c r="A163" s="49" t="s">
        <v>1322</v>
      </c>
      <c r="B163" s="49" t="s">
        <v>1322</v>
      </c>
      <c r="E163" s="90">
        <v>26</v>
      </c>
      <c r="F163" s="115" t="s">
        <v>1110</v>
      </c>
      <c r="G163" s="393"/>
      <c r="H163" s="222">
        <f t="shared" si="35"/>
        <v>2000</v>
      </c>
      <c r="I163" s="203">
        <v>2000</v>
      </c>
      <c r="J163" s="114"/>
      <c r="K163" s="114"/>
      <c r="L163" s="88">
        <f t="shared" si="36"/>
        <v>2000</v>
      </c>
      <c r="M163" s="114">
        <v>2000</v>
      </c>
      <c r="N163" s="114"/>
      <c r="O163" s="114"/>
      <c r="P163" s="114"/>
      <c r="Q163" s="113"/>
      <c r="R163" s="114"/>
      <c r="S163" s="114"/>
      <c r="T163" s="114">
        <f t="shared" si="42"/>
        <v>326.42201</v>
      </c>
      <c r="U163" s="114">
        <v>326.42201</v>
      </c>
      <c r="V163" s="114"/>
      <c r="W163" s="114"/>
      <c r="X163" s="82" t="s">
        <v>1098</v>
      </c>
      <c r="Y163" s="108"/>
      <c r="Z163" s="50">
        <f t="shared" si="38"/>
        <v>2000</v>
      </c>
      <c r="AA163" s="51">
        <f t="shared" si="39"/>
        <v>2000</v>
      </c>
      <c r="AB163" s="51">
        <f t="shared" si="40"/>
        <v>0</v>
      </c>
      <c r="AC163" s="51">
        <f t="shared" si="41"/>
        <v>326.42201</v>
      </c>
    </row>
    <row r="164" spans="1:246" s="84" customFormat="1" ht="14.45" customHeight="1">
      <c r="A164" s="49" t="s">
        <v>1322</v>
      </c>
      <c r="B164" s="49" t="s">
        <v>1322</v>
      </c>
      <c r="E164" s="90">
        <v>27</v>
      </c>
      <c r="F164" s="115" t="s">
        <v>1111</v>
      </c>
      <c r="G164" s="393"/>
      <c r="H164" s="222">
        <f t="shared" si="35"/>
        <v>2500</v>
      </c>
      <c r="I164" s="203">
        <v>2500</v>
      </c>
      <c r="J164" s="114"/>
      <c r="K164" s="114"/>
      <c r="L164" s="88">
        <f t="shared" si="36"/>
        <v>0</v>
      </c>
      <c r="M164" s="114"/>
      <c r="N164" s="114"/>
      <c r="O164" s="114"/>
      <c r="P164" s="114">
        <f>SUM(Q164:S164)</f>
        <v>2500</v>
      </c>
      <c r="Q164" s="113">
        <v>2500</v>
      </c>
      <c r="R164" s="114"/>
      <c r="S164" s="114"/>
      <c r="T164" s="114">
        <f t="shared" si="42"/>
        <v>628.47108600000001</v>
      </c>
      <c r="U164" s="114">
        <v>628.47108600000001</v>
      </c>
      <c r="V164" s="114"/>
      <c r="W164" s="114"/>
      <c r="X164" s="82" t="s">
        <v>1097</v>
      </c>
      <c r="Y164" s="108"/>
      <c r="Z164" s="50">
        <f t="shared" si="38"/>
        <v>2500</v>
      </c>
      <c r="AA164" s="51">
        <f t="shared" si="39"/>
        <v>0</v>
      </c>
      <c r="AB164" s="51">
        <f t="shared" si="40"/>
        <v>2500</v>
      </c>
      <c r="AC164" s="51">
        <f t="shared" si="41"/>
        <v>628.47108600000001</v>
      </c>
    </row>
    <row r="165" spans="1:246" s="84" customFormat="1" ht="14.45" customHeight="1">
      <c r="A165" s="49" t="s">
        <v>1322</v>
      </c>
      <c r="B165" s="49" t="s">
        <v>1322</v>
      </c>
      <c r="E165" s="90">
        <v>28</v>
      </c>
      <c r="F165" s="115" t="s">
        <v>1112</v>
      </c>
      <c r="G165" s="393"/>
      <c r="H165" s="222">
        <f t="shared" si="35"/>
        <v>700</v>
      </c>
      <c r="I165" s="203">
        <v>700</v>
      </c>
      <c r="J165" s="114"/>
      <c r="K165" s="114"/>
      <c r="L165" s="88">
        <f t="shared" si="36"/>
        <v>0</v>
      </c>
      <c r="M165" s="114"/>
      <c r="N165" s="114"/>
      <c r="O165" s="114"/>
      <c r="P165" s="114">
        <f>SUM(Q165:S165)</f>
        <v>687</v>
      </c>
      <c r="Q165" s="113">
        <v>687</v>
      </c>
      <c r="R165" s="114"/>
      <c r="S165" s="114"/>
      <c r="T165" s="114">
        <f t="shared" si="42"/>
        <v>403.411</v>
      </c>
      <c r="U165" s="114">
        <v>403.411</v>
      </c>
      <c r="V165" s="114"/>
      <c r="W165" s="114"/>
      <c r="X165" s="82" t="s">
        <v>1097</v>
      </c>
      <c r="Y165" s="108"/>
      <c r="Z165" s="50">
        <f t="shared" si="38"/>
        <v>700</v>
      </c>
      <c r="AA165" s="51">
        <f t="shared" si="39"/>
        <v>0</v>
      </c>
      <c r="AB165" s="51">
        <f t="shared" si="40"/>
        <v>687</v>
      </c>
      <c r="AC165" s="51">
        <f t="shared" si="41"/>
        <v>403.411</v>
      </c>
    </row>
    <row r="166" spans="1:246" s="123" customFormat="1">
      <c r="A166" s="49" t="s">
        <v>1322</v>
      </c>
      <c r="B166" s="49" t="s">
        <v>1322</v>
      </c>
      <c r="E166" s="90">
        <v>29</v>
      </c>
      <c r="F166" s="117" t="s">
        <v>19</v>
      </c>
      <c r="G166" s="122"/>
      <c r="H166" s="280">
        <f t="shared" si="35"/>
        <v>0</v>
      </c>
      <c r="I166" s="278"/>
      <c r="J166" s="126"/>
      <c r="K166" s="126"/>
      <c r="L166" s="120"/>
      <c r="M166" s="126"/>
      <c r="N166" s="126"/>
      <c r="O166" s="126"/>
      <c r="P166" s="114">
        <f>SUM(Q166:S166)</f>
        <v>13</v>
      </c>
      <c r="Q166" s="125">
        <v>13</v>
      </c>
      <c r="R166" s="126"/>
      <c r="S166" s="126"/>
      <c r="T166" s="126"/>
      <c r="U166" s="126"/>
      <c r="V166" s="126"/>
      <c r="W166" s="126"/>
      <c r="X166" s="76" t="s">
        <v>1097</v>
      </c>
      <c r="Y166" s="117"/>
      <c r="Z166" s="50">
        <f t="shared" si="38"/>
        <v>0</v>
      </c>
      <c r="AA166" s="51">
        <f t="shared" si="39"/>
        <v>0</v>
      </c>
      <c r="AB166" s="51">
        <f t="shared" si="40"/>
        <v>13</v>
      </c>
      <c r="AC166" s="51">
        <f t="shared" si="41"/>
        <v>0</v>
      </c>
    </row>
    <row r="167" spans="1:246" s="123" customFormat="1">
      <c r="A167" s="49" t="s">
        <v>1322</v>
      </c>
      <c r="B167" s="49" t="s">
        <v>1322</v>
      </c>
      <c r="E167" s="116" t="s">
        <v>1270</v>
      </c>
      <c r="F167" s="117" t="s">
        <v>1260</v>
      </c>
      <c r="G167" s="122"/>
      <c r="H167" s="278">
        <f>SUM(H168:H174)</f>
        <v>4885.8</v>
      </c>
      <c r="I167" s="278">
        <f t="shared" ref="I167:W167" si="43">SUM(I168:I174)</f>
        <v>3771</v>
      </c>
      <c r="J167" s="126">
        <f t="shared" si="43"/>
        <v>0</v>
      </c>
      <c r="K167" s="126">
        <f t="shared" si="43"/>
        <v>1114.8</v>
      </c>
      <c r="L167" s="120">
        <f t="shared" si="43"/>
        <v>3849.5949999999998</v>
      </c>
      <c r="M167" s="126">
        <f t="shared" si="43"/>
        <v>3036</v>
      </c>
      <c r="N167" s="126">
        <f t="shared" si="43"/>
        <v>0</v>
      </c>
      <c r="O167" s="131">
        <f t="shared" si="43"/>
        <v>813.59500000000003</v>
      </c>
      <c r="P167" s="126">
        <f t="shared" si="43"/>
        <v>735</v>
      </c>
      <c r="Q167" s="125">
        <f t="shared" si="43"/>
        <v>735</v>
      </c>
      <c r="R167" s="126">
        <f t="shared" si="43"/>
        <v>0</v>
      </c>
      <c r="S167" s="126">
        <f t="shared" si="43"/>
        <v>0</v>
      </c>
      <c r="T167" s="126">
        <f t="shared" si="43"/>
        <v>234</v>
      </c>
      <c r="U167" s="126">
        <f t="shared" si="43"/>
        <v>210</v>
      </c>
      <c r="V167" s="126">
        <f t="shared" si="43"/>
        <v>0</v>
      </c>
      <c r="W167" s="126">
        <f t="shared" si="43"/>
        <v>24</v>
      </c>
      <c r="X167" s="76"/>
      <c r="Y167" s="117"/>
      <c r="Z167" s="50">
        <f t="shared" si="38"/>
        <v>4885.8</v>
      </c>
      <c r="AA167" s="51">
        <f t="shared" si="39"/>
        <v>3849.5950000000003</v>
      </c>
      <c r="AB167" s="51">
        <f t="shared" si="40"/>
        <v>735</v>
      </c>
      <c r="AC167" s="51">
        <f t="shared" si="41"/>
        <v>234</v>
      </c>
    </row>
    <row r="168" spans="1:246" s="84" customFormat="1" ht="30">
      <c r="A168" s="49" t="s">
        <v>1322</v>
      </c>
      <c r="B168" s="49" t="s">
        <v>1322</v>
      </c>
      <c r="E168" s="90">
        <v>1</v>
      </c>
      <c r="F168" s="108" t="s">
        <v>1261</v>
      </c>
      <c r="G168" s="394" t="s">
        <v>1262</v>
      </c>
      <c r="H168" s="222">
        <v>204.6</v>
      </c>
      <c r="I168" s="203">
        <v>186</v>
      </c>
      <c r="J168" s="114"/>
      <c r="K168" s="114">
        <v>18.600000000000001</v>
      </c>
      <c r="L168" s="88">
        <v>204.6</v>
      </c>
      <c r="M168" s="114">
        <v>186</v>
      </c>
      <c r="N168" s="114"/>
      <c r="O168" s="114">
        <v>18.600000000000001</v>
      </c>
      <c r="P168" s="114">
        <v>0</v>
      </c>
      <c r="Q168" s="113">
        <v>0</v>
      </c>
      <c r="R168" s="114">
        <v>0</v>
      </c>
      <c r="S168" s="114">
        <v>0</v>
      </c>
      <c r="T168" s="114">
        <v>0</v>
      </c>
      <c r="U168" s="114">
        <v>0</v>
      </c>
      <c r="V168" s="114">
        <v>0</v>
      </c>
      <c r="W168" s="114">
        <v>0</v>
      </c>
      <c r="X168" s="82" t="s">
        <v>1263</v>
      </c>
      <c r="Y168" s="108"/>
      <c r="Z168" s="50">
        <f t="shared" si="38"/>
        <v>204.6</v>
      </c>
      <c r="AA168" s="51">
        <f t="shared" si="39"/>
        <v>204.6</v>
      </c>
      <c r="AB168" s="51">
        <f t="shared" si="40"/>
        <v>0</v>
      </c>
      <c r="AC168" s="51">
        <f t="shared" si="41"/>
        <v>0</v>
      </c>
    </row>
    <row r="169" spans="1:246" s="84" customFormat="1" ht="30">
      <c r="A169" s="49" t="s">
        <v>1322</v>
      </c>
      <c r="B169" s="49" t="s">
        <v>1322</v>
      </c>
      <c r="E169" s="90">
        <v>2</v>
      </c>
      <c r="F169" s="108" t="s">
        <v>1264</v>
      </c>
      <c r="G169" s="394"/>
      <c r="H169" s="222">
        <v>308</v>
      </c>
      <c r="I169" s="203">
        <v>280</v>
      </c>
      <c r="J169" s="114"/>
      <c r="K169" s="114">
        <v>28</v>
      </c>
      <c r="L169" s="88">
        <v>0</v>
      </c>
      <c r="M169" s="114">
        <v>0</v>
      </c>
      <c r="N169" s="114"/>
      <c r="O169" s="114">
        <v>0</v>
      </c>
      <c r="P169" s="114">
        <v>280</v>
      </c>
      <c r="Q169" s="113">
        <v>280</v>
      </c>
      <c r="R169" s="114">
        <v>0</v>
      </c>
      <c r="S169" s="114">
        <v>0</v>
      </c>
      <c r="T169" s="114">
        <v>0</v>
      </c>
      <c r="U169" s="114">
        <v>0</v>
      </c>
      <c r="V169" s="114">
        <v>0</v>
      </c>
      <c r="W169" s="114">
        <v>0</v>
      </c>
      <c r="X169" s="82" t="s">
        <v>1263</v>
      </c>
      <c r="Y169" s="108"/>
      <c r="Z169" s="50">
        <f t="shared" si="38"/>
        <v>308</v>
      </c>
      <c r="AA169" s="51">
        <f t="shared" si="39"/>
        <v>0</v>
      </c>
      <c r="AB169" s="51">
        <f t="shared" si="40"/>
        <v>280</v>
      </c>
      <c r="AC169" s="51">
        <f t="shared" si="41"/>
        <v>0</v>
      </c>
    </row>
    <row r="170" spans="1:246" s="84" customFormat="1" ht="30">
      <c r="A170" s="49" t="s">
        <v>1322</v>
      </c>
      <c r="B170" s="49" t="s">
        <v>1322</v>
      </c>
      <c r="E170" s="90">
        <v>3</v>
      </c>
      <c r="F170" s="108" t="s">
        <v>1265</v>
      </c>
      <c r="G170" s="394" t="s">
        <v>1266</v>
      </c>
      <c r="H170" s="222">
        <v>365</v>
      </c>
      <c r="I170" s="203">
        <v>332</v>
      </c>
      <c r="J170" s="114"/>
      <c r="K170" s="114">
        <v>33</v>
      </c>
      <c r="L170" s="88">
        <v>352</v>
      </c>
      <c r="M170" s="114">
        <v>332</v>
      </c>
      <c r="N170" s="114"/>
      <c r="O170" s="114">
        <v>20</v>
      </c>
      <c r="P170" s="114">
        <v>0</v>
      </c>
      <c r="Q170" s="113">
        <v>0</v>
      </c>
      <c r="R170" s="114">
        <v>0</v>
      </c>
      <c r="S170" s="114">
        <v>0</v>
      </c>
      <c r="T170" s="114">
        <v>12</v>
      </c>
      <c r="U170" s="114">
        <v>0</v>
      </c>
      <c r="V170" s="114">
        <v>0</v>
      </c>
      <c r="W170" s="114">
        <v>12</v>
      </c>
      <c r="X170" s="82" t="s">
        <v>1267</v>
      </c>
      <c r="Y170" s="108"/>
      <c r="Z170" s="50">
        <f t="shared" si="38"/>
        <v>365</v>
      </c>
      <c r="AA170" s="51">
        <f t="shared" si="39"/>
        <v>352</v>
      </c>
      <c r="AB170" s="51">
        <f t="shared" si="40"/>
        <v>0</v>
      </c>
      <c r="AC170" s="51">
        <f t="shared" si="41"/>
        <v>12</v>
      </c>
    </row>
    <row r="171" spans="1:246" s="84" customFormat="1" ht="30">
      <c r="A171" s="49" t="s">
        <v>1322</v>
      </c>
      <c r="B171" s="49" t="s">
        <v>1322</v>
      </c>
      <c r="E171" s="90">
        <v>4</v>
      </c>
      <c r="F171" s="108" t="s">
        <v>1268</v>
      </c>
      <c r="G171" s="394"/>
      <c r="H171" s="222">
        <v>231</v>
      </c>
      <c r="I171" s="203">
        <v>210</v>
      </c>
      <c r="J171" s="114"/>
      <c r="K171" s="114">
        <v>21</v>
      </c>
      <c r="L171" s="88">
        <v>222</v>
      </c>
      <c r="M171" s="114">
        <v>210</v>
      </c>
      <c r="N171" s="114"/>
      <c r="O171" s="114">
        <v>12</v>
      </c>
      <c r="P171" s="114">
        <v>0</v>
      </c>
      <c r="Q171" s="113">
        <v>0</v>
      </c>
      <c r="R171" s="114"/>
      <c r="S171" s="114">
        <v>0</v>
      </c>
      <c r="T171" s="114">
        <v>222</v>
      </c>
      <c r="U171" s="114">
        <v>210</v>
      </c>
      <c r="V171" s="114"/>
      <c r="W171" s="114">
        <v>12</v>
      </c>
      <c r="X171" s="82" t="s">
        <v>1267</v>
      </c>
      <c r="Y171" s="108"/>
      <c r="Z171" s="50">
        <f t="shared" si="38"/>
        <v>231</v>
      </c>
      <c r="AA171" s="51">
        <f t="shared" si="39"/>
        <v>222</v>
      </c>
      <c r="AB171" s="51">
        <f t="shared" si="40"/>
        <v>0</v>
      </c>
      <c r="AC171" s="51">
        <f t="shared" si="41"/>
        <v>222</v>
      </c>
    </row>
    <row r="172" spans="1:246" s="84" customFormat="1" ht="30">
      <c r="A172" s="49" t="s">
        <v>1322</v>
      </c>
      <c r="B172" s="49" t="s">
        <v>1322</v>
      </c>
      <c r="E172" s="90">
        <v>5</v>
      </c>
      <c r="F172" s="108" t="s">
        <v>1268</v>
      </c>
      <c r="G172" s="394"/>
      <c r="H172" s="222">
        <v>497.2</v>
      </c>
      <c r="I172" s="203">
        <v>452</v>
      </c>
      <c r="J172" s="114"/>
      <c r="K172" s="114">
        <v>45.2</v>
      </c>
      <c r="L172" s="88">
        <v>0</v>
      </c>
      <c r="M172" s="114">
        <v>0</v>
      </c>
      <c r="N172" s="114"/>
      <c r="O172" s="114">
        <v>0</v>
      </c>
      <c r="P172" s="114">
        <v>452</v>
      </c>
      <c r="Q172" s="113">
        <v>452</v>
      </c>
      <c r="R172" s="114"/>
      <c r="S172" s="114">
        <v>0</v>
      </c>
      <c r="T172" s="114">
        <v>0</v>
      </c>
      <c r="U172" s="114">
        <v>0</v>
      </c>
      <c r="V172" s="114"/>
      <c r="W172" s="114">
        <v>0</v>
      </c>
      <c r="X172" s="82" t="s">
        <v>1267</v>
      </c>
      <c r="Y172" s="108"/>
      <c r="Z172" s="50">
        <f t="shared" si="38"/>
        <v>497.2</v>
      </c>
      <c r="AA172" s="51">
        <f t="shared" si="39"/>
        <v>0</v>
      </c>
      <c r="AB172" s="51">
        <f t="shared" si="40"/>
        <v>452</v>
      </c>
      <c r="AC172" s="51">
        <f t="shared" si="41"/>
        <v>0</v>
      </c>
    </row>
    <row r="173" spans="1:246" s="84" customFormat="1" ht="30">
      <c r="A173" s="49" t="s">
        <v>1322</v>
      </c>
      <c r="B173" s="49" t="s">
        <v>1322</v>
      </c>
      <c r="E173" s="90">
        <v>6</v>
      </c>
      <c r="F173" s="108" t="s">
        <v>1268</v>
      </c>
      <c r="G173" s="394"/>
      <c r="H173" s="222">
        <v>6</v>
      </c>
      <c r="I173" s="203">
        <v>3</v>
      </c>
      <c r="J173" s="114"/>
      <c r="K173" s="114">
        <v>3</v>
      </c>
      <c r="L173" s="88">
        <v>0</v>
      </c>
      <c r="M173" s="114">
        <v>0</v>
      </c>
      <c r="N173" s="114"/>
      <c r="O173" s="114">
        <v>0</v>
      </c>
      <c r="P173" s="114">
        <v>3</v>
      </c>
      <c r="Q173" s="113">
        <v>3</v>
      </c>
      <c r="R173" s="114"/>
      <c r="S173" s="114">
        <v>0</v>
      </c>
      <c r="T173" s="114">
        <v>0</v>
      </c>
      <c r="U173" s="114">
        <v>0</v>
      </c>
      <c r="V173" s="114"/>
      <c r="W173" s="114">
        <v>0</v>
      </c>
      <c r="X173" s="82" t="s">
        <v>1267</v>
      </c>
      <c r="Y173" s="108"/>
      <c r="Z173" s="50">
        <f t="shared" si="38"/>
        <v>6</v>
      </c>
      <c r="AA173" s="51">
        <f t="shared" si="39"/>
        <v>0</v>
      </c>
      <c r="AB173" s="51">
        <f t="shared" si="40"/>
        <v>3</v>
      </c>
      <c r="AC173" s="51">
        <f t="shared" si="41"/>
        <v>0</v>
      </c>
    </row>
    <row r="174" spans="1:246" s="84" customFormat="1" ht="15" customHeight="1">
      <c r="B174" s="49" t="s">
        <v>1322</v>
      </c>
      <c r="E174" s="90">
        <v>7</v>
      </c>
      <c r="F174" s="108" t="s">
        <v>1269</v>
      </c>
      <c r="G174" s="394"/>
      <c r="H174" s="222">
        <v>3274</v>
      </c>
      <c r="I174" s="203">
        <v>2308</v>
      </c>
      <c r="J174" s="114"/>
      <c r="K174" s="114">
        <v>966</v>
      </c>
      <c r="L174" s="88">
        <v>3070.9949999999999</v>
      </c>
      <c r="M174" s="114">
        <v>2308</v>
      </c>
      <c r="N174" s="114"/>
      <c r="O174" s="114">
        <v>762.995</v>
      </c>
      <c r="P174" s="114">
        <v>0</v>
      </c>
      <c r="Q174" s="113">
        <v>0</v>
      </c>
      <c r="R174" s="114"/>
      <c r="S174" s="114">
        <v>0</v>
      </c>
      <c r="T174" s="114">
        <v>0</v>
      </c>
      <c r="U174" s="114">
        <v>0</v>
      </c>
      <c r="V174" s="114"/>
      <c r="W174" s="114">
        <v>0</v>
      </c>
      <c r="X174" s="82"/>
      <c r="Y174" s="108"/>
      <c r="Z174" s="50">
        <f t="shared" si="38"/>
        <v>3274</v>
      </c>
      <c r="AA174" s="51">
        <f t="shared" si="39"/>
        <v>3070.9949999999999</v>
      </c>
      <c r="AB174" s="51">
        <f t="shared" si="40"/>
        <v>0</v>
      </c>
      <c r="AC174" s="51">
        <f t="shared" si="41"/>
        <v>0</v>
      </c>
    </row>
    <row r="175" spans="1:246" ht="28.5">
      <c r="B175" s="49" t="s">
        <v>1321</v>
      </c>
      <c r="E175" s="65" t="s">
        <v>3</v>
      </c>
      <c r="F175" s="66" t="s">
        <v>101</v>
      </c>
      <c r="G175" s="67"/>
      <c r="H175" s="273">
        <f>H176</f>
        <v>412726.9</v>
      </c>
      <c r="I175" s="273">
        <f t="shared" ref="I175:W175" si="44">I176</f>
        <v>387653</v>
      </c>
      <c r="J175" s="68">
        <f t="shared" si="44"/>
        <v>0</v>
      </c>
      <c r="K175" s="68">
        <f t="shared" si="44"/>
        <v>25073.9</v>
      </c>
      <c r="L175" s="69">
        <f t="shared" si="44"/>
        <v>278675.901893</v>
      </c>
      <c r="M175" s="68">
        <f t="shared" si="44"/>
        <v>270795</v>
      </c>
      <c r="N175" s="68">
        <f t="shared" si="44"/>
        <v>0</v>
      </c>
      <c r="O175" s="68">
        <f t="shared" si="44"/>
        <v>7880.9018930000002</v>
      </c>
      <c r="P175" s="68">
        <f t="shared" si="44"/>
        <v>120331</v>
      </c>
      <c r="Q175" s="68">
        <f t="shared" si="44"/>
        <v>116858</v>
      </c>
      <c r="R175" s="68">
        <f t="shared" si="44"/>
        <v>0</v>
      </c>
      <c r="S175" s="68">
        <f t="shared" si="44"/>
        <v>3473</v>
      </c>
      <c r="T175" s="70">
        <f t="shared" si="44"/>
        <v>44311.597400000006</v>
      </c>
      <c r="U175" s="70">
        <f t="shared" si="44"/>
        <v>42811.597400000006</v>
      </c>
      <c r="V175" s="68">
        <f t="shared" si="44"/>
        <v>0</v>
      </c>
      <c r="W175" s="68">
        <f t="shared" si="44"/>
        <v>1500</v>
      </c>
      <c r="X175" s="71"/>
      <c r="Y175" s="92"/>
      <c r="Z175" s="50">
        <f t="shared" si="38"/>
        <v>412726.9</v>
      </c>
      <c r="AA175" s="51">
        <f t="shared" si="39"/>
        <v>278675.901893</v>
      </c>
      <c r="AB175" s="51">
        <f t="shared" si="40"/>
        <v>120331</v>
      </c>
      <c r="AC175" s="51">
        <f t="shared" si="41"/>
        <v>44311.597400000006</v>
      </c>
      <c r="AD175" s="73"/>
      <c r="AE175" s="73"/>
      <c r="AF175" s="73"/>
      <c r="AG175" s="73"/>
      <c r="AH175" s="73"/>
      <c r="AI175" s="73"/>
      <c r="AJ175" s="73"/>
      <c r="AK175" s="73"/>
      <c r="AL175" s="73"/>
      <c r="AM175" s="73"/>
      <c r="AN175" s="73"/>
      <c r="AO175" s="73"/>
      <c r="AP175" s="73"/>
      <c r="AQ175" s="73"/>
      <c r="AR175" s="73"/>
      <c r="AS175" s="73"/>
      <c r="AT175" s="73"/>
      <c r="AU175" s="73"/>
      <c r="AV175" s="73"/>
      <c r="AW175" s="73"/>
      <c r="AX175" s="73"/>
      <c r="AY175" s="73"/>
      <c r="AZ175" s="73"/>
      <c r="BA175" s="73"/>
      <c r="BB175" s="73"/>
      <c r="BC175" s="73"/>
      <c r="BD175" s="73"/>
      <c r="BE175" s="73"/>
      <c r="BF175" s="73"/>
      <c r="BG175" s="73"/>
      <c r="BH175" s="73"/>
      <c r="BI175" s="73"/>
      <c r="BJ175" s="73"/>
      <c r="BK175" s="73"/>
      <c r="BL175" s="73"/>
      <c r="BM175" s="73"/>
      <c r="BN175" s="73"/>
      <c r="BO175" s="73"/>
      <c r="BP175" s="73"/>
      <c r="BQ175" s="73"/>
      <c r="BR175" s="73"/>
      <c r="BS175" s="73"/>
      <c r="BT175" s="73"/>
      <c r="BU175" s="73"/>
      <c r="BV175" s="73"/>
      <c r="BW175" s="73"/>
      <c r="BX175" s="73"/>
      <c r="BY175" s="73"/>
      <c r="BZ175" s="73"/>
      <c r="CA175" s="73"/>
      <c r="CB175" s="73"/>
      <c r="CC175" s="73"/>
      <c r="CD175" s="73"/>
      <c r="CE175" s="73"/>
      <c r="CF175" s="73"/>
      <c r="CG175" s="73"/>
      <c r="CH175" s="73"/>
      <c r="CI175" s="73"/>
      <c r="CJ175" s="73"/>
      <c r="CK175" s="73"/>
      <c r="CL175" s="73"/>
      <c r="CM175" s="73"/>
      <c r="CN175" s="73"/>
      <c r="CO175" s="73"/>
      <c r="CP175" s="73"/>
      <c r="CQ175" s="73"/>
      <c r="CR175" s="73"/>
      <c r="CS175" s="73"/>
      <c r="CT175" s="73"/>
      <c r="CU175" s="73"/>
      <c r="CV175" s="73"/>
      <c r="CW175" s="73"/>
      <c r="CX175" s="73"/>
      <c r="CY175" s="73"/>
      <c r="CZ175" s="73"/>
      <c r="DA175" s="73"/>
      <c r="DB175" s="73"/>
      <c r="DC175" s="73"/>
      <c r="DD175" s="73"/>
      <c r="DE175" s="73"/>
      <c r="DF175" s="73"/>
      <c r="DG175" s="73"/>
      <c r="DH175" s="73"/>
      <c r="DI175" s="73"/>
      <c r="DJ175" s="73"/>
      <c r="DK175" s="73"/>
      <c r="DL175" s="73"/>
      <c r="DM175" s="73"/>
      <c r="DN175" s="73"/>
      <c r="DO175" s="73"/>
      <c r="DP175" s="73"/>
      <c r="DQ175" s="73"/>
      <c r="DR175" s="73"/>
      <c r="DS175" s="73"/>
      <c r="DT175" s="73"/>
      <c r="DU175" s="73"/>
      <c r="DV175" s="73"/>
      <c r="DW175" s="73"/>
      <c r="DX175" s="73"/>
      <c r="DY175" s="74"/>
      <c r="DZ175" s="73"/>
      <c r="EA175" s="73"/>
      <c r="EB175" s="73"/>
      <c r="EC175" s="73"/>
      <c r="ED175" s="73"/>
      <c r="EE175" s="73"/>
      <c r="EF175" s="73"/>
      <c r="EG175" s="73"/>
      <c r="EH175" s="73"/>
      <c r="EI175" s="73"/>
      <c r="EJ175" s="73"/>
      <c r="EK175" s="73"/>
      <c r="EL175" s="73"/>
      <c r="EM175" s="73"/>
      <c r="EN175" s="73"/>
      <c r="EO175" s="73"/>
      <c r="EP175" s="73"/>
      <c r="EQ175" s="73"/>
      <c r="ER175" s="73"/>
      <c r="ES175" s="73"/>
      <c r="ET175" s="73"/>
      <c r="EU175" s="73"/>
      <c r="EV175" s="73"/>
      <c r="EW175" s="73"/>
      <c r="EX175" s="73"/>
      <c r="EY175" s="73"/>
      <c r="EZ175" s="73"/>
      <c r="FA175" s="73"/>
      <c r="FB175" s="73"/>
      <c r="FC175" s="73"/>
      <c r="FD175" s="73"/>
      <c r="FE175" s="73"/>
      <c r="FF175" s="73"/>
      <c r="FG175" s="73"/>
      <c r="FH175" s="73"/>
      <c r="FI175" s="73"/>
      <c r="FJ175" s="73"/>
      <c r="FK175" s="73"/>
      <c r="FL175" s="73"/>
      <c r="FM175" s="73"/>
      <c r="FN175" s="73"/>
      <c r="FO175" s="73"/>
      <c r="FP175" s="73"/>
      <c r="FQ175" s="73"/>
      <c r="FR175" s="73"/>
      <c r="FS175" s="73"/>
      <c r="FT175" s="73"/>
      <c r="FU175" s="73"/>
      <c r="FV175" s="73"/>
      <c r="FW175" s="73"/>
      <c r="FX175" s="73"/>
      <c r="FY175" s="73"/>
      <c r="FZ175" s="73"/>
      <c r="GA175" s="73"/>
      <c r="GB175" s="73"/>
      <c r="GC175" s="73"/>
      <c r="GD175" s="73"/>
      <c r="GE175" s="73"/>
      <c r="GF175" s="73"/>
      <c r="GG175" s="73"/>
      <c r="GH175" s="73"/>
      <c r="GI175" s="73"/>
      <c r="GJ175" s="73"/>
      <c r="GK175" s="73"/>
      <c r="GL175" s="73"/>
      <c r="GM175" s="73"/>
      <c r="GN175" s="73"/>
      <c r="GO175" s="73"/>
      <c r="GP175" s="73"/>
      <c r="GQ175" s="73"/>
      <c r="GR175" s="73"/>
      <c r="GS175" s="73"/>
      <c r="GT175" s="73"/>
      <c r="GU175" s="73"/>
      <c r="GV175" s="73"/>
      <c r="GW175" s="73"/>
      <c r="GX175" s="73"/>
      <c r="GY175" s="73"/>
      <c r="GZ175" s="73"/>
      <c r="HA175" s="73"/>
      <c r="HB175" s="73"/>
      <c r="HC175" s="73"/>
      <c r="HD175" s="73"/>
      <c r="HE175" s="73"/>
      <c r="HF175" s="73"/>
      <c r="HG175" s="73"/>
      <c r="HH175" s="73"/>
      <c r="HI175" s="73"/>
      <c r="HJ175" s="73"/>
      <c r="HK175" s="73"/>
      <c r="HL175" s="73"/>
      <c r="HM175" s="73"/>
      <c r="HN175" s="73"/>
      <c r="HO175" s="73"/>
      <c r="HP175" s="73"/>
      <c r="HQ175" s="73"/>
      <c r="HR175" s="73"/>
      <c r="HS175" s="73"/>
      <c r="HT175" s="73"/>
      <c r="HU175" s="73"/>
      <c r="HV175" s="73"/>
      <c r="HW175" s="73"/>
      <c r="HX175" s="73"/>
      <c r="HY175" s="73"/>
      <c r="HZ175" s="73"/>
      <c r="IA175" s="73"/>
      <c r="IB175" s="73"/>
      <c r="IC175" s="73"/>
      <c r="ID175" s="73"/>
      <c r="IE175" s="73"/>
      <c r="IF175" s="73"/>
      <c r="IG175" s="73"/>
      <c r="IH175" s="73"/>
      <c r="II175" s="73"/>
      <c r="IJ175" s="73"/>
      <c r="IK175" s="73"/>
      <c r="IL175" s="73"/>
    </row>
    <row r="176" spans="1:246" ht="17.25" customHeight="1">
      <c r="B176" s="49" t="s">
        <v>1321</v>
      </c>
      <c r="E176" s="65" t="s">
        <v>25</v>
      </c>
      <c r="F176" s="66" t="s">
        <v>40</v>
      </c>
      <c r="G176" s="67"/>
      <c r="H176" s="273">
        <f>H199+H177+H180+H182+H184+H187+H192+H197</f>
        <v>412726.9</v>
      </c>
      <c r="I176" s="273">
        <f t="shared" ref="I176:W176" si="45">I199+I177+I180+I182+I184+I187+I192+I197</f>
        <v>387653</v>
      </c>
      <c r="J176" s="68">
        <f t="shared" si="45"/>
        <v>0</v>
      </c>
      <c r="K176" s="68">
        <f t="shared" si="45"/>
        <v>25073.9</v>
      </c>
      <c r="L176" s="69">
        <f t="shared" si="45"/>
        <v>278675.901893</v>
      </c>
      <c r="M176" s="68">
        <f t="shared" si="45"/>
        <v>270795</v>
      </c>
      <c r="N176" s="68">
        <f t="shared" si="45"/>
        <v>0</v>
      </c>
      <c r="O176" s="68">
        <f t="shared" si="45"/>
        <v>7880.9018930000002</v>
      </c>
      <c r="P176" s="68">
        <f t="shared" si="45"/>
        <v>120331</v>
      </c>
      <c r="Q176" s="68">
        <f t="shared" si="45"/>
        <v>116858</v>
      </c>
      <c r="R176" s="68">
        <f t="shared" si="45"/>
        <v>0</v>
      </c>
      <c r="S176" s="68">
        <f t="shared" si="45"/>
        <v>3473</v>
      </c>
      <c r="T176" s="70">
        <f t="shared" si="45"/>
        <v>44311.597400000006</v>
      </c>
      <c r="U176" s="70">
        <f t="shared" si="45"/>
        <v>42811.597400000006</v>
      </c>
      <c r="V176" s="68">
        <f t="shared" si="45"/>
        <v>0</v>
      </c>
      <c r="W176" s="68">
        <f t="shared" si="45"/>
        <v>1500</v>
      </c>
      <c r="X176" s="71"/>
      <c r="Y176" s="92"/>
      <c r="Z176" s="50">
        <f t="shared" si="38"/>
        <v>412726.9</v>
      </c>
      <c r="AA176" s="51">
        <f t="shared" si="39"/>
        <v>278675.901893</v>
      </c>
      <c r="AB176" s="51">
        <f t="shared" si="40"/>
        <v>120331</v>
      </c>
      <c r="AC176" s="51">
        <f t="shared" si="41"/>
        <v>44311.597400000006</v>
      </c>
      <c r="AD176" s="73"/>
      <c r="AE176" s="73"/>
      <c r="AF176" s="73"/>
      <c r="AG176" s="73"/>
      <c r="AH176" s="73"/>
      <c r="AI176" s="73"/>
      <c r="AJ176" s="73"/>
      <c r="AK176" s="73"/>
      <c r="AL176" s="73"/>
      <c r="AM176" s="73"/>
      <c r="AN176" s="73"/>
      <c r="AO176" s="73"/>
      <c r="AP176" s="73"/>
      <c r="AQ176" s="73"/>
      <c r="AR176" s="73"/>
      <c r="AS176" s="73"/>
      <c r="AT176" s="73"/>
      <c r="AU176" s="73"/>
      <c r="AV176" s="73"/>
      <c r="AW176" s="73"/>
      <c r="AX176" s="73"/>
      <c r="AY176" s="73"/>
      <c r="AZ176" s="73"/>
      <c r="BA176" s="73"/>
      <c r="BB176" s="73"/>
      <c r="BC176" s="73"/>
      <c r="BD176" s="73"/>
      <c r="BE176" s="73"/>
      <c r="BF176" s="73"/>
      <c r="BG176" s="73"/>
      <c r="BH176" s="73"/>
      <c r="BI176" s="73"/>
      <c r="BJ176" s="73"/>
      <c r="BK176" s="73"/>
      <c r="BL176" s="73"/>
      <c r="BM176" s="73"/>
      <c r="BN176" s="73"/>
      <c r="BO176" s="73"/>
      <c r="BP176" s="73"/>
      <c r="BQ176" s="73"/>
      <c r="BR176" s="73"/>
      <c r="BS176" s="73"/>
      <c r="BT176" s="73"/>
      <c r="BU176" s="73"/>
      <c r="BV176" s="73"/>
      <c r="BW176" s="73"/>
      <c r="BX176" s="73"/>
      <c r="BY176" s="73"/>
      <c r="BZ176" s="73"/>
      <c r="CA176" s="73"/>
      <c r="CB176" s="73"/>
      <c r="CC176" s="73"/>
      <c r="CD176" s="73"/>
      <c r="CE176" s="73"/>
      <c r="CF176" s="73"/>
      <c r="CG176" s="73"/>
      <c r="CH176" s="73"/>
      <c r="CI176" s="73"/>
      <c r="CJ176" s="73"/>
      <c r="CK176" s="73"/>
      <c r="CL176" s="73"/>
      <c r="CM176" s="73"/>
      <c r="CN176" s="73"/>
      <c r="CO176" s="73"/>
      <c r="CP176" s="73"/>
      <c r="CQ176" s="73"/>
      <c r="CR176" s="73"/>
      <c r="CS176" s="73"/>
      <c r="CT176" s="73"/>
      <c r="CU176" s="73"/>
      <c r="CV176" s="73"/>
      <c r="CW176" s="73"/>
      <c r="CX176" s="73"/>
      <c r="CY176" s="73"/>
      <c r="CZ176" s="73"/>
      <c r="DA176" s="73"/>
      <c r="DB176" s="73"/>
      <c r="DC176" s="73"/>
      <c r="DD176" s="73"/>
      <c r="DE176" s="73"/>
      <c r="DF176" s="73"/>
      <c r="DG176" s="73"/>
      <c r="DH176" s="73"/>
      <c r="DI176" s="73"/>
      <c r="DJ176" s="73"/>
      <c r="DK176" s="73"/>
      <c r="DL176" s="73"/>
      <c r="DM176" s="73"/>
      <c r="DN176" s="73"/>
      <c r="DO176" s="73"/>
      <c r="DP176" s="73"/>
      <c r="DQ176" s="73"/>
      <c r="DR176" s="73"/>
      <c r="DS176" s="73"/>
      <c r="DT176" s="73"/>
      <c r="DU176" s="73"/>
      <c r="DV176" s="73"/>
      <c r="DW176" s="73"/>
      <c r="DX176" s="73"/>
      <c r="DY176" s="74"/>
      <c r="DZ176" s="73"/>
      <c r="EA176" s="73"/>
      <c r="EB176" s="73"/>
      <c r="EC176" s="73"/>
      <c r="ED176" s="73"/>
      <c r="EE176" s="73"/>
      <c r="EF176" s="73"/>
      <c r="EG176" s="73"/>
      <c r="EH176" s="73"/>
      <c r="EI176" s="73"/>
      <c r="EJ176" s="73"/>
      <c r="EK176" s="73"/>
      <c r="EL176" s="73"/>
      <c r="EM176" s="73"/>
      <c r="EN176" s="73"/>
      <c r="EO176" s="73"/>
      <c r="EP176" s="73"/>
      <c r="EQ176" s="73"/>
      <c r="ER176" s="73"/>
      <c r="ES176" s="73"/>
      <c r="ET176" s="73"/>
      <c r="EU176" s="73"/>
      <c r="EV176" s="73"/>
      <c r="EW176" s="73"/>
      <c r="EX176" s="73"/>
      <c r="EY176" s="73"/>
      <c r="EZ176" s="73"/>
      <c r="FA176" s="73"/>
      <c r="FB176" s="73"/>
      <c r="FC176" s="73"/>
      <c r="FD176" s="73"/>
      <c r="FE176" s="73"/>
      <c r="FF176" s="73"/>
      <c r="FG176" s="73"/>
      <c r="FH176" s="73"/>
      <c r="FI176" s="73"/>
      <c r="FJ176" s="73"/>
      <c r="FK176" s="73"/>
      <c r="FL176" s="73"/>
      <c r="FM176" s="73"/>
      <c r="FN176" s="73"/>
      <c r="FO176" s="73"/>
      <c r="FP176" s="73"/>
      <c r="FQ176" s="73"/>
      <c r="FR176" s="73"/>
      <c r="FS176" s="73"/>
      <c r="FT176" s="73"/>
      <c r="FU176" s="73"/>
      <c r="FV176" s="73"/>
      <c r="FW176" s="73"/>
      <c r="FX176" s="73"/>
      <c r="FY176" s="73"/>
      <c r="FZ176" s="73"/>
      <c r="GA176" s="73"/>
      <c r="GB176" s="73"/>
      <c r="GC176" s="73"/>
      <c r="GD176" s="73"/>
      <c r="GE176" s="73"/>
      <c r="GF176" s="73"/>
      <c r="GG176" s="73"/>
      <c r="GH176" s="73"/>
      <c r="GI176" s="73"/>
      <c r="GJ176" s="73"/>
      <c r="GK176" s="73"/>
      <c r="GL176" s="73"/>
      <c r="GM176" s="73"/>
      <c r="GN176" s="73"/>
      <c r="GO176" s="73"/>
      <c r="GP176" s="73"/>
      <c r="GQ176" s="73"/>
      <c r="GR176" s="73"/>
      <c r="GS176" s="73"/>
      <c r="GT176" s="73"/>
      <c r="GU176" s="73"/>
      <c r="GV176" s="73"/>
      <c r="GW176" s="73"/>
      <c r="GX176" s="73"/>
      <c r="GY176" s="73"/>
      <c r="GZ176" s="73"/>
      <c r="HA176" s="73"/>
      <c r="HB176" s="73"/>
      <c r="HC176" s="73"/>
      <c r="HD176" s="73"/>
      <c r="HE176" s="73"/>
      <c r="HF176" s="73"/>
      <c r="HG176" s="73"/>
      <c r="HH176" s="73"/>
      <c r="HI176" s="73"/>
      <c r="HJ176" s="73"/>
      <c r="HK176" s="73"/>
      <c r="HL176" s="73"/>
      <c r="HM176" s="73"/>
      <c r="HN176" s="73"/>
      <c r="HO176" s="73"/>
      <c r="HP176" s="73"/>
      <c r="HQ176" s="73"/>
      <c r="HR176" s="73"/>
      <c r="HS176" s="73"/>
      <c r="HT176" s="73"/>
      <c r="HU176" s="73"/>
      <c r="HV176" s="73"/>
      <c r="HW176" s="73"/>
      <c r="HX176" s="73"/>
      <c r="HY176" s="73"/>
      <c r="HZ176" s="73"/>
      <c r="IA176" s="73"/>
      <c r="IB176" s="73"/>
      <c r="IC176" s="73"/>
      <c r="ID176" s="73"/>
      <c r="IE176" s="73"/>
      <c r="IF176" s="73"/>
      <c r="IG176" s="73"/>
      <c r="IH176" s="73"/>
      <c r="II176" s="73"/>
      <c r="IJ176" s="73"/>
      <c r="IK176" s="73"/>
      <c r="IL176" s="73"/>
    </row>
    <row r="177" spans="1:246">
      <c r="A177" s="49" t="s">
        <v>852</v>
      </c>
      <c r="B177" s="49" t="s">
        <v>1321</v>
      </c>
      <c r="E177" s="65" t="s">
        <v>36</v>
      </c>
      <c r="F177" s="75" t="s">
        <v>80</v>
      </c>
      <c r="G177" s="67"/>
      <c r="H177" s="273">
        <f t="shared" ref="H177:R177" si="46">SUM(H178:H179)</f>
        <v>55283</v>
      </c>
      <c r="I177" s="273">
        <f t="shared" si="46"/>
        <v>54519</v>
      </c>
      <c r="J177" s="68">
        <f t="shared" si="46"/>
        <v>0</v>
      </c>
      <c r="K177" s="68">
        <f t="shared" si="46"/>
        <v>764</v>
      </c>
      <c r="L177" s="69">
        <f t="shared" si="46"/>
        <v>38540</v>
      </c>
      <c r="M177" s="68">
        <f t="shared" si="46"/>
        <v>37776</v>
      </c>
      <c r="N177" s="70">
        <f t="shared" si="46"/>
        <v>0</v>
      </c>
      <c r="O177" s="68">
        <f t="shared" si="46"/>
        <v>764</v>
      </c>
      <c r="P177" s="68">
        <f t="shared" si="46"/>
        <v>17307</v>
      </c>
      <c r="Q177" s="68">
        <f t="shared" si="46"/>
        <v>16743</v>
      </c>
      <c r="R177" s="70">
        <f t="shared" si="46"/>
        <v>0</v>
      </c>
      <c r="S177" s="68">
        <f>SUM(S178:S179)</f>
        <v>564</v>
      </c>
      <c r="T177" s="70">
        <f>SUM(T178:T179)</f>
        <v>17727.511999999999</v>
      </c>
      <c r="U177" s="70">
        <f>SUM(U178:U179)</f>
        <v>17727.511999999999</v>
      </c>
      <c r="V177" s="70">
        <f>SUM(V178:V179)</f>
        <v>0</v>
      </c>
      <c r="W177" s="70">
        <f>SUM(W178:W179)</f>
        <v>0</v>
      </c>
      <c r="X177" s="71"/>
      <c r="Y177" s="92"/>
      <c r="Z177" s="50">
        <f t="shared" si="38"/>
        <v>55283</v>
      </c>
      <c r="AA177" s="51">
        <f t="shared" si="39"/>
        <v>38540</v>
      </c>
      <c r="AB177" s="51">
        <f t="shared" si="40"/>
        <v>17307</v>
      </c>
      <c r="AC177" s="51">
        <f t="shared" si="41"/>
        <v>17727.511999999999</v>
      </c>
      <c r="AD177" s="73"/>
      <c r="AE177" s="73"/>
      <c r="AF177" s="73"/>
      <c r="AG177" s="73"/>
      <c r="AH177" s="73"/>
      <c r="AI177" s="73"/>
      <c r="AJ177" s="73"/>
      <c r="AK177" s="73"/>
      <c r="AL177" s="73"/>
      <c r="AM177" s="73"/>
      <c r="AN177" s="73"/>
      <c r="AO177" s="73"/>
      <c r="AP177" s="73"/>
      <c r="AQ177" s="73"/>
      <c r="AR177" s="73"/>
      <c r="AS177" s="73"/>
      <c r="AT177" s="73"/>
      <c r="AU177" s="73"/>
      <c r="AV177" s="73"/>
      <c r="AW177" s="73"/>
      <c r="AX177" s="73"/>
      <c r="AY177" s="73"/>
      <c r="AZ177" s="73"/>
      <c r="BA177" s="73"/>
      <c r="BB177" s="73"/>
      <c r="BC177" s="73"/>
      <c r="BD177" s="73"/>
      <c r="BE177" s="73"/>
      <c r="BF177" s="73"/>
      <c r="BG177" s="73"/>
      <c r="BH177" s="73"/>
      <c r="BI177" s="73"/>
      <c r="BJ177" s="73"/>
      <c r="BK177" s="73"/>
      <c r="BL177" s="73"/>
      <c r="BM177" s="73"/>
      <c r="BN177" s="73"/>
      <c r="BO177" s="73"/>
      <c r="BP177" s="73"/>
      <c r="BQ177" s="73"/>
      <c r="BR177" s="73"/>
      <c r="BS177" s="73"/>
      <c r="BT177" s="73"/>
      <c r="BU177" s="73"/>
      <c r="BV177" s="73"/>
      <c r="BW177" s="73"/>
      <c r="BX177" s="73"/>
      <c r="BY177" s="73"/>
      <c r="BZ177" s="73"/>
      <c r="CA177" s="73"/>
      <c r="CB177" s="73"/>
      <c r="CC177" s="73"/>
      <c r="CD177" s="73"/>
      <c r="CE177" s="73"/>
      <c r="CF177" s="73"/>
      <c r="CG177" s="73"/>
      <c r="CH177" s="73"/>
      <c r="CI177" s="73"/>
      <c r="CJ177" s="73"/>
      <c r="CK177" s="73"/>
      <c r="CL177" s="73"/>
      <c r="CM177" s="73"/>
      <c r="CN177" s="73"/>
      <c r="CO177" s="73"/>
      <c r="CP177" s="73"/>
      <c r="CQ177" s="73"/>
      <c r="CR177" s="73"/>
      <c r="CS177" s="73"/>
      <c r="CT177" s="73"/>
      <c r="CU177" s="73"/>
      <c r="CV177" s="73"/>
      <c r="CW177" s="73"/>
      <c r="CX177" s="73"/>
      <c r="CY177" s="73"/>
      <c r="CZ177" s="73"/>
      <c r="DA177" s="73"/>
      <c r="DB177" s="73"/>
      <c r="DC177" s="73"/>
      <c r="DD177" s="73"/>
      <c r="DE177" s="73"/>
      <c r="DF177" s="73"/>
      <c r="DG177" s="73"/>
      <c r="DH177" s="73"/>
      <c r="DI177" s="73"/>
      <c r="DJ177" s="73"/>
      <c r="DK177" s="73"/>
      <c r="DL177" s="73"/>
      <c r="DM177" s="73"/>
      <c r="DN177" s="73"/>
      <c r="DO177" s="73"/>
      <c r="DP177" s="73"/>
      <c r="DQ177" s="73"/>
      <c r="DR177" s="73"/>
      <c r="DS177" s="73"/>
      <c r="DT177" s="73"/>
      <c r="DU177" s="73"/>
      <c r="DV177" s="73"/>
      <c r="DW177" s="73"/>
      <c r="DX177" s="73"/>
      <c r="DY177" s="74"/>
      <c r="DZ177" s="73"/>
      <c r="EA177" s="73"/>
      <c r="EB177" s="73"/>
      <c r="EC177" s="73"/>
      <c r="ED177" s="73"/>
      <c r="EE177" s="73"/>
      <c r="EF177" s="73"/>
      <c r="EG177" s="73"/>
      <c r="EH177" s="73"/>
      <c r="EI177" s="73"/>
      <c r="EJ177" s="73"/>
      <c r="EK177" s="73"/>
      <c r="EL177" s="73"/>
      <c r="EM177" s="73"/>
      <c r="EN177" s="73"/>
      <c r="EO177" s="73"/>
      <c r="EP177" s="73"/>
      <c r="EQ177" s="73"/>
      <c r="ER177" s="73"/>
      <c r="ES177" s="73"/>
      <c r="ET177" s="73"/>
      <c r="EU177" s="73"/>
      <c r="EV177" s="73"/>
      <c r="EW177" s="73"/>
      <c r="EX177" s="73"/>
      <c r="EY177" s="73"/>
      <c r="EZ177" s="73"/>
      <c r="FA177" s="73"/>
      <c r="FB177" s="73"/>
      <c r="FC177" s="73"/>
      <c r="FD177" s="73"/>
      <c r="FE177" s="73"/>
      <c r="FF177" s="73"/>
      <c r="FG177" s="73"/>
      <c r="FH177" s="73"/>
      <c r="FI177" s="73"/>
      <c r="FJ177" s="73"/>
      <c r="FK177" s="73"/>
      <c r="FL177" s="73"/>
      <c r="FM177" s="73"/>
      <c r="FN177" s="73"/>
      <c r="FO177" s="73"/>
      <c r="FP177" s="73"/>
      <c r="FQ177" s="73"/>
      <c r="FR177" s="73"/>
      <c r="FS177" s="73"/>
      <c r="FT177" s="73"/>
      <c r="FU177" s="73"/>
      <c r="FV177" s="73"/>
      <c r="FW177" s="73"/>
      <c r="FX177" s="73"/>
      <c r="FY177" s="73"/>
      <c r="FZ177" s="73"/>
      <c r="GA177" s="73"/>
      <c r="GB177" s="73"/>
      <c r="GC177" s="73"/>
      <c r="GD177" s="73"/>
      <c r="GE177" s="73"/>
      <c r="GF177" s="73"/>
      <c r="GG177" s="73"/>
      <c r="GH177" s="73"/>
      <c r="GI177" s="73"/>
      <c r="GJ177" s="73"/>
      <c r="GK177" s="73"/>
      <c r="GL177" s="73"/>
      <c r="GM177" s="73"/>
      <c r="GN177" s="73"/>
      <c r="GO177" s="73"/>
      <c r="GP177" s="73"/>
      <c r="GQ177" s="73"/>
      <c r="GR177" s="73"/>
      <c r="GS177" s="73"/>
      <c r="GT177" s="73"/>
      <c r="GU177" s="73"/>
      <c r="GV177" s="73"/>
      <c r="GW177" s="73"/>
      <c r="GX177" s="73"/>
      <c r="GY177" s="73"/>
      <c r="GZ177" s="73"/>
      <c r="HA177" s="73"/>
      <c r="HB177" s="73"/>
      <c r="HC177" s="73"/>
      <c r="HD177" s="73"/>
      <c r="HE177" s="73"/>
      <c r="HF177" s="73"/>
      <c r="HG177" s="73"/>
      <c r="HH177" s="73"/>
      <c r="HI177" s="73"/>
      <c r="HJ177" s="73"/>
      <c r="HK177" s="73"/>
      <c r="HL177" s="73"/>
      <c r="HM177" s="73"/>
      <c r="HN177" s="73"/>
      <c r="HO177" s="73"/>
      <c r="HP177" s="73"/>
      <c r="HQ177" s="73"/>
      <c r="HR177" s="73"/>
      <c r="HS177" s="73"/>
      <c r="HT177" s="73"/>
      <c r="HU177" s="73"/>
      <c r="HV177" s="73"/>
      <c r="HW177" s="73"/>
      <c r="HX177" s="73"/>
      <c r="HY177" s="73"/>
      <c r="HZ177" s="73"/>
      <c r="IA177" s="73"/>
      <c r="IB177" s="73"/>
      <c r="IC177" s="73"/>
      <c r="ID177" s="73"/>
      <c r="IE177" s="73"/>
      <c r="IF177" s="73"/>
      <c r="IG177" s="73"/>
      <c r="IH177" s="73"/>
      <c r="II177" s="73"/>
      <c r="IJ177" s="73"/>
      <c r="IK177" s="73"/>
      <c r="IL177" s="73"/>
    </row>
    <row r="178" spans="1:246" ht="30">
      <c r="A178" s="49" t="s">
        <v>852</v>
      </c>
      <c r="B178" s="49" t="s">
        <v>1321</v>
      </c>
      <c r="E178" s="77">
        <v>1</v>
      </c>
      <c r="F178" s="132" t="s">
        <v>103</v>
      </c>
      <c r="G178" s="396" t="s">
        <v>102</v>
      </c>
      <c r="H178" s="274">
        <f>SUM(I178:K178)</f>
        <v>30683</v>
      </c>
      <c r="I178" s="274">
        <v>30468</v>
      </c>
      <c r="J178" s="79"/>
      <c r="K178" s="79">
        <v>215</v>
      </c>
      <c r="L178" s="80">
        <f>SUM(M178:O178)</f>
        <v>30683</v>
      </c>
      <c r="M178" s="79">
        <v>30468</v>
      </c>
      <c r="N178" s="81"/>
      <c r="O178" s="79">
        <v>215</v>
      </c>
      <c r="P178" s="79">
        <f>SUM(Q178:S178)</f>
        <v>215</v>
      </c>
      <c r="Q178" s="79"/>
      <c r="R178" s="81"/>
      <c r="S178" s="79">
        <v>215</v>
      </c>
      <c r="T178" s="81">
        <f>SUM(U178:W178)</f>
        <v>11287.888999999999</v>
      </c>
      <c r="U178" s="81">
        <v>11287.888999999999</v>
      </c>
      <c r="V178" s="81"/>
      <c r="W178" s="81"/>
      <c r="X178" s="86" t="s">
        <v>96</v>
      </c>
      <c r="Y178" s="82"/>
      <c r="Z178" s="50">
        <f t="shared" si="38"/>
        <v>30683</v>
      </c>
      <c r="AA178" s="51">
        <f t="shared" si="39"/>
        <v>30683</v>
      </c>
      <c r="AB178" s="51">
        <f t="shared" si="40"/>
        <v>215</v>
      </c>
      <c r="AC178" s="51">
        <f t="shared" si="41"/>
        <v>11287.888999999999</v>
      </c>
      <c r="DY178" s="64"/>
    </row>
    <row r="179" spans="1:246" ht="30">
      <c r="A179" s="49" t="s">
        <v>852</v>
      </c>
      <c r="B179" s="49" t="s">
        <v>1321</v>
      </c>
      <c r="E179" s="77">
        <v>2</v>
      </c>
      <c r="F179" s="132" t="s">
        <v>104</v>
      </c>
      <c r="G179" s="396"/>
      <c r="H179" s="274">
        <f>SUM(I179:K179)</f>
        <v>24600</v>
      </c>
      <c r="I179" s="274">
        <v>24051</v>
      </c>
      <c r="J179" s="79"/>
      <c r="K179" s="79">
        <v>549</v>
      </c>
      <c r="L179" s="80">
        <f>SUM(M179:O179)</f>
        <v>7857</v>
      </c>
      <c r="M179" s="79">
        <f>24051-16743</f>
        <v>7308</v>
      </c>
      <c r="N179" s="81"/>
      <c r="O179" s="79">
        <v>549</v>
      </c>
      <c r="P179" s="79">
        <f>SUM(Q179:S179)</f>
        <v>17092</v>
      </c>
      <c r="Q179" s="79">
        <v>16743</v>
      </c>
      <c r="R179" s="81"/>
      <c r="S179" s="79">
        <v>349</v>
      </c>
      <c r="T179" s="81">
        <f>SUM(U179:W179)</f>
        <v>6439.6229999999996</v>
      </c>
      <c r="U179" s="81">
        <v>6439.6229999999996</v>
      </c>
      <c r="V179" s="81"/>
      <c r="W179" s="81"/>
      <c r="X179" s="86" t="s">
        <v>96</v>
      </c>
      <c r="Y179" s="82"/>
      <c r="Z179" s="50">
        <f t="shared" si="38"/>
        <v>24600</v>
      </c>
      <c r="AA179" s="51">
        <f t="shared" si="39"/>
        <v>7857</v>
      </c>
      <c r="AB179" s="51">
        <f t="shared" si="40"/>
        <v>17092</v>
      </c>
      <c r="AC179" s="51">
        <f t="shared" si="41"/>
        <v>6439.6229999999996</v>
      </c>
      <c r="DY179" s="64"/>
    </row>
    <row r="180" spans="1:246">
      <c r="A180" s="49" t="s">
        <v>853</v>
      </c>
      <c r="B180" s="49" t="s">
        <v>1321</v>
      </c>
      <c r="E180" s="65" t="s">
        <v>38</v>
      </c>
      <c r="F180" s="66" t="s">
        <v>181</v>
      </c>
      <c r="G180" s="67"/>
      <c r="H180" s="273">
        <f t="shared" ref="H180:R180" si="47">H181</f>
        <v>60707</v>
      </c>
      <c r="I180" s="273">
        <f t="shared" si="47"/>
        <v>50171</v>
      </c>
      <c r="J180" s="68">
        <f t="shared" si="47"/>
        <v>0</v>
      </c>
      <c r="K180" s="68">
        <f t="shared" si="47"/>
        <v>10536</v>
      </c>
      <c r="L180" s="69">
        <f t="shared" si="47"/>
        <v>33887.659893000004</v>
      </c>
      <c r="M180" s="68">
        <f t="shared" si="47"/>
        <v>31343</v>
      </c>
      <c r="N180" s="70">
        <f t="shared" si="47"/>
        <v>0</v>
      </c>
      <c r="O180" s="68">
        <f t="shared" si="47"/>
        <v>2544.659893</v>
      </c>
      <c r="P180" s="68">
        <f t="shared" si="47"/>
        <v>20037</v>
      </c>
      <c r="Q180" s="68">
        <f t="shared" si="47"/>
        <v>18828</v>
      </c>
      <c r="R180" s="70">
        <f t="shared" si="47"/>
        <v>0</v>
      </c>
      <c r="S180" s="68">
        <f>S181</f>
        <v>1209</v>
      </c>
      <c r="T180" s="70">
        <f>T181</f>
        <v>0</v>
      </c>
      <c r="U180" s="70">
        <f>U181</f>
        <v>0</v>
      </c>
      <c r="V180" s="70">
        <f>V181</f>
        <v>0</v>
      </c>
      <c r="W180" s="70">
        <f>W181</f>
        <v>0</v>
      </c>
      <c r="X180" s="71"/>
      <c r="Y180" s="92"/>
      <c r="Z180" s="50">
        <f t="shared" si="38"/>
        <v>60707</v>
      </c>
      <c r="AA180" s="51">
        <f t="shared" si="39"/>
        <v>33887.659893000004</v>
      </c>
      <c r="AB180" s="51">
        <f t="shared" si="40"/>
        <v>20037</v>
      </c>
      <c r="AC180" s="51">
        <f t="shared" si="41"/>
        <v>0</v>
      </c>
      <c r="AD180" s="93"/>
      <c r="AE180" s="93"/>
      <c r="AF180" s="93"/>
      <c r="AG180" s="93"/>
      <c r="AH180" s="93"/>
      <c r="AI180" s="93"/>
      <c r="AJ180" s="93"/>
      <c r="AK180" s="93"/>
      <c r="AL180" s="93"/>
      <c r="AM180" s="93"/>
      <c r="AN180" s="93"/>
      <c r="AO180" s="93"/>
      <c r="AP180" s="93"/>
      <c r="AQ180" s="93"/>
      <c r="AR180" s="93"/>
      <c r="AS180" s="93"/>
      <c r="AT180" s="93"/>
      <c r="AU180" s="93"/>
      <c r="AV180" s="93"/>
      <c r="AW180" s="93"/>
      <c r="AX180" s="93"/>
      <c r="AY180" s="93"/>
      <c r="AZ180" s="93"/>
      <c r="BA180" s="93"/>
      <c r="BB180" s="93"/>
      <c r="BC180" s="93"/>
      <c r="BD180" s="93"/>
      <c r="BE180" s="93"/>
      <c r="BF180" s="93"/>
      <c r="BG180" s="93"/>
      <c r="BH180" s="93"/>
      <c r="BI180" s="93"/>
      <c r="BJ180" s="93"/>
      <c r="BK180" s="93"/>
      <c r="BL180" s="93"/>
      <c r="BM180" s="93"/>
      <c r="BN180" s="93"/>
      <c r="BO180" s="93"/>
      <c r="BP180" s="93"/>
      <c r="BQ180" s="93"/>
      <c r="BR180" s="93"/>
      <c r="BS180" s="93"/>
      <c r="BT180" s="93"/>
      <c r="BU180" s="93"/>
      <c r="BV180" s="93"/>
      <c r="BW180" s="93"/>
      <c r="BX180" s="93"/>
      <c r="BY180" s="93"/>
      <c r="BZ180" s="93"/>
      <c r="CA180" s="93"/>
      <c r="CB180" s="93"/>
      <c r="CC180" s="93"/>
      <c r="CD180" s="93"/>
      <c r="CE180" s="93"/>
      <c r="CF180" s="93"/>
      <c r="CG180" s="93"/>
      <c r="CH180" s="93"/>
      <c r="CI180" s="93"/>
      <c r="CJ180" s="93"/>
      <c r="CK180" s="93"/>
      <c r="CL180" s="93"/>
      <c r="CM180" s="93"/>
      <c r="CN180" s="93"/>
      <c r="CO180" s="93"/>
      <c r="CP180" s="93"/>
      <c r="CQ180" s="93"/>
      <c r="CR180" s="93"/>
      <c r="CS180" s="93"/>
      <c r="CT180" s="93"/>
      <c r="CU180" s="93"/>
      <c r="CV180" s="93"/>
      <c r="CW180" s="93"/>
      <c r="CX180" s="93"/>
      <c r="CY180" s="93"/>
      <c r="CZ180" s="93"/>
      <c r="DA180" s="93"/>
      <c r="DB180" s="93"/>
      <c r="DC180" s="93"/>
      <c r="DD180" s="93"/>
      <c r="DE180" s="93"/>
      <c r="DF180" s="93"/>
      <c r="DG180" s="93"/>
      <c r="DH180" s="93"/>
      <c r="DI180" s="93"/>
      <c r="DJ180" s="93"/>
      <c r="DK180" s="93"/>
      <c r="DL180" s="93"/>
      <c r="DM180" s="93"/>
      <c r="DN180" s="93"/>
      <c r="DO180" s="93"/>
      <c r="DP180" s="93"/>
      <c r="DQ180" s="93"/>
      <c r="DR180" s="93"/>
      <c r="DS180" s="93"/>
      <c r="DT180" s="93"/>
      <c r="DU180" s="93"/>
      <c r="DV180" s="93"/>
      <c r="DW180" s="93"/>
      <c r="DX180" s="93"/>
      <c r="DY180" s="94"/>
      <c r="DZ180" s="93"/>
      <c r="EA180" s="93"/>
      <c r="EB180" s="93"/>
      <c r="EC180" s="93"/>
      <c r="ED180" s="93"/>
      <c r="EE180" s="93"/>
      <c r="EF180" s="93"/>
      <c r="EG180" s="93"/>
      <c r="EH180" s="93"/>
      <c r="EI180" s="93"/>
      <c r="EJ180" s="93"/>
      <c r="EK180" s="93"/>
      <c r="EL180" s="93"/>
      <c r="EM180" s="93"/>
      <c r="EN180" s="93"/>
      <c r="EO180" s="93"/>
      <c r="EP180" s="93"/>
      <c r="EQ180" s="93"/>
      <c r="ER180" s="93"/>
      <c r="ES180" s="93"/>
      <c r="ET180" s="93"/>
      <c r="EU180" s="93"/>
      <c r="EV180" s="93"/>
      <c r="EW180" s="93"/>
      <c r="EX180" s="93"/>
      <c r="EY180" s="93"/>
      <c r="EZ180" s="93"/>
      <c r="FA180" s="93"/>
      <c r="FB180" s="93"/>
      <c r="FC180" s="93"/>
      <c r="FD180" s="93"/>
      <c r="FE180" s="93"/>
      <c r="FF180" s="93"/>
      <c r="FG180" s="93"/>
      <c r="FH180" s="93"/>
      <c r="FI180" s="93"/>
      <c r="FJ180" s="93"/>
      <c r="FK180" s="93"/>
      <c r="FL180" s="93"/>
      <c r="FM180" s="93"/>
      <c r="FN180" s="93"/>
      <c r="FO180" s="93"/>
      <c r="FP180" s="93"/>
      <c r="FQ180" s="93"/>
      <c r="FR180" s="93"/>
      <c r="FS180" s="93"/>
      <c r="FT180" s="93"/>
      <c r="FU180" s="93"/>
      <c r="FV180" s="93"/>
      <c r="FW180" s="93"/>
      <c r="FX180" s="93"/>
      <c r="FY180" s="93"/>
      <c r="FZ180" s="93"/>
      <c r="GA180" s="93"/>
      <c r="GB180" s="93"/>
      <c r="GC180" s="93"/>
      <c r="GD180" s="93"/>
      <c r="GE180" s="93"/>
      <c r="GF180" s="93"/>
      <c r="GG180" s="93"/>
      <c r="GH180" s="93"/>
      <c r="GI180" s="93"/>
      <c r="GJ180" s="93"/>
      <c r="GK180" s="93"/>
      <c r="GL180" s="93"/>
      <c r="GM180" s="93"/>
      <c r="GN180" s="93"/>
      <c r="GO180" s="93"/>
      <c r="GP180" s="93"/>
      <c r="GQ180" s="93"/>
      <c r="GR180" s="93"/>
      <c r="GS180" s="93"/>
      <c r="GT180" s="93"/>
      <c r="GU180" s="93"/>
      <c r="GV180" s="93"/>
      <c r="GW180" s="93"/>
      <c r="GX180" s="93"/>
      <c r="GY180" s="93"/>
      <c r="GZ180" s="93"/>
      <c r="HA180" s="93"/>
      <c r="HB180" s="93"/>
      <c r="HC180" s="93"/>
      <c r="HD180" s="93"/>
      <c r="HE180" s="93"/>
      <c r="HF180" s="93"/>
      <c r="HG180" s="93"/>
      <c r="HH180" s="93"/>
      <c r="HI180" s="93"/>
      <c r="HJ180" s="93"/>
      <c r="HK180" s="93"/>
      <c r="HL180" s="93"/>
      <c r="HM180" s="93"/>
      <c r="HN180" s="93"/>
      <c r="HO180" s="93"/>
      <c r="HP180" s="93"/>
      <c r="HQ180" s="93"/>
      <c r="HR180" s="93"/>
      <c r="HS180" s="93"/>
      <c r="HT180" s="93"/>
      <c r="HU180" s="93"/>
      <c r="HV180" s="93"/>
      <c r="HW180" s="93"/>
      <c r="HX180" s="93"/>
      <c r="HY180" s="93"/>
      <c r="HZ180" s="93"/>
      <c r="IA180" s="93"/>
      <c r="IB180" s="93"/>
      <c r="IC180" s="93"/>
      <c r="ID180" s="93"/>
      <c r="IE180" s="93"/>
      <c r="IF180" s="93"/>
      <c r="IG180" s="93"/>
      <c r="IH180" s="93"/>
      <c r="II180" s="93"/>
      <c r="IJ180" s="93"/>
      <c r="IK180" s="93"/>
      <c r="IL180" s="93"/>
    </row>
    <row r="181" spans="1:246" ht="45">
      <c r="A181" s="49" t="s">
        <v>853</v>
      </c>
      <c r="B181" s="49" t="s">
        <v>1321</v>
      </c>
      <c r="E181" s="77">
        <v>1</v>
      </c>
      <c r="F181" s="6" t="s">
        <v>194</v>
      </c>
      <c r="G181" s="6" t="s">
        <v>102</v>
      </c>
      <c r="H181" s="274">
        <f>SUM(I181:K181)</f>
        <v>60707</v>
      </c>
      <c r="I181" s="274">
        <v>50171</v>
      </c>
      <c r="J181" s="79"/>
      <c r="K181" s="79">
        <v>10536</v>
      </c>
      <c r="L181" s="80">
        <f>SUM(M181:O181)</f>
        <v>33887.659893000004</v>
      </c>
      <c r="M181" s="79">
        <f>50171-18828</f>
        <v>31343</v>
      </c>
      <c r="N181" s="81"/>
      <c r="O181" s="79">
        <v>2544.659893</v>
      </c>
      <c r="P181" s="79">
        <f>SUM(Q181:S181)</f>
        <v>20037</v>
      </c>
      <c r="Q181" s="79">
        <v>18828</v>
      </c>
      <c r="R181" s="81"/>
      <c r="S181" s="79">
        <v>1209</v>
      </c>
      <c r="T181" s="81"/>
      <c r="U181" s="81"/>
      <c r="V181" s="81"/>
      <c r="W181" s="81"/>
      <c r="X181" s="86" t="s">
        <v>191</v>
      </c>
      <c r="Y181" s="83"/>
      <c r="Z181" s="50">
        <f t="shared" si="38"/>
        <v>60707</v>
      </c>
      <c r="AA181" s="51">
        <f t="shared" si="39"/>
        <v>33887.659893000004</v>
      </c>
      <c r="AB181" s="51">
        <f t="shared" si="40"/>
        <v>20037</v>
      </c>
      <c r="AC181" s="51">
        <f t="shared" si="41"/>
        <v>0</v>
      </c>
      <c r="AD181" s="96"/>
      <c r="AE181" s="96"/>
      <c r="AF181" s="96"/>
      <c r="AG181" s="96"/>
      <c r="AH181" s="96"/>
      <c r="AI181" s="96"/>
      <c r="AJ181" s="96"/>
      <c r="AK181" s="96"/>
      <c r="AL181" s="96"/>
      <c r="AM181" s="96"/>
      <c r="AN181" s="96"/>
      <c r="AO181" s="96"/>
      <c r="AP181" s="96"/>
      <c r="AQ181" s="96"/>
      <c r="AR181" s="96"/>
      <c r="AS181" s="96"/>
      <c r="AT181" s="96"/>
      <c r="AU181" s="96"/>
      <c r="AV181" s="96"/>
      <c r="AW181" s="96"/>
      <c r="AX181" s="96"/>
      <c r="AY181" s="96"/>
      <c r="AZ181" s="96"/>
      <c r="BA181" s="96"/>
      <c r="BB181" s="96"/>
      <c r="BC181" s="96"/>
      <c r="BD181" s="96"/>
      <c r="BE181" s="96"/>
      <c r="BF181" s="96"/>
      <c r="BG181" s="96"/>
      <c r="BH181" s="96"/>
      <c r="BI181" s="96"/>
      <c r="BJ181" s="96"/>
      <c r="BK181" s="96"/>
      <c r="BL181" s="96"/>
      <c r="BM181" s="96"/>
      <c r="BN181" s="96"/>
      <c r="BO181" s="96"/>
      <c r="BP181" s="96"/>
      <c r="BQ181" s="96"/>
      <c r="BR181" s="96"/>
      <c r="BS181" s="96"/>
      <c r="BT181" s="96"/>
      <c r="BU181" s="96"/>
      <c r="BV181" s="96"/>
      <c r="BW181" s="96"/>
      <c r="BX181" s="96"/>
      <c r="BY181" s="96"/>
      <c r="BZ181" s="96"/>
      <c r="CA181" s="96"/>
      <c r="CB181" s="96"/>
      <c r="CC181" s="96"/>
      <c r="CD181" s="96"/>
      <c r="CE181" s="96"/>
      <c r="CF181" s="96"/>
      <c r="CG181" s="96"/>
      <c r="CH181" s="96"/>
      <c r="CI181" s="96"/>
      <c r="CJ181" s="96"/>
      <c r="CK181" s="96"/>
      <c r="CL181" s="96"/>
      <c r="CM181" s="96"/>
      <c r="CN181" s="96"/>
      <c r="CO181" s="96"/>
      <c r="CP181" s="96"/>
      <c r="CQ181" s="96"/>
      <c r="CR181" s="96"/>
      <c r="CS181" s="96"/>
      <c r="CT181" s="96"/>
      <c r="CU181" s="96"/>
      <c r="CV181" s="96"/>
      <c r="CW181" s="96"/>
      <c r="CX181" s="96"/>
      <c r="CY181" s="96"/>
      <c r="CZ181" s="96"/>
      <c r="DA181" s="96"/>
      <c r="DB181" s="96"/>
      <c r="DC181" s="96"/>
      <c r="DD181" s="96"/>
      <c r="DE181" s="96"/>
      <c r="DF181" s="96"/>
      <c r="DG181" s="96"/>
      <c r="DH181" s="96"/>
      <c r="DI181" s="96"/>
      <c r="DJ181" s="96"/>
      <c r="DK181" s="96"/>
      <c r="DL181" s="96"/>
      <c r="DM181" s="96"/>
      <c r="DN181" s="96"/>
      <c r="DO181" s="96"/>
      <c r="DP181" s="96"/>
      <c r="DQ181" s="96"/>
      <c r="DR181" s="96"/>
      <c r="DS181" s="96"/>
      <c r="DT181" s="96"/>
      <c r="DU181" s="96"/>
      <c r="DV181" s="96"/>
      <c r="DW181" s="96"/>
      <c r="DX181" s="96"/>
      <c r="DY181" s="97"/>
      <c r="DZ181" s="96"/>
      <c r="EA181" s="96"/>
      <c r="EB181" s="96"/>
      <c r="EC181" s="96"/>
      <c r="ED181" s="96"/>
      <c r="EE181" s="96"/>
      <c r="EF181" s="96"/>
      <c r="EG181" s="96"/>
      <c r="EH181" s="96"/>
      <c r="EI181" s="96"/>
      <c r="EJ181" s="96"/>
      <c r="EK181" s="96"/>
      <c r="EL181" s="96"/>
      <c r="EM181" s="96"/>
      <c r="EN181" s="96"/>
      <c r="EO181" s="96"/>
      <c r="EP181" s="96"/>
      <c r="EQ181" s="96"/>
      <c r="ER181" s="96"/>
      <c r="ES181" s="96"/>
      <c r="ET181" s="96"/>
      <c r="EU181" s="96"/>
      <c r="EV181" s="96"/>
      <c r="EW181" s="96"/>
      <c r="EX181" s="96"/>
      <c r="EY181" s="96"/>
      <c r="EZ181" s="96"/>
      <c r="FA181" s="96"/>
      <c r="FB181" s="96"/>
      <c r="FC181" s="96"/>
      <c r="FD181" s="96"/>
      <c r="FE181" s="96"/>
      <c r="FF181" s="96"/>
      <c r="FG181" s="96"/>
      <c r="FH181" s="96"/>
      <c r="FI181" s="96"/>
      <c r="FJ181" s="96"/>
      <c r="FK181" s="96"/>
      <c r="FL181" s="96"/>
      <c r="FM181" s="96"/>
      <c r="FN181" s="96"/>
      <c r="FO181" s="96"/>
      <c r="FP181" s="96"/>
      <c r="FQ181" s="96"/>
      <c r="FR181" s="96"/>
      <c r="FS181" s="96"/>
      <c r="FT181" s="96"/>
      <c r="FU181" s="96"/>
      <c r="FV181" s="96"/>
      <c r="FW181" s="96"/>
      <c r="FX181" s="96"/>
      <c r="FY181" s="96"/>
      <c r="FZ181" s="96"/>
      <c r="GA181" s="96"/>
      <c r="GB181" s="96"/>
      <c r="GC181" s="96"/>
      <c r="GD181" s="96"/>
      <c r="GE181" s="96"/>
      <c r="GF181" s="96"/>
      <c r="GG181" s="96"/>
      <c r="GH181" s="96"/>
      <c r="GI181" s="96"/>
      <c r="GJ181" s="96"/>
      <c r="GK181" s="96"/>
      <c r="GL181" s="96"/>
      <c r="GM181" s="96"/>
      <c r="GN181" s="96"/>
      <c r="GO181" s="96"/>
      <c r="GP181" s="96"/>
      <c r="GQ181" s="96"/>
      <c r="GR181" s="96"/>
      <c r="GS181" s="96"/>
      <c r="GT181" s="96"/>
      <c r="GU181" s="96"/>
      <c r="GV181" s="96"/>
      <c r="GW181" s="96"/>
      <c r="GX181" s="96"/>
      <c r="GY181" s="96"/>
      <c r="GZ181" s="96"/>
      <c r="HA181" s="96"/>
      <c r="HB181" s="96"/>
      <c r="HC181" s="96"/>
      <c r="HD181" s="96"/>
      <c r="HE181" s="96"/>
      <c r="HF181" s="96"/>
      <c r="HG181" s="96"/>
      <c r="HH181" s="96"/>
      <c r="HI181" s="96"/>
      <c r="HJ181" s="96"/>
      <c r="HK181" s="96"/>
      <c r="HL181" s="96"/>
      <c r="HM181" s="96"/>
      <c r="HN181" s="96"/>
      <c r="HO181" s="96"/>
      <c r="HP181" s="96"/>
      <c r="HQ181" s="96"/>
      <c r="HR181" s="96"/>
      <c r="HS181" s="96"/>
      <c r="HT181" s="96"/>
      <c r="HU181" s="96"/>
      <c r="HV181" s="96"/>
      <c r="HW181" s="96"/>
      <c r="HX181" s="96"/>
      <c r="HY181" s="96"/>
      <c r="HZ181" s="96"/>
      <c r="IA181" s="96"/>
      <c r="IB181" s="96"/>
      <c r="IC181" s="96"/>
      <c r="ID181" s="96"/>
      <c r="IE181" s="96"/>
      <c r="IF181" s="96"/>
      <c r="IG181" s="96"/>
      <c r="IH181" s="96"/>
      <c r="II181" s="96"/>
      <c r="IJ181" s="96"/>
      <c r="IK181" s="96"/>
      <c r="IL181" s="96"/>
    </row>
    <row r="182" spans="1:246">
      <c r="A182" s="49" t="s">
        <v>854</v>
      </c>
      <c r="B182" s="49" t="s">
        <v>1321</v>
      </c>
      <c r="E182" s="65" t="s">
        <v>41</v>
      </c>
      <c r="F182" s="66" t="s">
        <v>321</v>
      </c>
      <c r="G182" s="66"/>
      <c r="H182" s="277">
        <f t="shared" ref="H182:R182" si="48">H183</f>
        <v>33723</v>
      </c>
      <c r="I182" s="277">
        <f t="shared" si="48"/>
        <v>29923</v>
      </c>
      <c r="J182" s="119">
        <f t="shared" si="48"/>
        <v>0</v>
      </c>
      <c r="K182" s="119">
        <f t="shared" si="48"/>
        <v>3800</v>
      </c>
      <c r="L182" s="120">
        <f t="shared" si="48"/>
        <v>22834</v>
      </c>
      <c r="M182" s="119">
        <f t="shared" si="48"/>
        <v>20734</v>
      </c>
      <c r="N182" s="121">
        <f t="shared" si="48"/>
        <v>0</v>
      </c>
      <c r="O182" s="119">
        <f t="shared" si="48"/>
        <v>2100</v>
      </c>
      <c r="P182" s="119">
        <f t="shared" si="48"/>
        <v>10889</v>
      </c>
      <c r="Q182" s="119">
        <f t="shared" si="48"/>
        <v>9189</v>
      </c>
      <c r="R182" s="121">
        <f t="shared" si="48"/>
        <v>0</v>
      </c>
      <c r="S182" s="119">
        <f>S183</f>
        <v>1700</v>
      </c>
      <c r="T182" s="121">
        <f>T183</f>
        <v>3949.0259999999998</v>
      </c>
      <c r="U182" s="121">
        <f>U183</f>
        <v>2449.0259999999998</v>
      </c>
      <c r="V182" s="121">
        <f>V183</f>
        <v>0</v>
      </c>
      <c r="W182" s="121">
        <f>W183</f>
        <v>1500</v>
      </c>
      <c r="X182" s="76"/>
      <c r="Y182" s="122"/>
      <c r="Z182" s="50">
        <f t="shared" si="38"/>
        <v>33723</v>
      </c>
      <c r="AA182" s="51">
        <f t="shared" si="39"/>
        <v>22834</v>
      </c>
      <c r="AB182" s="51">
        <f t="shared" si="40"/>
        <v>10889</v>
      </c>
      <c r="AC182" s="51">
        <f t="shared" si="41"/>
        <v>3949.0259999999998</v>
      </c>
      <c r="AD182" s="123"/>
      <c r="AE182" s="123"/>
      <c r="AF182" s="123"/>
      <c r="AG182" s="123"/>
      <c r="AH182" s="123"/>
      <c r="AI182" s="123"/>
      <c r="AJ182" s="123"/>
      <c r="AK182" s="123"/>
      <c r="AL182" s="123"/>
      <c r="AM182" s="123"/>
      <c r="AN182" s="123"/>
      <c r="AO182" s="123"/>
      <c r="AP182" s="123"/>
      <c r="AQ182" s="123"/>
      <c r="AR182" s="123"/>
      <c r="AS182" s="123"/>
      <c r="AT182" s="123"/>
      <c r="AU182" s="123"/>
      <c r="AV182" s="123"/>
      <c r="AW182" s="123"/>
      <c r="AX182" s="123"/>
      <c r="AY182" s="123"/>
      <c r="AZ182" s="123"/>
      <c r="BA182" s="123"/>
      <c r="BB182" s="123"/>
      <c r="BC182" s="123"/>
      <c r="BD182" s="123"/>
      <c r="BE182" s="123"/>
      <c r="BF182" s="123"/>
      <c r="BG182" s="123"/>
      <c r="BH182" s="123"/>
      <c r="BI182" s="123"/>
      <c r="BJ182" s="123"/>
      <c r="BK182" s="123"/>
      <c r="BL182" s="123"/>
      <c r="BM182" s="123"/>
      <c r="BN182" s="123"/>
      <c r="BO182" s="123"/>
      <c r="BP182" s="123"/>
      <c r="BQ182" s="123"/>
      <c r="BR182" s="123"/>
      <c r="BS182" s="123"/>
      <c r="BT182" s="123"/>
      <c r="BU182" s="123"/>
      <c r="BV182" s="123"/>
      <c r="BW182" s="123"/>
      <c r="BX182" s="123"/>
      <c r="BY182" s="123"/>
      <c r="BZ182" s="123"/>
      <c r="CA182" s="123"/>
      <c r="CB182" s="123"/>
      <c r="CC182" s="123"/>
      <c r="CD182" s="123"/>
      <c r="CE182" s="123"/>
      <c r="CF182" s="123"/>
      <c r="CG182" s="123"/>
      <c r="CH182" s="123"/>
      <c r="CI182" s="123"/>
      <c r="CJ182" s="123"/>
      <c r="CK182" s="123"/>
      <c r="CL182" s="123"/>
      <c r="CM182" s="123"/>
      <c r="CN182" s="123"/>
      <c r="CO182" s="123"/>
      <c r="CP182" s="123"/>
      <c r="CQ182" s="123"/>
      <c r="CR182" s="123"/>
      <c r="CS182" s="123"/>
      <c r="CT182" s="123"/>
      <c r="CU182" s="123"/>
      <c r="CV182" s="123"/>
      <c r="CW182" s="123"/>
      <c r="CX182" s="123"/>
      <c r="CY182" s="123"/>
      <c r="CZ182" s="123"/>
      <c r="DA182" s="123"/>
      <c r="DB182" s="123"/>
      <c r="DC182" s="123"/>
      <c r="DD182" s="123"/>
      <c r="DE182" s="123"/>
      <c r="DF182" s="123"/>
      <c r="DG182" s="123"/>
      <c r="DH182" s="123"/>
      <c r="DI182" s="123"/>
      <c r="DJ182" s="123"/>
      <c r="DK182" s="123"/>
      <c r="DL182" s="123"/>
      <c r="DM182" s="123"/>
      <c r="DN182" s="123"/>
      <c r="DO182" s="123"/>
      <c r="DP182" s="123"/>
      <c r="DQ182" s="123"/>
      <c r="DR182" s="123"/>
      <c r="DS182" s="123"/>
      <c r="DT182" s="123"/>
      <c r="DU182" s="123"/>
      <c r="DV182" s="123"/>
      <c r="DW182" s="123"/>
      <c r="DX182" s="123"/>
      <c r="DY182" s="123"/>
      <c r="DZ182" s="123"/>
      <c r="EA182" s="123"/>
      <c r="EB182" s="123"/>
      <c r="EC182" s="123"/>
      <c r="ED182" s="123"/>
      <c r="EE182" s="123"/>
      <c r="EF182" s="123"/>
      <c r="EG182" s="123"/>
      <c r="EH182" s="123"/>
      <c r="EI182" s="123"/>
      <c r="EJ182" s="123"/>
      <c r="EK182" s="123"/>
      <c r="EL182" s="123"/>
      <c r="EM182" s="123"/>
      <c r="EN182" s="123"/>
      <c r="EO182" s="123"/>
      <c r="EP182" s="123"/>
      <c r="EQ182" s="123"/>
      <c r="ER182" s="123"/>
      <c r="ES182" s="123"/>
      <c r="ET182" s="123"/>
      <c r="EU182" s="123"/>
      <c r="EV182" s="123"/>
      <c r="EW182" s="123"/>
      <c r="EX182" s="123"/>
      <c r="EY182" s="123"/>
      <c r="EZ182" s="123"/>
      <c r="FA182" s="123"/>
      <c r="FB182" s="123"/>
      <c r="FC182" s="123"/>
      <c r="FD182" s="123"/>
      <c r="FE182" s="123"/>
      <c r="FF182" s="123"/>
      <c r="FG182" s="123"/>
      <c r="FH182" s="123"/>
      <c r="FI182" s="123"/>
      <c r="FJ182" s="123"/>
      <c r="FK182" s="123"/>
      <c r="FL182" s="123"/>
      <c r="FM182" s="123"/>
      <c r="FN182" s="123"/>
      <c r="FO182" s="123"/>
      <c r="FP182" s="123"/>
      <c r="FQ182" s="123"/>
      <c r="FR182" s="123"/>
      <c r="FS182" s="123"/>
      <c r="FT182" s="123"/>
      <c r="FU182" s="123"/>
      <c r="FV182" s="123"/>
      <c r="FW182" s="123"/>
      <c r="FX182" s="123"/>
      <c r="FY182" s="123"/>
      <c r="FZ182" s="123"/>
      <c r="GA182" s="123"/>
      <c r="GB182" s="123"/>
      <c r="GC182" s="123"/>
      <c r="GD182" s="123"/>
      <c r="GE182" s="123"/>
      <c r="GF182" s="123"/>
      <c r="GG182" s="123"/>
      <c r="GH182" s="123"/>
      <c r="GI182" s="123"/>
      <c r="GJ182" s="123"/>
      <c r="GK182" s="123"/>
      <c r="GL182" s="123"/>
      <c r="GM182" s="123"/>
      <c r="GN182" s="123"/>
      <c r="GO182" s="123"/>
      <c r="GP182" s="123"/>
      <c r="GQ182" s="123"/>
      <c r="GR182" s="123"/>
      <c r="GS182" s="123"/>
      <c r="GT182" s="123"/>
      <c r="GU182" s="123"/>
      <c r="GV182" s="123"/>
      <c r="GW182" s="123"/>
      <c r="GX182" s="123"/>
      <c r="GY182" s="123"/>
      <c r="GZ182" s="123"/>
      <c r="HA182" s="123"/>
      <c r="HB182" s="123"/>
      <c r="HC182" s="123"/>
      <c r="HD182" s="123"/>
      <c r="HE182" s="123"/>
      <c r="HF182" s="123"/>
      <c r="HG182" s="123"/>
      <c r="HH182" s="123"/>
      <c r="HI182" s="123"/>
      <c r="HJ182" s="123"/>
      <c r="HK182" s="123"/>
      <c r="HL182" s="123"/>
      <c r="HM182" s="123"/>
      <c r="HN182" s="123"/>
      <c r="HO182" s="123"/>
      <c r="HP182" s="123"/>
      <c r="HQ182" s="123"/>
      <c r="HR182" s="123"/>
      <c r="HS182" s="123"/>
      <c r="HT182" s="123"/>
      <c r="HU182" s="123"/>
      <c r="HV182" s="123"/>
      <c r="HW182" s="123"/>
      <c r="HX182" s="123"/>
      <c r="HY182" s="123"/>
      <c r="HZ182" s="123"/>
      <c r="IA182" s="123"/>
      <c r="IB182" s="123"/>
      <c r="IC182" s="123"/>
      <c r="ID182" s="123"/>
      <c r="IE182" s="123"/>
      <c r="IF182" s="123"/>
      <c r="IG182" s="123"/>
      <c r="IH182" s="123"/>
      <c r="II182" s="123"/>
      <c r="IJ182" s="123"/>
      <c r="IK182" s="123"/>
      <c r="IL182" s="123"/>
    </row>
    <row r="183" spans="1:246" s="107" customFormat="1" ht="45">
      <c r="A183" s="107" t="s">
        <v>854</v>
      </c>
      <c r="B183" s="107" t="s">
        <v>1321</v>
      </c>
      <c r="E183" s="133">
        <v>1</v>
      </c>
      <c r="F183" s="108" t="s">
        <v>334</v>
      </c>
      <c r="G183" s="134" t="s">
        <v>102</v>
      </c>
      <c r="H183" s="222">
        <f>SUM(I183:K183)</f>
        <v>33723</v>
      </c>
      <c r="I183" s="203">
        <v>29923</v>
      </c>
      <c r="J183" s="113"/>
      <c r="K183" s="113">
        <v>3800</v>
      </c>
      <c r="L183" s="88">
        <f>SUM(M183:O183)</f>
        <v>22834</v>
      </c>
      <c r="M183" s="113">
        <f>29923-9189</f>
        <v>20734</v>
      </c>
      <c r="N183" s="114"/>
      <c r="O183" s="113">
        <f>3800-1700</f>
        <v>2100</v>
      </c>
      <c r="P183" s="113">
        <f>SUM(Q183:S183)</f>
        <v>10889</v>
      </c>
      <c r="Q183" s="113">
        <v>9189</v>
      </c>
      <c r="R183" s="114"/>
      <c r="S183" s="113">
        <v>1700</v>
      </c>
      <c r="T183" s="114">
        <f>SUM(U183:W183)</f>
        <v>3949.0259999999998</v>
      </c>
      <c r="U183" s="114">
        <v>2449.0259999999998</v>
      </c>
      <c r="V183" s="114"/>
      <c r="W183" s="114">
        <v>1500</v>
      </c>
      <c r="X183" s="82" t="s">
        <v>335</v>
      </c>
      <c r="Y183" s="90"/>
      <c r="Z183" s="54">
        <f t="shared" si="38"/>
        <v>33723</v>
      </c>
      <c r="AA183" s="51">
        <f t="shared" si="39"/>
        <v>22834</v>
      </c>
      <c r="AB183" s="51">
        <f t="shared" si="40"/>
        <v>10889</v>
      </c>
      <c r="AC183" s="51">
        <f t="shared" si="41"/>
        <v>3949.0259999999998</v>
      </c>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c r="BI183" s="84"/>
      <c r="BJ183" s="84"/>
      <c r="BK183" s="84"/>
      <c r="BL183" s="84"/>
      <c r="BM183" s="84"/>
      <c r="BN183" s="84"/>
      <c r="BO183" s="84"/>
      <c r="BP183" s="84"/>
      <c r="BQ183" s="84"/>
      <c r="BR183" s="84"/>
      <c r="BS183" s="84"/>
      <c r="BT183" s="84"/>
      <c r="BU183" s="84"/>
      <c r="BV183" s="84"/>
      <c r="BW183" s="84"/>
      <c r="BX183" s="84"/>
      <c r="BY183" s="84"/>
      <c r="BZ183" s="84"/>
      <c r="CA183" s="84"/>
      <c r="CB183" s="84"/>
      <c r="CC183" s="84"/>
      <c r="CD183" s="84"/>
      <c r="CE183" s="84"/>
      <c r="CF183" s="84"/>
      <c r="CG183" s="84"/>
      <c r="CH183" s="84"/>
      <c r="CI183" s="84"/>
      <c r="CJ183" s="84"/>
      <c r="CK183" s="84"/>
      <c r="CL183" s="84"/>
      <c r="CM183" s="84"/>
      <c r="CN183" s="84"/>
      <c r="CO183" s="84"/>
      <c r="CP183" s="84"/>
      <c r="CQ183" s="84"/>
      <c r="CR183" s="84"/>
      <c r="CS183" s="84"/>
      <c r="CT183" s="84"/>
      <c r="CU183" s="84"/>
      <c r="CV183" s="84"/>
      <c r="CW183" s="84"/>
      <c r="CX183" s="84"/>
      <c r="CY183" s="84"/>
      <c r="CZ183" s="84"/>
      <c r="DA183" s="84"/>
      <c r="DB183" s="84"/>
      <c r="DC183" s="84"/>
      <c r="DD183" s="84"/>
      <c r="DE183" s="84"/>
      <c r="DF183" s="84"/>
      <c r="DG183" s="84"/>
      <c r="DH183" s="84"/>
      <c r="DI183" s="84"/>
      <c r="DJ183" s="84"/>
      <c r="DK183" s="84"/>
      <c r="DL183" s="84"/>
      <c r="DM183" s="84"/>
      <c r="DN183" s="84"/>
      <c r="DO183" s="84"/>
      <c r="DP183" s="84"/>
      <c r="DQ183" s="84"/>
      <c r="DR183" s="84"/>
      <c r="DS183" s="84"/>
      <c r="DT183" s="84"/>
      <c r="DU183" s="84"/>
      <c r="DV183" s="84"/>
      <c r="DW183" s="84"/>
      <c r="DX183" s="84"/>
      <c r="DY183" s="84"/>
      <c r="DZ183" s="84"/>
      <c r="EA183" s="84"/>
      <c r="EB183" s="84"/>
      <c r="EC183" s="84"/>
      <c r="ED183" s="84"/>
      <c r="EE183" s="84"/>
      <c r="EF183" s="84"/>
      <c r="EG183" s="84"/>
      <c r="EH183" s="84"/>
      <c r="EI183" s="84"/>
      <c r="EJ183" s="84"/>
      <c r="EK183" s="84"/>
      <c r="EL183" s="84"/>
      <c r="EM183" s="84"/>
      <c r="EN183" s="84"/>
      <c r="EO183" s="84"/>
      <c r="EP183" s="84"/>
      <c r="EQ183" s="84"/>
      <c r="ER183" s="84"/>
      <c r="ES183" s="84"/>
      <c r="ET183" s="84"/>
      <c r="EU183" s="84"/>
      <c r="EV183" s="84"/>
      <c r="EW183" s="84"/>
      <c r="EX183" s="84"/>
      <c r="EY183" s="84"/>
      <c r="EZ183" s="84"/>
      <c r="FA183" s="84"/>
      <c r="FB183" s="84"/>
      <c r="FC183" s="84"/>
      <c r="FD183" s="84"/>
      <c r="FE183" s="84"/>
      <c r="FF183" s="84"/>
      <c r="FG183" s="84"/>
      <c r="FH183" s="84"/>
      <c r="FI183" s="84"/>
      <c r="FJ183" s="84"/>
      <c r="FK183" s="84"/>
      <c r="FL183" s="84"/>
      <c r="FM183" s="84"/>
      <c r="FN183" s="84"/>
      <c r="FO183" s="84"/>
      <c r="FP183" s="84"/>
      <c r="FQ183" s="84"/>
      <c r="FR183" s="84"/>
      <c r="FS183" s="84"/>
      <c r="FT183" s="84"/>
      <c r="FU183" s="84"/>
      <c r="FV183" s="84"/>
      <c r="FW183" s="84"/>
      <c r="FX183" s="84"/>
      <c r="FY183" s="84"/>
      <c r="FZ183" s="84"/>
      <c r="GA183" s="84"/>
      <c r="GB183" s="84"/>
      <c r="GC183" s="84"/>
      <c r="GD183" s="84"/>
      <c r="GE183" s="84"/>
      <c r="GF183" s="84"/>
      <c r="GG183" s="84"/>
      <c r="GH183" s="84"/>
      <c r="GI183" s="84"/>
      <c r="GJ183" s="84"/>
      <c r="GK183" s="84"/>
      <c r="GL183" s="84"/>
      <c r="GM183" s="84"/>
      <c r="GN183" s="84"/>
      <c r="GO183" s="84"/>
      <c r="GP183" s="84"/>
      <c r="GQ183" s="84"/>
      <c r="GR183" s="84"/>
      <c r="GS183" s="84"/>
      <c r="GT183" s="84"/>
      <c r="GU183" s="84"/>
      <c r="GV183" s="84"/>
      <c r="GW183" s="84"/>
      <c r="GX183" s="84"/>
      <c r="GY183" s="84"/>
      <c r="GZ183" s="84"/>
      <c r="HA183" s="84"/>
      <c r="HB183" s="84"/>
      <c r="HC183" s="84"/>
      <c r="HD183" s="84"/>
      <c r="HE183" s="84"/>
      <c r="HF183" s="84"/>
      <c r="HG183" s="84"/>
      <c r="HH183" s="84"/>
      <c r="HI183" s="84"/>
      <c r="HJ183" s="84"/>
      <c r="HK183" s="84"/>
      <c r="HL183" s="84"/>
      <c r="HM183" s="84"/>
      <c r="HN183" s="84"/>
      <c r="HO183" s="84"/>
      <c r="HP183" s="84"/>
      <c r="HQ183" s="84"/>
      <c r="HR183" s="84"/>
      <c r="HS183" s="84"/>
      <c r="HT183" s="84"/>
      <c r="HU183" s="84"/>
      <c r="HV183" s="84"/>
      <c r="HW183" s="84"/>
      <c r="HX183" s="84"/>
      <c r="HY183" s="84"/>
      <c r="HZ183" s="84"/>
      <c r="IA183" s="84"/>
      <c r="IB183" s="84"/>
      <c r="IC183" s="84"/>
      <c r="ID183" s="84"/>
      <c r="IE183" s="84"/>
      <c r="IF183" s="84"/>
      <c r="IG183" s="84"/>
      <c r="IH183" s="84"/>
      <c r="II183" s="84"/>
      <c r="IJ183" s="84"/>
      <c r="IK183" s="84"/>
      <c r="IL183" s="84"/>
    </row>
    <row r="184" spans="1:246">
      <c r="A184" s="49" t="s">
        <v>855</v>
      </c>
      <c r="B184" s="49" t="s">
        <v>1321</v>
      </c>
      <c r="E184" s="65" t="s">
        <v>42</v>
      </c>
      <c r="F184" s="66" t="s">
        <v>448</v>
      </c>
      <c r="G184" s="76"/>
      <c r="H184" s="277">
        <f t="shared" ref="H184:R184" si="49">SUM(H185:H186)</f>
        <v>32117</v>
      </c>
      <c r="I184" s="277">
        <f t="shared" si="49"/>
        <v>32117</v>
      </c>
      <c r="J184" s="119">
        <f t="shared" si="49"/>
        <v>0</v>
      </c>
      <c r="K184" s="119">
        <f t="shared" si="49"/>
        <v>0</v>
      </c>
      <c r="L184" s="120">
        <f t="shared" si="49"/>
        <v>22254</v>
      </c>
      <c r="M184" s="119">
        <f t="shared" si="49"/>
        <v>22254</v>
      </c>
      <c r="N184" s="121">
        <f t="shared" si="49"/>
        <v>0</v>
      </c>
      <c r="O184" s="119">
        <f t="shared" si="49"/>
        <v>0</v>
      </c>
      <c r="P184" s="119">
        <f t="shared" si="49"/>
        <v>9863</v>
      </c>
      <c r="Q184" s="119">
        <f t="shared" si="49"/>
        <v>9863</v>
      </c>
      <c r="R184" s="121">
        <f t="shared" si="49"/>
        <v>0</v>
      </c>
      <c r="S184" s="121">
        <f>SUM(S185:S186)</f>
        <v>0</v>
      </c>
      <c r="T184" s="121">
        <f>SUM(T185:T186)</f>
        <v>4039.29</v>
      </c>
      <c r="U184" s="121">
        <f>SUM(U185:U186)</f>
        <v>4039.29</v>
      </c>
      <c r="V184" s="121">
        <f>SUM(V185:V186)</f>
        <v>0</v>
      </c>
      <c r="W184" s="121">
        <f>SUM(W185:W186)</f>
        <v>0</v>
      </c>
      <c r="X184" s="76"/>
      <c r="Y184" s="122"/>
      <c r="Z184" s="50">
        <f t="shared" si="38"/>
        <v>32117</v>
      </c>
      <c r="AA184" s="51">
        <f t="shared" si="39"/>
        <v>22254</v>
      </c>
      <c r="AB184" s="51">
        <f t="shared" si="40"/>
        <v>9863</v>
      </c>
      <c r="AC184" s="51">
        <f t="shared" si="41"/>
        <v>4039.29</v>
      </c>
      <c r="AD184" s="123"/>
      <c r="AE184" s="123"/>
      <c r="AF184" s="123"/>
      <c r="AG184" s="123"/>
      <c r="AH184" s="123"/>
      <c r="AI184" s="123"/>
      <c r="AJ184" s="123"/>
      <c r="AK184" s="123"/>
      <c r="AL184" s="123"/>
      <c r="AM184" s="123"/>
      <c r="AN184" s="123"/>
      <c r="AO184" s="123"/>
      <c r="AP184" s="123"/>
      <c r="AQ184" s="123"/>
      <c r="AR184" s="123"/>
      <c r="AS184" s="123"/>
      <c r="AT184" s="123"/>
      <c r="AU184" s="123"/>
      <c r="AV184" s="123"/>
      <c r="AW184" s="123"/>
      <c r="AX184" s="123"/>
      <c r="AY184" s="123"/>
      <c r="AZ184" s="123"/>
      <c r="BA184" s="123"/>
      <c r="BB184" s="123"/>
      <c r="BC184" s="123"/>
      <c r="BD184" s="123"/>
      <c r="BE184" s="123"/>
      <c r="BF184" s="123"/>
      <c r="BG184" s="123"/>
      <c r="BH184" s="123"/>
      <c r="BI184" s="123"/>
      <c r="BJ184" s="123"/>
      <c r="BK184" s="123"/>
      <c r="BL184" s="123"/>
      <c r="BM184" s="123"/>
      <c r="BN184" s="123"/>
      <c r="BO184" s="123"/>
      <c r="BP184" s="123"/>
      <c r="BQ184" s="123"/>
      <c r="BR184" s="123"/>
      <c r="BS184" s="123"/>
      <c r="BT184" s="123"/>
      <c r="BU184" s="123"/>
      <c r="BV184" s="123"/>
      <c r="BW184" s="123"/>
      <c r="BX184" s="123"/>
      <c r="BY184" s="123"/>
      <c r="BZ184" s="123"/>
      <c r="CA184" s="123"/>
      <c r="CB184" s="123"/>
      <c r="CC184" s="123"/>
      <c r="CD184" s="123"/>
      <c r="CE184" s="123"/>
      <c r="CF184" s="123"/>
      <c r="CG184" s="123"/>
      <c r="CH184" s="123"/>
      <c r="CI184" s="123"/>
      <c r="CJ184" s="123"/>
      <c r="CK184" s="123"/>
      <c r="CL184" s="123"/>
      <c r="CM184" s="123"/>
      <c r="CN184" s="123"/>
      <c r="CO184" s="123"/>
      <c r="CP184" s="123"/>
      <c r="CQ184" s="123"/>
      <c r="CR184" s="123"/>
      <c r="CS184" s="123"/>
      <c r="CT184" s="123"/>
      <c r="CU184" s="123"/>
      <c r="CV184" s="123"/>
      <c r="CW184" s="123"/>
      <c r="CX184" s="123"/>
      <c r="CY184" s="123"/>
      <c r="CZ184" s="123"/>
      <c r="DA184" s="123"/>
      <c r="DB184" s="123"/>
      <c r="DC184" s="123"/>
      <c r="DD184" s="123"/>
      <c r="DE184" s="123"/>
      <c r="DF184" s="123"/>
      <c r="DG184" s="123"/>
      <c r="DH184" s="123"/>
      <c r="DI184" s="123"/>
      <c r="DJ184" s="123"/>
      <c r="DK184" s="123"/>
      <c r="DL184" s="123"/>
      <c r="DM184" s="123"/>
      <c r="DN184" s="123"/>
      <c r="DO184" s="123"/>
      <c r="DP184" s="123"/>
      <c r="DQ184" s="123"/>
      <c r="DR184" s="123"/>
      <c r="DS184" s="123"/>
      <c r="DT184" s="123"/>
      <c r="DU184" s="123"/>
      <c r="DV184" s="123"/>
      <c r="DW184" s="123"/>
      <c r="DX184" s="123"/>
      <c r="DY184" s="123"/>
      <c r="DZ184" s="123"/>
      <c r="EA184" s="123"/>
      <c r="EB184" s="123"/>
      <c r="EC184" s="123"/>
      <c r="ED184" s="123"/>
      <c r="EE184" s="123"/>
      <c r="EF184" s="123"/>
      <c r="EG184" s="123"/>
      <c r="EH184" s="123"/>
      <c r="EI184" s="123"/>
      <c r="EJ184" s="123"/>
      <c r="EK184" s="123"/>
      <c r="EL184" s="123"/>
      <c r="EM184" s="123"/>
      <c r="EN184" s="123"/>
      <c r="EO184" s="123"/>
      <c r="EP184" s="123"/>
      <c r="EQ184" s="123"/>
      <c r="ER184" s="123"/>
      <c r="ES184" s="123"/>
      <c r="ET184" s="123"/>
      <c r="EU184" s="123"/>
      <c r="EV184" s="123"/>
      <c r="EW184" s="123"/>
      <c r="EX184" s="123"/>
      <c r="EY184" s="123"/>
      <c r="EZ184" s="123"/>
      <c r="FA184" s="123"/>
      <c r="FB184" s="123"/>
      <c r="FC184" s="123"/>
      <c r="FD184" s="123"/>
      <c r="FE184" s="123"/>
      <c r="FF184" s="123"/>
      <c r="FG184" s="123"/>
      <c r="FH184" s="123"/>
      <c r="FI184" s="123"/>
      <c r="FJ184" s="123"/>
      <c r="FK184" s="123"/>
      <c r="FL184" s="123"/>
      <c r="FM184" s="123"/>
      <c r="FN184" s="123"/>
      <c r="FO184" s="123"/>
      <c r="FP184" s="123"/>
      <c r="FQ184" s="123"/>
      <c r="FR184" s="123"/>
      <c r="FS184" s="123"/>
      <c r="FT184" s="123"/>
      <c r="FU184" s="123"/>
      <c r="FV184" s="123"/>
      <c r="FW184" s="123"/>
      <c r="FX184" s="123"/>
      <c r="FY184" s="123"/>
      <c r="FZ184" s="123"/>
      <c r="GA184" s="123"/>
      <c r="GB184" s="123"/>
      <c r="GC184" s="123"/>
      <c r="GD184" s="123"/>
      <c r="GE184" s="123"/>
      <c r="GF184" s="123"/>
      <c r="GG184" s="123"/>
      <c r="GH184" s="123"/>
      <c r="GI184" s="123"/>
      <c r="GJ184" s="123"/>
      <c r="GK184" s="123"/>
      <c r="GL184" s="123"/>
      <c r="GM184" s="123"/>
      <c r="GN184" s="123"/>
      <c r="GO184" s="123"/>
      <c r="GP184" s="123"/>
      <c r="GQ184" s="123"/>
      <c r="GR184" s="123"/>
      <c r="GS184" s="123"/>
      <c r="GT184" s="123"/>
      <c r="GU184" s="123"/>
      <c r="GV184" s="123"/>
      <c r="GW184" s="123"/>
      <c r="GX184" s="123"/>
      <c r="GY184" s="123"/>
      <c r="GZ184" s="123"/>
      <c r="HA184" s="123"/>
      <c r="HB184" s="123"/>
      <c r="HC184" s="123"/>
      <c r="HD184" s="123"/>
      <c r="HE184" s="123"/>
      <c r="HF184" s="123"/>
      <c r="HG184" s="123"/>
      <c r="HH184" s="123"/>
      <c r="HI184" s="123"/>
      <c r="HJ184" s="123"/>
      <c r="HK184" s="123"/>
      <c r="HL184" s="123"/>
      <c r="HM184" s="123"/>
      <c r="HN184" s="123"/>
      <c r="HO184" s="123"/>
      <c r="HP184" s="123"/>
      <c r="HQ184" s="123"/>
      <c r="HR184" s="123"/>
      <c r="HS184" s="123"/>
      <c r="HT184" s="123"/>
      <c r="HU184" s="123"/>
      <c r="HV184" s="123"/>
      <c r="HW184" s="123"/>
      <c r="HX184" s="123"/>
      <c r="HY184" s="123"/>
      <c r="HZ184" s="123"/>
      <c r="IA184" s="123"/>
      <c r="IB184" s="123"/>
      <c r="IC184" s="123"/>
      <c r="ID184" s="123"/>
      <c r="IE184" s="123"/>
      <c r="IF184" s="123"/>
      <c r="IG184" s="123"/>
      <c r="IH184" s="123"/>
      <c r="II184" s="123"/>
      <c r="IJ184" s="123"/>
      <c r="IK184" s="123"/>
      <c r="IL184" s="123"/>
    </row>
    <row r="185" spans="1:246" ht="45">
      <c r="A185" s="49" t="s">
        <v>855</v>
      </c>
      <c r="B185" s="49" t="s">
        <v>1321</v>
      </c>
      <c r="E185" s="106">
        <v>1</v>
      </c>
      <c r="F185" s="135" t="s">
        <v>466</v>
      </c>
      <c r="G185" s="397" t="s">
        <v>102</v>
      </c>
      <c r="H185" s="281">
        <f>SUM(I185:K185)</f>
        <v>27317</v>
      </c>
      <c r="I185" s="281">
        <v>27317</v>
      </c>
      <c r="J185" s="136"/>
      <c r="K185" s="136"/>
      <c r="L185" s="80">
        <f>SUM(M185:O185)</f>
        <v>20754</v>
      </c>
      <c r="M185" s="136">
        <f>27317-6563</f>
        <v>20754</v>
      </c>
      <c r="N185" s="137"/>
      <c r="O185" s="136"/>
      <c r="P185" s="136">
        <f>SUM(Q185:S185)</f>
        <v>6563</v>
      </c>
      <c r="Q185" s="136">
        <v>6563</v>
      </c>
      <c r="R185" s="137"/>
      <c r="S185" s="137"/>
      <c r="T185" s="138">
        <f>SUM(U185:W185)</f>
        <v>4000</v>
      </c>
      <c r="U185" s="138">
        <v>4000</v>
      </c>
      <c r="V185" s="137"/>
      <c r="W185" s="137"/>
      <c r="X185" s="106" t="s">
        <v>459</v>
      </c>
      <c r="Y185" s="106"/>
      <c r="Z185" s="50">
        <f t="shared" si="38"/>
        <v>27317</v>
      </c>
      <c r="AA185" s="51">
        <f t="shared" si="39"/>
        <v>20754</v>
      </c>
      <c r="AB185" s="51">
        <f t="shared" si="40"/>
        <v>6563</v>
      </c>
      <c r="AC185" s="51">
        <f t="shared" si="41"/>
        <v>4000</v>
      </c>
      <c r="AD185" s="139"/>
      <c r="AE185" s="139"/>
      <c r="AF185" s="139"/>
      <c r="AG185" s="139"/>
      <c r="AH185" s="139"/>
      <c r="AI185" s="139"/>
      <c r="AJ185" s="139"/>
      <c r="AK185" s="139"/>
      <c r="AL185" s="139"/>
      <c r="AM185" s="139"/>
      <c r="AN185" s="139"/>
      <c r="AO185" s="139"/>
      <c r="AP185" s="139"/>
      <c r="AQ185" s="139"/>
      <c r="AR185" s="139"/>
      <c r="AS185" s="139"/>
      <c r="AT185" s="139"/>
      <c r="AU185" s="139"/>
      <c r="AV185" s="139"/>
      <c r="AW185" s="139"/>
      <c r="AX185" s="139"/>
      <c r="AY185" s="139"/>
      <c r="AZ185" s="139"/>
      <c r="BA185" s="139"/>
      <c r="BB185" s="139"/>
      <c r="BC185" s="139"/>
      <c r="BD185" s="139"/>
      <c r="BE185" s="139"/>
      <c r="BF185" s="139"/>
      <c r="BG185" s="139"/>
      <c r="BH185" s="139"/>
      <c r="BI185" s="139"/>
      <c r="BJ185" s="139"/>
      <c r="BK185" s="139"/>
      <c r="BL185" s="139"/>
      <c r="BM185" s="139"/>
      <c r="BN185" s="139"/>
      <c r="BO185" s="139"/>
      <c r="BP185" s="139"/>
      <c r="BQ185" s="139"/>
      <c r="BR185" s="139"/>
      <c r="BS185" s="139"/>
      <c r="BT185" s="139"/>
      <c r="BU185" s="139"/>
      <c r="BV185" s="139"/>
      <c r="BW185" s="139"/>
      <c r="BX185" s="139"/>
      <c r="BY185" s="139"/>
      <c r="BZ185" s="139"/>
      <c r="CA185" s="139"/>
      <c r="CB185" s="139"/>
      <c r="CC185" s="139"/>
      <c r="CD185" s="139"/>
      <c r="CE185" s="139"/>
      <c r="CF185" s="139"/>
      <c r="CG185" s="139"/>
      <c r="CH185" s="139"/>
      <c r="CI185" s="139"/>
      <c r="CJ185" s="139"/>
      <c r="CK185" s="139"/>
      <c r="CL185" s="139"/>
      <c r="CM185" s="139"/>
      <c r="CN185" s="139"/>
      <c r="CO185" s="139"/>
      <c r="CP185" s="139"/>
      <c r="CQ185" s="139"/>
      <c r="CR185" s="139"/>
      <c r="CS185" s="139"/>
      <c r="CT185" s="139"/>
      <c r="CU185" s="139"/>
      <c r="CV185" s="139"/>
      <c r="CW185" s="139"/>
      <c r="CX185" s="139"/>
      <c r="CY185" s="139"/>
      <c r="CZ185" s="139"/>
      <c r="DA185" s="139"/>
      <c r="DB185" s="139"/>
      <c r="DC185" s="139"/>
      <c r="DD185" s="139"/>
      <c r="DE185" s="139"/>
      <c r="DF185" s="139"/>
      <c r="DG185" s="139"/>
      <c r="DH185" s="139"/>
      <c r="DI185" s="139"/>
      <c r="DJ185" s="139"/>
      <c r="DK185" s="139"/>
      <c r="DL185" s="139"/>
      <c r="DM185" s="139"/>
      <c r="DN185" s="139"/>
      <c r="DO185" s="139"/>
      <c r="DP185" s="139"/>
      <c r="DQ185" s="139"/>
      <c r="DR185" s="139"/>
      <c r="DS185" s="139"/>
      <c r="DT185" s="139"/>
      <c r="DU185" s="139"/>
      <c r="DV185" s="139"/>
      <c r="DW185" s="139"/>
      <c r="DX185" s="139"/>
      <c r="DY185" s="139"/>
      <c r="DZ185" s="139"/>
      <c r="EA185" s="139"/>
      <c r="EB185" s="139"/>
      <c r="EC185" s="139"/>
      <c r="ED185" s="139"/>
      <c r="EE185" s="139"/>
      <c r="EF185" s="139"/>
      <c r="EG185" s="139"/>
      <c r="EH185" s="139"/>
      <c r="EI185" s="139"/>
      <c r="EJ185" s="139"/>
      <c r="EK185" s="139"/>
      <c r="EL185" s="139"/>
      <c r="EM185" s="139"/>
      <c r="EN185" s="139"/>
      <c r="EO185" s="139"/>
      <c r="EP185" s="139"/>
      <c r="EQ185" s="139"/>
      <c r="ER185" s="139"/>
      <c r="ES185" s="139"/>
      <c r="ET185" s="139"/>
      <c r="EU185" s="139"/>
      <c r="EV185" s="139"/>
      <c r="EW185" s="139"/>
      <c r="EX185" s="139"/>
      <c r="EY185" s="139"/>
      <c r="EZ185" s="139"/>
      <c r="FA185" s="139"/>
      <c r="FB185" s="139"/>
      <c r="FC185" s="139"/>
      <c r="FD185" s="139"/>
      <c r="FE185" s="139"/>
      <c r="FF185" s="139"/>
      <c r="FG185" s="139"/>
      <c r="FH185" s="139"/>
      <c r="FI185" s="139"/>
      <c r="FJ185" s="139"/>
      <c r="FK185" s="139"/>
      <c r="FL185" s="139"/>
      <c r="FM185" s="139"/>
      <c r="FN185" s="139"/>
      <c r="FO185" s="139"/>
      <c r="FP185" s="139"/>
      <c r="FQ185" s="139"/>
      <c r="FR185" s="139"/>
      <c r="FS185" s="139"/>
      <c r="FT185" s="139"/>
      <c r="FU185" s="139"/>
      <c r="FV185" s="139"/>
      <c r="FW185" s="139"/>
      <c r="FX185" s="139"/>
      <c r="FY185" s="139"/>
      <c r="FZ185" s="139"/>
      <c r="GA185" s="139"/>
      <c r="GB185" s="139"/>
      <c r="GC185" s="139"/>
      <c r="GD185" s="139"/>
      <c r="GE185" s="139"/>
      <c r="GF185" s="139"/>
      <c r="GG185" s="139"/>
      <c r="GH185" s="139"/>
      <c r="GI185" s="139"/>
      <c r="GJ185" s="139"/>
      <c r="GK185" s="139"/>
      <c r="GL185" s="139"/>
      <c r="GM185" s="139"/>
      <c r="GN185" s="139"/>
      <c r="GO185" s="139"/>
      <c r="GP185" s="139"/>
      <c r="GQ185" s="139"/>
      <c r="GR185" s="139"/>
      <c r="GS185" s="139"/>
      <c r="GT185" s="139"/>
      <c r="GU185" s="139"/>
      <c r="GV185" s="139"/>
      <c r="GW185" s="139"/>
      <c r="GX185" s="139"/>
      <c r="GY185" s="139"/>
      <c r="GZ185" s="139"/>
      <c r="HA185" s="139"/>
      <c r="HB185" s="139"/>
      <c r="HC185" s="139"/>
      <c r="HD185" s="139"/>
      <c r="HE185" s="139"/>
      <c r="HF185" s="139"/>
      <c r="HG185" s="139"/>
      <c r="HH185" s="139"/>
      <c r="HI185" s="139"/>
      <c r="HJ185" s="139"/>
      <c r="HK185" s="139"/>
      <c r="HL185" s="139"/>
      <c r="HM185" s="139"/>
      <c r="HN185" s="139"/>
      <c r="HO185" s="139"/>
      <c r="HP185" s="139"/>
      <c r="HQ185" s="139"/>
      <c r="HR185" s="139"/>
      <c r="HS185" s="139"/>
      <c r="HT185" s="139"/>
      <c r="HU185" s="139"/>
      <c r="HV185" s="139"/>
      <c r="HW185" s="139"/>
      <c r="HX185" s="139"/>
      <c r="HY185" s="139"/>
      <c r="HZ185" s="139"/>
      <c r="IA185" s="139"/>
      <c r="IB185" s="139"/>
      <c r="IC185" s="139"/>
      <c r="ID185" s="139"/>
      <c r="IE185" s="139"/>
      <c r="IF185" s="139"/>
      <c r="IG185" s="139"/>
      <c r="IH185" s="139"/>
      <c r="II185" s="139"/>
      <c r="IJ185" s="139"/>
      <c r="IK185" s="139"/>
      <c r="IL185" s="139"/>
    </row>
    <row r="186" spans="1:246" ht="30">
      <c r="A186" s="49" t="s">
        <v>855</v>
      </c>
      <c r="B186" s="49" t="s">
        <v>1321</v>
      </c>
      <c r="E186" s="106">
        <v>2</v>
      </c>
      <c r="F186" s="135" t="s">
        <v>467</v>
      </c>
      <c r="G186" s="397"/>
      <c r="H186" s="281">
        <f>SUM(I186:K186)</f>
        <v>4800</v>
      </c>
      <c r="I186" s="281">
        <v>4800</v>
      </c>
      <c r="J186" s="136"/>
      <c r="K186" s="136"/>
      <c r="L186" s="80">
        <f>SUM(M186:O186)</f>
        <v>1500</v>
      </c>
      <c r="M186" s="136">
        <f>4800-3300</f>
        <v>1500</v>
      </c>
      <c r="N186" s="137"/>
      <c r="O186" s="136"/>
      <c r="P186" s="136">
        <f>SUM(Q186:S186)</f>
        <v>3300</v>
      </c>
      <c r="Q186" s="136">
        <v>3300</v>
      </c>
      <c r="R186" s="137"/>
      <c r="S186" s="137"/>
      <c r="T186" s="138">
        <f>SUM(U186:W186)</f>
        <v>39.29</v>
      </c>
      <c r="U186" s="138">
        <v>39.29</v>
      </c>
      <c r="V186" s="137"/>
      <c r="W186" s="137"/>
      <c r="X186" s="106" t="s">
        <v>459</v>
      </c>
      <c r="Y186" s="106"/>
      <c r="Z186" s="50">
        <f t="shared" si="38"/>
        <v>4800</v>
      </c>
      <c r="AA186" s="51">
        <f t="shared" si="39"/>
        <v>1500</v>
      </c>
      <c r="AB186" s="51">
        <f t="shared" si="40"/>
        <v>3300</v>
      </c>
      <c r="AC186" s="51">
        <f t="shared" si="41"/>
        <v>39.29</v>
      </c>
      <c r="AD186" s="139"/>
      <c r="AE186" s="139"/>
      <c r="AF186" s="139"/>
      <c r="AG186" s="139"/>
      <c r="AH186" s="139"/>
      <c r="AI186" s="139"/>
      <c r="AJ186" s="139"/>
      <c r="AK186" s="139"/>
      <c r="AL186" s="139"/>
      <c r="AM186" s="139"/>
      <c r="AN186" s="139"/>
      <c r="AO186" s="139"/>
      <c r="AP186" s="139"/>
      <c r="AQ186" s="139"/>
      <c r="AR186" s="139"/>
      <c r="AS186" s="139"/>
      <c r="AT186" s="139"/>
      <c r="AU186" s="139"/>
      <c r="AV186" s="139"/>
      <c r="AW186" s="139"/>
      <c r="AX186" s="139"/>
      <c r="AY186" s="139"/>
      <c r="AZ186" s="139"/>
      <c r="BA186" s="139"/>
      <c r="BB186" s="139"/>
      <c r="BC186" s="139"/>
      <c r="BD186" s="139"/>
      <c r="BE186" s="139"/>
      <c r="BF186" s="139"/>
      <c r="BG186" s="139"/>
      <c r="BH186" s="139"/>
      <c r="BI186" s="139"/>
      <c r="BJ186" s="139"/>
      <c r="BK186" s="139"/>
      <c r="BL186" s="139"/>
      <c r="BM186" s="139"/>
      <c r="BN186" s="139"/>
      <c r="BO186" s="139"/>
      <c r="BP186" s="139"/>
      <c r="BQ186" s="139"/>
      <c r="BR186" s="139"/>
      <c r="BS186" s="139"/>
      <c r="BT186" s="139"/>
      <c r="BU186" s="139"/>
      <c r="BV186" s="139"/>
      <c r="BW186" s="139"/>
      <c r="BX186" s="139"/>
      <c r="BY186" s="139"/>
      <c r="BZ186" s="139"/>
      <c r="CA186" s="139"/>
      <c r="CB186" s="139"/>
      <c r="CC186" s="139"/>
      <c r="CD186" s="139"/>
      <c r="CE186" s="139"/>
      <c r="CF186" s="139"/>
      <c r="CG186" s="139"/>
      <c r="CH186" s="139"/>
      <c r="CI186" s="139"/>
      <c r="CJ186" s="139"/>
      <c r="CK186" s="139"/>
      <c r="CL186" s="139"/>
      <c r="CM186" s="139"/>
      <c r="CN186" s="139"/>
      <c r="CO186" s="139"/>
      <c r="CP186" s="139"/>
      <c r="CQ186" s="139"/>
      <c r="CR186" s="139"/>
      <c r="CS186" s="139"/>
      <c r="CT186" s="139"/>
      <c r="CU186" s="139"/>
      <c r="CV186" s="139"/>
      <c r="CW186" s="139"/>
      <c r="CX186" s="139"/>
      <c r="CY186" s="139"/>
      <c r="CZ186" s="139"/>
      <c r="DA186" s="139"/>
      <c r="DB186" s="139"/>
      <c r="DC186" s="139"/>
      <c r="DD186" s="139"/>
      <c r="DE186" s="139"/>
      <c r="DF186" s="139"/>
      <c r="DG186" s="139"/>
      <c r="DH186" s="139"/>
      <c r="DI186" s="139"/>
      <c r="DJ186" s="139"/>
      <c r="DK186" s="139"/>
      <c r="DL186" s="139"/>
      <c r="DM186" s="139"/>
      <c r="DN186" s="139"/>
      <c r="DO186" s="139"/>
      <c r="DP186" s="139"/>
      <c r="DQ186" s="139"/>
      <c r="DR186" s="139"/>
      <c r="DS186" s="139"/>
      <c r="DT186" s="139"/>
      <c r="DU186" s="139"/>
      <c r="DV186" s="139"/>
      <c r="DW186" s="139"/>
      <c r="DX186" s="139"/>
      <c r="DY186" s="139"/>
      <c r="DZ186" s="139"/>
      <c r="EA186" s="139"/>
      <c r="EB186" s="139"/>
      <c r="EC186" s="139"/>
      <c r="ED186" s="139"/>
      <c r="EE186" s="139"/>
      <c r="EF186" s="139"/>
      <c r="EG186" s="139"/>
      <c r="EH186" s="139"/>
      <c r="EI186" s="139"/>
      <c r="EJ186" s="139"/>
      <c r="EK186" s="139"/>
      <c r="EL186" s="139"/>
      <c r="EM186" s="139"/>
      <c r="EN186" s="139"/>
      <c r="EO186" s="139"/>
      <c r="EP186" s="139"/>
      <c r="EQ186" s="139"/>
      <c r="ER186" s="139"/>
      <c r="ES186" s="139"/>
      <c r="ET186" s="139"/>
      <c r="EU186" s="139"/>
      <c r="EV186" s="139"/>
      <c r="EW186" s="139"/>
      <c r="EX186" s="139"/>
      <c r="EY186" s="139"/>
      <c r="EZ186" s="139"/>
      <c r="FA186" s="139"/>
      <c r="FB186" s="139"/>
      <c r="FC186" s="139"/>
      <c r="FD186" s="139"/>
      <c r="FE186" s="139"/>
      <c r="FF186" s="139"/>
      <c r="FG186" s="139"/>
      <c r="FH186" s="139"/>
      <c r="FI186" s="139"/>
      <c r="FJ186" s="139"/>
      <c r="FK186" s="139"/>
      <c r="FL186" s="139"/>
      <c r="FM186" s="139"/>
      <c r="FN186" s="139"/>
      <c r="FO186" s="139"/>
      <c r="FP186" s="139"/>
      <c r="FQ186" s="139"/>
      <c r="FR186" s="139"/>
      <c r="FS186" s="139"/>
      <c r="FT186" s="139"/>
      <c r="FU186" s="139"/>
      <c r="FV186" s="139"/>
      <c r="FW186" s="139"/>
      <c r="FX186" s="139"/>
      <c r="FY186" s="139"/>
      <c r="FZ186" s="139"/>
      <c r="GA186" s="139"/>
      <c r="GB186" s="139"/>
      <c r="GC186" s="139"/>
      <c r="GD186" s="139"/>
      <c r="GE186" s="139"/>
      <c r="GF186" s="139"/>
      <c r="GG186" s="139"/>
      <c r="GH186" s="139"/>
      <c r="GI186" s="139"/>
      <c r="GJ186" s="139"/>
      <c r="GK186" s="139"/>
      <c r="GL186" s="139"/>
      <c r="GM186" s="139"/>
      <c r="GN186" s="139"/>
      <c r="GO186" s="139"/>
      <c r="GP186" s="139"/>
      <c r="GQ186" s="139"/>
      <c r="GR186" s="139"/>
      <c r="GS186" s="139"/>
      <c r="GT186" s="139"/>
      <c r="GU186" s="139"/>
      <c r="GV186" s="139"/>
      <c r="GW186" s="139"/>
      <c r="GX186" s="139"/>
      <c r="GY186" s="139"/>
      <c r="GZ186" s="139"/>
      <c r="HA186" s="139"/>
      <c r="HB186" s="139"/>
      <c r="HC186" s="139"/>
      <c r="HD186" s="139"/>
      <c r="HE186" s="139"/>
      <c r="HF186" s="139"/>
      <c r="HG186" s="139"/>
      <c r="HH186" s="139"/>
      <c r="HI186" s="139"/>
      <c r="HJ186" s="139"/>
      <c r="HK186" s="139"/>
      <c r="HL186" s="139"/>
      <c r="HM186" s="139"/>
      <c r="HN186" s="139"/>
      <c r="HO186" s="139"/>
      <c r="HP186" s="139"/>
      <c r="HQ186" s="139"/>
      <c r="HR186" s="139"/>
      <c r="HS186" s="139"/>
      <c r="HT186" s="139"/>
      <c r="HU186" s="139"/>
      <c r="HV186" s="139"/>
      <c r="HW186" s="139"/>
      <c r="HX186" s="139"/>
      <c r="HY186" s="139"/>
      <c r="HZ186" s="139"/>
      <c r="IA186" s="139"/>
      <c r="IB186" s="139"/>
      <c r="IC186" s="139"/>
      <c r="ID186" s="139"/>
      <c r="IE186" s="139"/>
      <c r="IF186" s="139"/>
      <c r="IG186" s="139"/>
      <c r="IH186" s="139"/>
      <c r="II186" s="139"/>
      <c r="IJ186" s="139"/>
      <c r="IK186" s="139"/>
      <c r="IL186" s="139"/>
    </row>
    <row r="187" spans="1:246">
      <c r="A187" s="49" t="s">
        <v>838</v>
      </c>
      <c r="B187" s="49" t="s">
        <v>1321</v>
      </c>
      <c r="E187" s="116" t="s">
        <v>43</v>
      </c>
      <c r="F187" s="117" t="s">
        <v>594</v>
      </c>
      <c r="G187" s="140"/>
      <c r="H187" s="278">
        <f t="shared" ref="H187:W187" si="50">SUM(H188:H191)</f>
        <v>76800.899999999994</v>
      </c>
      <c r="I187" s="278">
        <f t="shared" si="50"/>
        <v>69819</v>
      </c>
      <c r="J187" s="125">
        <f t="shared" si="50"/>
        <v>0</v>
      </c>
      <c r="K187" s="125">
        <f t="shared" si="50"/>
        <v>6981.9</v>
      </c>
      <c r="L187" s="120">
        <f t="shared" si="50"/>
        <v>62639</v>
      </c>
      <c r="M187" s="125">
        <f t="shared" si="50"/>
        <v>62639</v>
      </c>
      <c r="N187" s="126">
        <f t="shared" si="50"/>
        <v>0</v>
      </c>
      <c r="O187" s="125">
        <f t="shared" si="50"/>
        <v>0</v>
      </c>
      <c r="P187" s="125">
        <f t="shared" si="50"/>
        <v>7180</v>
      </c>
      <c r="Q187" s="125">
        <f t="shared" si="50"/>
        <v>7180</v>
      </c>
      <c r="R187" s="126">
        <f t="shared" si="50"/>
        <v>0</v>
      </c>
      <c r="S187" s="126">
        <f t="shared" si="50"/>
        <v>0</v>
      </c>
      <c r="T187" s="126">
        <f t="shared" si="50"/>
        <v>7423.0856760000006</v>
      </c>
      <c r="U187" s="126">
        <f t="shared" si="50"/>
        <v>7423.0856760000006</v>
      </c>
      <c r="V187" s="126">
        <f t="shared" si="50"/>
        <v>0</v>
      </c>
      <c r="W187" s="126">
        <f t="shared" si="50"/>
        <v>0</v>
      </c>
      <c r="X187" s="76"/>
      <c r="Y187" s="122"/>
      <c r="Z187" s="50">
        <f t="shared" si="38"/>
        <v>76800.899999999994</v>
      </c>
      <c r="AA187" s="51">
        <f t="shared" si="39"/>
        <v>62639</v>
      </c>
      <c r="AB187" s="51">
        <f t="shared" si="40"/>
        <v>7180</v>
      </c>
      <c r="AC187" s="51">
        <f t="shared" si="41"/>
        <v>7423.0856760000006</v>
      </c>
      <c r="AD187" s="123"/>
      <c r="AE187" s="123"/>
      <c r="AF187" s="123"/>
      <c r="AG187" s="123"/>
      <c r="AH187" s="123"/>
      <c r="AI187" s="123"/>
      <c r="AJ187" s="123"/>
      <c r="AK187" s="123"/>
      <c r="AL187" s="123"/>
      <c r="AM187" s="123"/>
      <c r="AN187" s="123"/>
      <c r="AO187" s="123"/>
      <c r="AP187" s="123"/>
      <c r="AQ187" s="123"/>
      <c r="AR187" s="123"/>
      <c r="AS187" s="123"/>
      <c r="AT187" s="123"/>
      <c r="AU187" s="123"/>
      <c r="AV187" s="123"/>
      <c r="AW187" s="123"/>
      <c r="AX187" s="123"/>
      <c r="AY187" s="123"/>
      <c r="AZ187" s="123"/>
      <c r="BA187" s="123"/>
      <c r="BB187" s="123"/>
      <c r="BC187" s="123"/>
      <c r="BD187" s="123"/>
      <c r="BE187" s="123"/>
      <c r="BF187" s="123"/>
      <c r="BG187" s="123"/>
      <c r="BH187" s="123"/>
      <c r="BI187" s="123"/>
      <c r="BJ187" s="123"/>
      <c r="BK187" s="123"/>
      <c r="BL187" s="123"/>
      <c r="BM187" s="123"/>
      <c r="BN187" s="123"/>
      <c r="BO187" s="123"/>
      <c r="BP187" s="123"/>
      <c r="BQ187" s="123"/>
      <c r="BR187" s="123"/>
      <c r="BS187" s="123"/>
      <c r="BT187" s="123"/>
      <c r="BU187" s="123"/>
      <c r="BV187" s="123"/>
      <c r="BW187" s="123"/>
      <c r="BX187" s="123"/>
      <c r="BY187" s="123"/>
      <c r="BZ187" s="123"/>
      <c r="CA187" s="123"/>
      <c r="CB187" s="123"/>
      <c r="CC187" s="123"/>
      <c r="CD187" s="123"/>
      <c r="CE187" s="123"/>
      <c r="CF187" s="123"/>
      <c r="CG187" s="123"/>
      <c r="CH187" s="123"/>
      <c r="CI187" s="123"/>
      <c r="CJ187" s="123"/>
      <c r="CK187" s="123"/>
      <c r="CL187" s="123"/>
      <c r="CM187" s="123"/>
      <c r="CN187" s="123"/>
      <c r="CO187" s="123"/>
      <c r="CP187" s="123"/>
      <c r="CQ187" s="123"/>
      <c r="CR187" s="123"/>
      <c r="CS187" s="123"/>
      <c r="CT187" s="123"/>
      <c r="CU187" s="123"/>
      <c r="CV187" s="123"/>
      <c r="CW187" s="123"/>
      <c r="CX187" s="123"/>
      <c r="CY187" s="123"/>
      <c r="CZ187" s="123"/>
      <c r="DA187" s="123"/>
      <c r="DB187" s="123"/>
      <c r="DC187" s="123"/>
      <c r="DD187" s="123"/>
      <c r="DE187" s="123"/>
      <c r="DF187" s="123"/>
      <c r="DG187" s="123"/>
      <c r="DH187" s="123"/>
      <c r="DI187" s="123"/>
      <c r="DJ187" s="123"/>
      <c r="DK187" s="123"/>
      <c r="DL187" s="123"/>
      <c r="DM187" s="123"/>
      <c r="DN187" s="123"/>
      <c r="DO187" s="123"/>
      <c r="DP187" s="123"/>
      <c r="DQ187" s="123"/>
      <c r="DR187" s="123"/>
      <c r="DS187" s="123"/>
      <c r="DT187" s="123"/>
      <c r="DU187" s="123"/>
      <c r="DV187" s="123"/>
      <c r="DW187" s="123"/>
      <c r="DX187" s="123"/>
      <c r="DY187" s="123"/>
      <c r="DZ187" s="123"/>
      <c r="EA187" s="123"/>
      <c r="EB187" s="123"/>
      <c r="EC187" s="123"/>
      <c r="ED187" s="123"/>
      <c r="EE187" s="123"/>
      <c r="EF187" s="123"/>
      <c r="EG187" s="123"/>
      <c r="EH187" s="123"/>
      <c r="EI187" s="123"/>
      <c r="EJ187" s="123"/>
      <c r="EK187" s="123"/>
      <c r="EL187" s="123"/>
      <c r="EM187" s="123"/>
      <c r="EN187" s="123"/>
      <c r="EO187" s="123"/>
      <c r="EP187" s="123"/>
      <c r="EQ187" s="123"/>
      <c r="ER187" s="123"/>
      <c r="ES187" s="123"/>
      <c r="ET187" s="123"/>
      <c r="EU187" s="123"/>
      <c r="EV187" s="123"/>
      <c r="EW187" s="123"/>
      <c r="EX187" s="123"/>
      <c r="EY187" s="123"/>
      <c r="EZ187" s="123"/>
      <c r="FA187" s="123"/>
      <c r="FB187" s="123"/>
      <c r="FC187" s="123"/>
      <c r="FD187" s="123"/>
      <c r="FE187" s="123"/>
      <c r="FF187" s="123"/>
      <c r="FG187" s="123"/>
      <c r="FH187" s="123"/>
      <c r="FI187" s="123"/>
      <c r="FJ187" s="123"/>
      <c r="FK187" s="123"/>
      <c r="FL187" s="123"/>
      <c r="FM187" s="123"/>
      <c r="FN187" s="123"/>
      <c r="FO187" s="123"/>
      <c r="FP187" s="123"/>
      <c r="FQ187" s="123"/>
      <c r="FR187" s="123"/>
      <c r="FS187" s="123"/>
      <c r="FT187" s="123"/>
      <c r="FU187" s="123"/>
      <c r="FV187" s="123"/>
      <c r="FW187" s="123"/>
      <c r="FX187" s="123"/>
      <c r="FY187" s="123"/>
      <c r="FZ187" s="123"/>
      <c r="GA187" s="123"/>
      <c r="GB187" s="123"/>
      <c r="GC187" s="123"/>
      <c r="GD187" s="123"/>
      <c r="GE187" s="123"/>
      <c r="GF187" s="123"/>
      <c r="GG187" s="123"/>
      <c r="GH187" s="123"/>
      <c r="GI187" s="123"/>
      <c r="GJ187" s="123"/>
      <c r="GK187" s="123"/>
      <c r="GL187" s="123"/>
      <c r="GM187" s="123"/>
      <c r="GN187" s="123"/>
      <c r="GO187" s="123"/>
      <c r="GP187" s="123"/>
      <c r="GQ187" s="123"/>
      <c r="GR187" s="123"/>
      <c r="GS187" s="123"/>
      <c r="GT187" s="123"/>
      <c r="GU187" s="123"/>
      <c r="GV187" s="123"/>
      <c r="GW187" s="123"/>
      <c r="GX187" s="123"/>
      <c r="GY187" s="123"/>
      <c r="GZ187" s="123"/>
      <c r="HA187" s="123"/>
      <c r="HB187" s="123"/>
      <c r="HC187" s="123"/>
      <c r="HD187" s="123"/>
      <c r="HE187" s="123"/>
      <c r="HF187" s="123"/>
      <c r="HG187" s="123"/>
      <c r="HH187" s="123"/>
      <c r="HI187" s="123"/>
      <c r="HJ187" s="123"/>
      <c r="HK187" s="123"/>
      <c r="HL187" s="123"/>
      <c r="HM187" s="123"/>
      <c r="HN187" s="123"/>
      <c r="HO187" s="123"/>
      <c r="HP187" s="123"/>
      <c r="HQ187" s="123"/>
      <c r="HR187" s="123"/>
      <c r="HS187" s="123"/>
      <c r="HT187" s="123"/>
      <c r="HU187" s="123"/>
      <c r="HV187" s="123"/>
      <c r="HW187" s="123"/>
      <c r="HX187" s="123"/>
      <c r="HY187" s="123"/>
      <c r="HZ187" s="123"/>
      <c r="IA187" s="123"/>
      <c r="IB187" s="123"/>
      <c r="IC187" s="123"/>
      <c r="ID187" s="123"/>
      <c r="IE187" s="123"/>
      <c r="IF187" s="123"/>
      <c r="IG187" s="123"/>
      <c r="IH187" s="123"/>
      <c r="II187" s="123"/>
      <c r="IJ187" s="123"/>
      <c r="IK187" s="123"/>
      <c r="IL187" s="123"/>
    </row>
    <row r="188" spans="1:246" ht="45">
      <c r="A188" s="49" t="s">
        <v>838</v>
      </c>
      <c r="B188" s="49" t="s">
        <v>1321</v>
      </c>
      <c r="E188" s="90">
        <v>1</v>
      </c>
      <c r="F188" s="115" t="s">
        <v>614</v>
      </c>
      <c r="G188" s="398" t="s">
        <v>102</v>
      </c>
      <c r="H188" s="222">
        <f>SUM(I188:K188)</f>
        <v>2640</v>
      </c>
      <c r="I188" s="203">
        <v>2400</v>
      </c>
      <c r="J188" s="113"/>
      <c r="K188" s="113">
        <v>240</v>
      </c>
      <c r="L188" s="88">
        <v>2400</v>
      </c>
      <c r="M188" s="113">
        <v>2400</v>
      </c>
      <c r="N188" s="114"/>
      <c r="O188" s="113"/>
      <c r="P188" s="113">
        <v>0</v>
      </c>
      <c r="Q188" s="113"/>
      <c r="R188" s="114"/>
      <c r="S188" s="114"/>
      <c r="T188" s="114">
        <f>SUM(U188:W188)</f>
        <v>900</v>
      </c>
      <c r="U188" s="114">
        <v>900</v>
      </c>
      <c r="V188" s="114"/>
      <c r="W188" s="114"/>
      <c r="X188" s="82" t="s">
        <v>600</v>
      </c>
      <c r="Y188" s="90"/>
      <c r="Z188" s="50">
        <f t="shared" si="38"/>
        <v>2640</v>
      </c>
      <c r="AA188" s="51">
        <f t="shared" si="39"/>
        <v>2400</v>
      </c>
      <c r="AB188" s="51">
        <f t="shared" si="40"/>
        <v>0</v>
      </c>
      <c r="AC188" s="51">
        <f t="shared" si="41"/>
        <v>900</v>
      </c>
      <c r="AD188" s="84"/>
      <c r="AE188" s="84"/>
      <c r="AF188" s="84"/>
      <c r="AG188" s="84"/>
      <c r="AH188" s="84"/>
      <c r="AI188" s="84"/>
      <c r="AJ188" s="84"/>
      <c r="AK188" s="84"/>
      <c r="AL188" s="84"/>
      <c r="AM188" s="84"/>
      <c r="AN188" s="84"/>
      <c r="AO188" s="84"/>
      <c r="AP188" s="84"/>
      <c r="AQ188" s="84"/>
      <c r="AR188" s="84"/>
      <c r="AS188" s="84"/>
      <c r="AT188" s="84"/>
      <c r="AU188" s="84"/>
      <c r="AV188" s="84"/>
      <c r="AW188" s="84"/>
      <c r="AX188" s="84"/>
      <c r="AY188" s="84"/>
      <c r="AZ188" s="84"/>
      <c r="BA188" s="84"/>
      <c r="BB188" s="84"/>
      <c r="BC188" s="84"/>
      <c r="BD188" s="84"/>
      <c r="BE188" s="84"/>
      <c r="BF188" s="84"/>
      <c r="BG188" s="84"/>
      <c r="BH188" s="84"/>
      <c r="BI188" s="84"/>
      <c r="BJ188" s="84"/>
      <c r="BK188" s="84"/>
      <c r="BL188" s="84"/>
      <c r="BM188" s="84"/>
      <c r="BN188" s="84"/>
      <c r="BO188" s="84"/>
      <c r="BP188" s="84"/>
      <c r="BQ188" s="84"/>
      <c r="BR188" s="84"/>
      <c r="BS188" s="84"/>
      <c r="BT188" s="84"/>
      <c r="BU188" s="84"/>
      <c r="BV188" s="84"/>
      <c r="BW188" s="84"/>
      <c r="BX188" s="84"/>
      <c r="BY188" s="84"/>
      <c r="BZ188" s="84"/>
      <c r="CA188" s="84"/>
      <c r="CB188" s="84"/>
      <c r="CC188" s="84"/>
      <c r="CD188" s="84"/>
      <c r="CE188" s="84"/>
      <c r="CF188" s="84"/>
      <c r="CG188" s="84"/>
      <c r="CH188" s="84"/>
      <c r="CI188" s="84"/>
      <c r="CJ188" s="84"/>
      <c r="CK188" s="84"/>
      <c r="CL188" s="84"/>
      <c r="CM188" s="84"/>
      <c r="CN188" s="84"/>
      <c r="CO188" s="84"/>
      <c r="CP188" s="84"/>
      <c r="CQ188" s="84"/>
      <c r="CR188" s="84"/>
      <c r="CS188" s="84"/>
      <c r="CT188" s="84"/>
      <c r="CU188" s="84"/>
      <c r="CV188" s="84"/>
      <c r="CW188" s="84"/>
      <c r="CX188" s="84"/>
      <c r="CY188" s="84"/>
      <c r="CZ188" s="84"/>
      <c r="DA188" s="84"/>
      <c r="DB188" s="84"/>
      <c r="DC188" s="84"/>
      <c r="DD188" s="84"/>
      <c r="DE188" s="84"/>
      <c r="DF188" s="84"/>
      <c r="DG188" s="84"/>
      <c r="DH188" s="84"/>
      <c r="DI188" s="84"/>
      <c r="DJ188" s="84"/>
      <c r="DK188" s="84"/>
      <c r="DL188" s="84"/>
      <c r="DM188" s="84"/>
      <c r="DN188" s="84"/>
      <c r="DO188" s="84"/>
      <c r="DP188" s="84"/>
      <c r="DQ188" s="84"/>
      <c r="DR188" s="84"/>
      <c r="DS188" s="84"/>
      <c r="DT188" s="84"/>
      <c r="DU188" s="84"/>
      <c r="DV188" s="84"/>
      <c r="DW188" s="84"/>
      <c r="DX188" s="84"/>
      <c r="DY188" s="84"/>
      <c r="DZ188" s="84"/>
      <c r="EA188" s="84"/>
      <c r="EB188" s="84"/>
      <c r="EC188" s="84"/>
      <c r="ED188" s="84"/>
      <c r="EE188" s="84"/>
      <c r="EF188" s="84"/>
      <c r="EG188" s="84"/>
      <c r="EH188" s="84"/>
      <c r="EI188" s="84"/>
      <c r="EJ188" s="84"/>
      <c r="EK188" s="84"/>
      <c r="EL188" s="84"/>
      <c r="EM188" s="84"/>
      <c r="EN188" s="84"/>
      <c r="EO188" s="84"/>
      <c r="EP188" s="84"/>
      <c r="EQ188" s="84"/>
      <c r="ER188" s="84"/>
      <c r="ES188" s="84"/>
      <c r="ET188" s="84"/>
      <c r="EU188" s="84"/>
      <c r="EV188" s="84"/>
      <c r="EW188" s="84"/>
      <c r="EX188" s="84"/>
      <c r="EY188" s="84"/>
      <c r="EZ188" s="84"/>
      <c r="FA188" s="84"/>
      <c r="FB188" s="84"/>
      <c r="FC188" s="84"/>
      <c r="FD188" s="84"/>
      <c r="FE188" s="84"/>
      <c r="FF188" s="84"/>
      <c r="FG188" s="84"/>
      <c r="FH188" s="84"/>
      <c r="FI188" s="84"/>
      <c r="FJ188" s="84"/>
      <c r="FK188" s="84"/>
      <c r="FL188" s="84"/>
      <c r="FM188" s="84"/>
      <c r="FN188" s="84"/>
      <c r="FO188" s="84"/>
      <c r="FP188" s="84"/>
      <c r="FQ188" s="84"/>
      <c r="FR188" s="84"/>
      <c r="FS188" s="84"/>
      <c r="FT188" s="84"/>
      <c r="FU188" s="84"/>
      <c r="FV188" s="84"/>
      <c r="FW188" s="84"/>
      <c r="FX188" s="84"/>
      <c r="FY188" s="84"/>
      <c r="FZ188" s="84"/>
      <c r="GA188" s="84"/>
      <c r="GB188" s="84"/>
      <c r="GC188" s="84"/>
      <c r="GD188" s="84"/>
      <c r="GE188" s="84"/>
      <c r="GF188" s="84"/>
      <c r="GG188" s="84"/>
      <c r="GH188" s="84"/>
      <c r="GI188" s="84"/>
      <c r="GJ188" s="84"/>
      <c r="GK188" s="84"/>
      <c r="GL188" s="84"/>
      <c r="GM188" s="84"/>
      <c r="GN188" s="84"/>
      <c r="GO188" s="84"/>
      <c r="GP188" s="84"/>
      <c r="GQ188" s="84"/>
      <c r="GR188" s="84"/>
      <c r="GS188" s="84"/>
      <c r="GT188" s="84"/>
      <c r="GU188" s="84"/>
      <c r="GV188" s="84"/>
      <c r="GW188" s="84"/>
      <c r="GX188" s="84"/>
      <c r="GY188" s="84"/>
      <c r="GZ188" s="84"/>
      <c r="HA188" s="84"/>
      <c r="HB188" s="84"/>
      <c r="HC188" s="84"/>
      <c r="HD188" s="84"/>
      <c r="HE188" s="84"/>
      <c r="HF188" s="84"/>
      <c r="HG188" s="84"/>
      <c r="HH188" s="84"/>
      <c r="HI188" s="84"/>
      <c r="HJ188" s="84"/>
      <c r="HK188" s="84"/>
      <c r="HL188" s="84"/>
      <c r="HM188" s="84"/>
      <c r="HN188" s="84"/>
      <c r="HO188" s="84"/>
      <c r="HP188" s="84"/>
      <c r="HQ188" s="84"/>
      <c r="HR188" s="84"/>
      <c r="HS188" s="84"/>
      <c r="HT188" s="84"/>
      <c r="HU188" s="84"/>
      <c r="HV188" s="84"/>
      <c r="HW188" s="84"/>
      <c r="HX188" s="84"/>
      <c r="HY188" s="84"/>
      <c r="HZ188" s="84"/>
      <c r="IA188" s="84"/>
      <c r="IB188" s="84"/>
      <c r="IC188" s="84"/>
      <c r="ID188" s="84"/>
      <c r="IE188" s="84"/>
      <c r="IF188" s="84"/>
      <c r="IG188" s="84"/>
      <c r="IH188" s="84"/>
      <c r="II188" s="84"/>
      <c r="IJ188" s="84"/>
      <c r="IK188" s="84"/>
      <c r="IL188" s="84"/>
    </row>
    <row r="189" spans="1:246" ht="45">
      <c r="A189" s="49" t="s">
        <v>838</v>
      </c>
      <c r="B189" s="49" t="s">
        <v>1321</v>
      </c>
      <c r="E189" s="90">
        <v>2</v>
      </c>
      <c r="F189" s="115" t="s">
        <v>615</v>
      </c>
      <c r="G189" s="399"/>
      <c r="H189" s="222">
        <f>SUM(I189:K189)</f>
        <v>22000</v>
      </c>
      <c r="I189" s="203">
        <v>20000</v>
      </c>
      <c r="J189" s="113"/>
      <c r="K189" s="113">
        <v>2000</v>
      </c>
      <c r="L189" s="88">
        <v>20000</v>
      </c>
      <c r="M189" s="113">
        <v>20000</v>
      </c>
      <c r="N189" s="114"/>
      <c r="O189" s="113"/>
      <c r="P189" s="113">
        <v>0</v>
      </c>
      <c r="Q189" s="113"/>
      <c r="R189" s="114"/>
      <c r="S189" s="114"/>
      <c r="T189" s="114">
        <f>SUM(U189:W189)</f>
        <v>844.97353099999998</v>
      </c>
      <c r="U189" s="114">
        <v>844.97353099999998</v>
      </c>
      <c r="V189" s="114"/>
      <c r="W189" s="114"/>
      <c r="X189" s="82" t="s">
        <v>604</v>
      </c>
      <c r="Y189" s="90"/>
      <c r="Z189" s="50">
        <f t="shared" si="38"/>
        <v>22000</v>
      </c>
      <c r="AA189" s="51">
        <f t="shared" si="39"/>
        <v>20000</v>
      </c>
      <c r="AB189" s="51">
        <f t="shared" si="40"/>
        <v>0</v>
      </c>
      <c r="AC189" s="51">
        <f t="shared" si="41"/>
        <v>844.97353099999998</v>
      </c>
      <c r="AD189" s="84"/>
      <c r="AE189" s="84"/>
      <c r="AF189" s="84"/>
      <c r="AG189" s="84"/>
      <c r="AH189" s="84"/>
      <c r="AI189" s="84"/>
      <c r="AJ189" s="84"/>
      <c r="AK189" s="84"/>
      <c r="AL189" s="84"/>
      <c r="AM189" s="84"/>
      <c r="AN189" s="84"/>
      <c r="AO189" s="84"/>
      <c r="AP189" s="84"/>
      <c r="AQ189" s="84"/>
      <c r="AR189" s="84"/>
      <c r="AS189" s="84"/>
      <c r="AT189" s="84"/>
      <c r="AU189" s="84"/>
      <c r="AV189" s="84"/>
      <c r="AW189" s="84"/>
      <c r="AX189" s="84"/>
      <c r="AY189" s="84"/>
      <c r="AZ189" s="84"/>
      <c r="BA189" s="84"/>
      <c r="BB189" s="84"/>
      <c r="BC189" s="84"/>
      <c r="BD189" s="84"/>
      <c r="BE189" s="84"/>
      <c r="BF189" s="84"/>
      <c r="BG189" s="84"/>
      <c r="BH189" s="84"/>
      <c r="BI189" s="84"/>
      <c r="BJ189" s="84"/>
      <c r="BK189" s="84"/>
      <c r="BL189" s="84"/>
      <c r="BM189" s="84"/>
      <c r="BN189" s="84"/>
      <c r="BO189" s="84"/>
      <c r="BP189" s="84"/>
      <c r="BQ189" s="84"/>
      <c r="BR189" s="84"/>
      <c r="BS189" s="84"/>
      <c r="BT189" s="84"/>
      <c r="BU189" s="84"/>
      <c r="BV189" s="84"/>
      <c r="BW189" s="84"/>
      <c r="BX189" s="84"/>
      <c r="BY189" s="84"/>
      <c r="BZ189" s="84"/>
      <c r="CA189" s="84"/>
      <c r="CB189" s="84"/>
      <c r="CC189" s="84"/>
      <c r="CD189" s="84"/>
      <c r="CE189" s="84"/>
      <c r="CF189" s="84"/>
      <c r="CG189" s="84"/>
      <c r="CH189" s="84"/>
      <c r="CI189" s="84"/>
      <c r="CJ189" s="84"/>
      <c r="CK189" s="84"/>
      <c r="CL189" s="84"/>
      <c r="CM189" s="84"/>
      <c r="CN189" s="84"/>
      <c r="CO189" s="84"/>
      <c r="CP189" s="84"/>
      <c r="CQ189" s="84"/>
      <c r="CR189" s="84"/>
      <c r="CS189" s="84"/>
      <c r="CT189" s="84"/>
      <c r="CU189" s="84"/>
      <c r="CV189" s="84"/>
      <c r="CW189" s="84"/>
      <c r="CX189" s="84"/>
      <c r="CY189" s="84"/>
      <c r="CZ189" s="84"/>
      <c r="DA189" s="84"/>
      <c r="DB189" s="84"/>
      <c r="DC189" s="84"/>
      <c r="DD189" s="84"/>
      <c r="DE189" s="84"/>
      <c r="DF189" s="84"/>
      <c r="DG189" s="84"/>
      <c r="DH189" s="84"/>
      <c r="DI189" s="84"/>
      <c r="DJ189" s="84"/>
      <c r="DK189" s="84"/>
      <c r="DL189" s="84"/>
      <c r="DM189" s="84"/>
      <c r="DN189" s="84"/>
      <c r="DO189" s="84"/>
      <c r="DP189" s="84"/>
      <c r="DQ189" s="84"/>
      <c r="DR189" s="84"/>
      <c r="DS189" s="84"/>
      <c r="DT189" s="84"/>
      <c r="DU189" s="84"/>
      <c r="DV189" s="84"/>
      <c r="DW189" s="84"/>
      <c r="DX189" s="84"/>
      <c r="DY189" s="84"/>
      <c r="DZ189" s="84"/>
      <c r="EA189" s="84"/>
      <c r="EB189" s="84"/>
      <c r="EC189" s="84"/>
      <c r="ED189" s="84"/>
      <c r="EE189" s="84"/>
      <c r="EF189" s="84"/>
      <c r="EG189" s="84"/>
      <c r="EH189" s="84"/>
      <c r="EI189" s="84"/>
      <c r="EJ189" s="84"/>
      <c r="EK189" s="84"/>
      <c r="EL189" s="84"/>
      <c r="EM189" s="84"/>
      <c r="EN189" s="84"/>
      <c r="EO189" s="84"/>
      <c r="EP189" s="84"/>
      <c r="EQ189" s="84"/>
      <c r="ER189" s="84"/>
      <c r="ES189" s="84"/>
      <c r="ET189" s="84"/>
      <c r="EU189" s="84"/>
      <c r="EV189" s="84"/>
      <c r="EW189" s="84"/>
      <c r="EX189" s="84"/>
      <c r="EY189" s="84"/>
      <c r="EZ189" s="84"/>
      <c r="FA189" s="84"/>
      <c r="FB189" s="84"/>
      <c r="FC189" s="84"/>
      <c r="FD189" s="84"/>
      <c r="FE189" s="84"/>
      <c r="FF189" s="84"/>
      <c r="FG189" s="84"/>
      <c r="FH189" s="84"/>
      <c r="FI189" s="84"/>
      <c r="FJ189" s="84"/>
      <c r="FK189" s="84"/>
      <c r="FL189" s="84"/>
      <c r="FM189" s="84"/>
      <c r="FN189" s="84"/>
      <c r="FO189" s="84"/>
      <c r="FP189" s="84"/>
      <c r="FQ189" s="84"/>
      <c r="FR189" s="84"/>
      <c r="FS189" s="84"/>
      <c r="FT189" s="84"/>
      <c r="FU189" s="84"/>
      <c r="FV189" s="84"/>
      <c r="FW189" s="84"/>
      <c r="FX189" s="84"/>
      <c r="FY189" s="84"/>
      <c r="FZ189" s="84"/>
      <c r="GA189" s="84"/>
      <c r="GB189" s="84"/>
      <c r="GC189" s="84"/>
      <c r="GD189" s="84"/>
      <c r="GE189" s="84"/>
      <c r="GF189" s="84"/>
      <c r="GG189" s="84"/>
      <c r="GH189" s="84"/>
      <c r="GI189" s="84"/>
      <c r="GJ189" s="84"/>
      <c r="GK189" s="84"/>
      <c r="GL189" s="84"/>
      <c r="GM189" s="84"/>
      <c r="GN189" s="84"/>
      <c r="GO189" s="84"/>
      <c r="GP189" s="84"/>
      <c r="GQ189" s="84"/>
      <c r="GR189" s="84"/>
      <c r="GS189" s="84"/>
      <c r="GT189" s="84"/>
      <c r="GU189" s="84"/>
      <c r="GV189" s="84"/>
      <c r="GW189" s="84"/>
      <c r="GX189" s="84"/>
      <c r="GY189" s="84"/>
      <c r="GZ189" s="84"/>
      <c r="HA189" s="84"/>
      <c r="HB189" s="84"/>
      <c r="HC189" s="84"/>
      <c r="HD189" s="84"/>
      <c r="HE189" s="84"/>
      <c r="HF189" s="84"/>
      <c r="HG189" s="84"/>
      <c r="HH189" s="84"/>
      <c r="HI189" s="84"/>
      <c r="HJ189" s="84"/>
      <c r="HK189" s="84"/>
      <c r="HL189" s="84"/>
      <c r="HM189" s="84"/>
      <c r="HN189" s="84"/>
      <c r="HO189" s="84"/>
      <c r="HP189" s="84"/>
      <c r="HQ189" s="84"/>
      <c r="HR189" s="84"/>
      <c r="HS189" s="84"/>
      <c r="HT189" s="84"/>
      <c r="HU189" s="84"/>
      <c r="HV189" s="84"/>
      <c r="HW189" s="84"/>
      <c r="HX189" s="84"/>
      <c r="HY189" s="84"/>
      <c r="HZ189" s="84"/>
      <c r="IA189" s="84"/>
      <c r="IB189" s="84"/>
      <c r="IC189" s="84"/>
      <c r="ID189" s="84"/>
      <c r="IE189" s="84"/>
      <c r="IF189" s="84"/>
      <c r="IG189" s="84"/>
      <c r="IH189" s="84"/>
      <c r="II189" s="84"/>
      <c r="IJ189" s="84"/>
      <c r="IK189" s="84"/>
      <c r="IL189" s="84"/>
    </row>
    <row r="190" spans="1:246" ht="30">
      <c r="A190" s="49" t="s">
        <v>838</v>
      </c>
      <c r="B190" s="49" t="s">
        <v>1321</v>
      </c>
      <c r="E190" s="90">
        <v>3</v>
      </c>
      <c r="F190" s="115" t="s">
        <v>616</v>
      </c>
      <c r="G190" s="399"/>
      <c r="H190" s="222">
        <f>SUM(I190:K190)</f>
        <v>37310.9</v>
      </c>
      <c r="I190" s="203">
        <v>33919</v>
      </c>
      <c r="J190" s="113"/>
      <c r="K190" s="113">
        <v>3391.9</v>
      </c>
      <c r="L190" s="88">
        <v>33919</v>
      </c>
      <c r="M190" s="113">
        <v>33919</v>
      </c>
      <c r="N190" s="114"/>
      <c r="O190" s="113"/>
      <c r="P190" s="113">
        <v>0</v>
      </c>
      <c r="Q190" s="113"/>
      <c r="R190" s="114"/>
      <c r="S190" s="114"/>
      <c r="T190" s="114">
        <f>SUM(U190:W190)</f>
        <v>4715.9521450000002</v>
      </c>
      <c r="U190" s="114">
        <v>4715.9521450000002</v>
      </c>
      <c r="V190" s="114"/>
      <c r="W190" s="114"/>
      <c r="X190" s="82" t="s">
        <v>596</v>
      </c>
      <c r="Y190" s="90"/>
      <c r="Z190" s="50">
        <f t="shared" si="38"/>
        <v>37310.9</v>
      </c>
      <c r="AA190" s="51">
        <f t="shared" si="39"/>
        <v>33919</v>
      </c>
      <c r="AB190" s="51">
        <f t="shared" si="40"/>
        <v>0</v>
      </c>
      <c r="AC190" s="51">
        <f t="shared" si="41"/>
        <v>4715.9521450000002</v>
      </c>
      <c r="AD190" s="84"/>
      <c r="AE190" s="84"/>
      <c r="AF190" s="84"/>
      <c r="AG190" s="84"/>
      <c r="AH190" s="84"/>
      <c r="AI190" s="84"/>
      <c r="AJ190" s="84"/>
      <c r="AK190" s="84"/>
      <c r="AL190" s="84"/>
      <c r="AM190" s="84"/>
      <c r="AN190" s="84"/>
      <c r="AO190" s="84"/>
      <c r="AP190" s="84"/>
      <c r="AQ190" s="84"/>
      <c r="AR190" s="84"/>
      <c r="AS190" s="84"/>
      <c r="AT190" s="84"/>
      <c r="AU190" s="84"/>
      <c r="AV190" s="84"/>
      <c r="AW190" s="84"/>
      <c r="AX190" s="84"/>
      <c r="AY190" s="84"/>
      <c r="AZ190" s="84"/>
      <c r="BA190" s="84"/>
      <c r="BB190" s="84"/>
      <c r="BC190" s="84"/>
      <c r="BD190" s="84"/>
      <c r="BE190" s="84"/>
      <c r="BF190" s="84"/>
      <c r="BG190" s="84"/>
      <c r="BH190" s="84"/>
      <c r="BI190" s="84"/>
      <c r="BJ190" s="84"/>
      <c r="BK190" s="84"/>
      <c r="BL190" s="84"/>
      <c r="BM190" s="84"/>
      <c r="BN190" s="84"/>
      <c r="BO190" s="84"/>
      <c r="BP190" s="84"/>
      <c r="BQ190" s="84"/>
      <c r="BR190" s="84"/>
      <c r="BS190" s="84"/>
      <c r="BT190" s="84"/>
      <c r="BU190" s="84"/>
      <c r="BV190" s="84"/>
      <c r="BW190" s="84"/>
      <c r="BX190" s="84"/>
      <c r="BY190" s="84"/>
      <c r="BZ190" s="84"/>
      <c r="CA190" s="84"/>
      <c r="CB190" s="84"/>
      <c r="CC190" s="84"/>
      <c r="CD190" s="84"/>
      <c r="CE190" s="84"/>
      <c r="CF190" s="84"/>
      <c r="CG190" s="84"/>
      <c r="CH190" s="84"/>
      <c r="CI190" s="84"/>
      <c r="CJ190" s="84"/>
      <c r="CK190" s="84"/>
      <c r="CL190" s="84"/>
      <c r="CM190" s="84"/>
      <c r="CN190" s="84"/>
      <c r="CO190" s="84"/>
      <c r="CP190" s="84"/>
      <c r="CQ190" s="84"/>
      <c r="CR190" s="84"/>
      <c r="CS190" s="84"/>
      <c r="CT190" s="84"/>
      <c r="CU190" s="84"/>
      <c r="CV190" s="84"/>
      <c r="CW190" s="84"/>
      <c r="CX190" s="84"/>
      <c r="CY190" s="84"/>
      <c r="CZ190" s="84"/>
      <c r="DA190" s="84"/>
      <c r="DB190" s="84"/>
      <c r="DC190" s="84"/>
      <c r="DD190" s="84"/>
      <c r="DE190" s="84"/>
      <c r="DF190" s="84"/>
      <c r="DG190" s="84"/>
      <c r="DH190" s="84"/>
      <c r="DI190" s="84"/>
      <c r="DJ190" s="84"/>
      <c r="DK190" s="84"/>
      <c r="DL190" s="84"/>
      <c r="DM190" s="84"/>
      <c r="DN190" s="84"/>
      <c r="DO190" s="84"/>
      <c r="DP190" s="84"/>
      <c r="DQ190" s="84"/>
      <c r="DR190" s="84"/>
      <c r="DS190" s="84"/>
      <c r="DT190" s="84"/>
      <c r="DU190" s="84"/>
      <c r="DV190" s="84"/>
      <c r="DW190" s="84"/>
      <c r="DX190" s="84"/>
      <c r="DY190" s="84"/>
      <c r="DZ190" s="84"/>
      <c r="EA190" s="84"/>
      <c r="EB190" s="84"/>
      <c r="EC190" s="84"/>
      <c r="ED190" s="84"/>
      <c r="EE190" s="84"/>
      <c r="EF190" s="84"/>
      <c r="EG190" s="84"/>
      <c r="EH190" s="84"/>
      <c r="EI190" s="84"/>
      <c r="EJ190" s="84"/>
      <c r="EK190" s="84"/>
      <c r="EL190" s="84"/>
      <c r="EM190" s="84"/>
      <c r="EN190" s="84"/>
      <c r="EO190" s="84"/>
      <c r="EP190" s="84"/>
      <c r="EQ190" s="84"/>
      <c r="ER190" s="84"/>
      <c r="ES190" s="84"/>
      <c r="ET190" s="84"/>
      <c r="EU190" s="84"/>
      <c r="EV190" s="84"/>
      <c r="EW190" s="84"/>
      <c r="EX190" s="84"/>
      <c r="EY190" s="84"/>
      <c r="EZ190" s="84"/>
      <c r="FA190" s="84"/>
      <c r="FB190" s="84"/>
      <c r="FC190" s="84"/>
      <c r="FD190" s="84"/>
      <c r="FE190" s="84"/>
      <c r="FF190" s="84"/>
      <c r="FG190" s="84"/>
      <c r="FH190" s="84"/>
      <c r="FI190" s="84"/>
      <c r="FJ190" s="84"/>
      <c r="FK190" s="84"/>
      <c r="FL190" s="84"/>
      <c r="FM190" s="84"/>
      <c r="FN190" s="84"/>
      <c r="FO190" s="84"/>
      <c r="FP190" s="84"/>
      <c r="FQ190" s="84"/>
      <c r="FR190" s="84"/>
      <c r="FS190" s="84"/>
      <c r="FT190" s="84"/>
      <c r="FU190" s="84"/>
      <c r="FV190" s="84"/>
      <c r="FW190" s="84"/>
      <c r="FX190" s="84"/>
      <c r="FY190" s="84"/>
      <c r="FZ190" s="84"/>
      <c r="GA190" s="84"/>
      <c r="GB190" s="84"/>
      <c r="GC190" s="84"/>
      <c r="GD190" s="84"/>
      <c r="GE190" s="84"/>
      <c r="GF190" s="84"/>
      <c r="GG190" s="84"/>
      <c r="GH190" s="84"/>
      <c r="GI190" s="84"/>
      <c r="GJ190" s="84"/>
      <c r="GK190" s="84"/>
      <c r="GL190" s="84"/>
      <c r="GM190" s="84"/>
      <c r="GN190" s="84"/>
      <c r="GO190" s="84"/>
      <c r="GP190" s="84"/>
      <c r="GQ190" s="84"/>
      <c r="GR190" s="84"/>
      <c r="GS190" s="84"/>
      <c r="GT190" s="84"/>
      <c r="GU190" s="84"/>
      <c r="GV190" s="84"/>
      <c r="GW190" s="84"/>
      <c r="GX190" s="84"/>
      <c r="GY190" s="84"/>
      <c r="GZ190" s="84"/>
      <c r="HA190" s="84"/>
      <c r="HB190" s="84"/>
      <c r="HC190" s="84"/>
      <c r="HD190" s="84"/>
      <c r="HE190" s="84"/>
      <c r="HF190" s="84"/>
      <c r="HG190" s="84"/>
      <c r="HH190" s="84"/>
      <c r="HI190" s="84"/>
      <c r="HJ190" s="84"/>
      <c r="HK190" s="84"/>
      <c r="HL190" s="84"/>
      <c r="HM190" s="84"/>
      <c r="HN190" s="84"/>
      <c r="HO190" s="84"/>
      <c r="HP190" s="84"/>
      <c r="HQ190" s="84"/>
      <c r="HR190" s="84"/>
      <c r="HS190" s="84"/>
      <c r="HT190" s="84"/>
      <c r="HU190" s="84"/>
      <c r="HV190" s="84"/>
      <c r="HW190" s="84"/>
      <c r="HX190" s="84"/>
      <c r="HY190" s="84"/>
      <c r="HZ190" s="84"/>
      <c r="IA190" s="84"/>
      <c r="IB190" s="84"/>
      <c r="IC190" s="84"/>
      <c r="ID190" s="84"/>
      <c r="IE190" s="84"/>
      <c r="IF190" s="84"/>
      <c r="IG190" s="84"/>
      <c r="IH190" s="84"/>
      <c r="II190" s="84"/>
      <c r="IJ190" s="84"/>
      <c r="IK190" s="84"/>
      <c r="IL190" s="84"/>
    </row>
    <row r="191" spans="1:246" ht="30">
      <c r="A191" s="49" t="s">
        <v>838</v>
      </c>
      <c r="B191" s="49" t="s">
        <v>1321</v>
      </c>
      <c r="E191" s="90">
        <v>4</v>
      </c>
      <c r="F191" s="115" t="s">
        <v>617</v>
      </c>
      <c r="G191" s="399"/>
      <c r="H191" s="222">
        <f>SUM(I191:K191)</f>
        <v>14850</v>
      </c>
      <c r="I191" s="203">
        <v>13500</v>
      </c>
      <c r="J191" s="113"/>
      <c r="K191" s="113">
        <v>1350</v>
      </c>
      <c r="L191" s="88">
        <v>6320</v>
      </c>
      <c r="M191" s="113">
        <v>6320</v>
      </c>
      <c r="N191" s="114"/>
      <c r="O191" s="113"/>
      <c r="P191" s="113">
        <v>7180</v>
      </c>
      <c r="Q191" s="113">
        <v>7180</v>
      </c>
      <c r="R191" s="114"/>
      <c r="S191" s="114"/>
      <c r="T191" s="114">
        <f>SUM(U191:W191)</f>
        <v>962.16</v>
      </c>
      <c r="U191" s="114">
        <v>962.16</v>
      </c>
      <c r="V191" s="114"/>
      <c r="W191" s="114"/>
      <c r="X191" s="82" t="s">
        <v>598</v>
      </c>
      <c r="Y191" s="90"/>
      <c r="Z191" s="50">
        <f t="shared" si="38"/>
        <v>14850</v>
      </c>
      <c r="AA191" s="51">
        <f t="shared" si="39"/>
        <v>6320</v>
      </c>
      <c r="AB191" s="51">
        <f t="shared" si="40"/>
        <v>7180</v>
      </c>
      <c r="AC191" s="51">
        <f t="shared" si="41"/>
        <v>962.16</v>
      </c>
      <c r="AD191" s="84"/>
      <c r="AE191" s="84"/>
      <c r="AF191" s="84"/>
      <c r="AG191" s="84"/>
      <c r="AH191" s="84"/>
      <c r="AI191" s="84"/>
      <c r="AJ191" s="84"/>
      <c r="AK191" s="84"/>
      <c r="AL191" s="84"/>
      <c r="AM191" s="84"/>
      <c r="AN191" s="84"/>
      <c r="AO191" s="84"/>
      <c r="AP191" s="84"/>
      <c r="AQ191" s="84"/>
      <c r="AR191" s="84"/>
      <c r="AS191" s="84"/>
      <c r="AT191" s="84"/>
      <c r="AU191" s="84"/>
      <c r="AV191" s="84"/>
      <c r="AW191" s="84"/>
      <c r="AX191" s="84"/>
      <c r="AY191" s="84"/>
      <c r="AZ191" s="84"/>
      <c r="BA191" s="84"/>
      <c r="BB191" s="84"/>
      <c r="BC191" s="84"/>
      <c r="BD191" s="84"/>
      <c r="BE191" s="84"/>
      <c r="BF191" s="84"/>
      <c r="BG191" s="84"/>
      <c r="BH191" s="84"/>
      <c r="BI191" s="84"/>
      <c r="BJ191" s="84"/>
      <c r="BK191" s="84"/>
      <c r="BL191" s="84"/>
      <c r="BM191" s="84"/>
      <c r="BN191" s="84"/>
      <c r="BO191" s="84"/>
      <c r="BP191" s="84"/>
      <c r="BQ191" s="84"/>
      <c r="BR191" s="84"/>
      <c r="BS191" s="84"/>
      <c r="BT191" s="84"/>
      <c r="BU191" s="84"/>
      <c r="BV191" s="84"/>
      <c r="BW191" s="84"/>
      <c r="BX191" s="84"/>
      <c r="BY191" s="84"/>
      <c r="BZ191" s="84"/>
      <c r="CA191" s="84"/>
      <c r="CB191" s="84"/>
      <c r="CC191" s="84"/>
      <c r="CD191" s="84"/>
      <c r="CE191" s="84"/>
      <c r="CF191" s="84"/>
      <c r="CG191" s="84"/>
      <c r="CH191" s="84"/>
      <c r="CI191" s="84"/>
      <c r="CJ191" s="84"/>
      <c r="CK191" s="84"/>
      <c r="CL191" s="84"/>
      <c r="CM191" s="84"/>
      <c r="CN191" s="84"/>
      <c r="CO191" s="84"/>
      <c r="CP191" s="84"/>
      <c r="CQ191" s="84"/>
      <c r="CR191" s="84"/>
      <c r="CS191" s="84"/>
      <c r="CT191" s="84"/>
      <c r="CU191" s="84"/>
      <c r="CV191" s="84"/>
      <c r="CW191" s="84"/>
      <c r="CX191" s="84"/>
      <c r="CY191" s="84"/>
      <c r="CZ191" s="84"/>
      <c r="DA191" s="84"/>
      <c r="DB191" s="84"/>
      <c r="DC191" s="84"/>
      <c r="DD191" s="84"/>
      <c r="DE191" s="84"/>
      <c r="DF191" s="84"/>
      <c r="DG191" s="84"/>
      <c r="DH191" s="84"/>
      <c r="DI191" s="84"/>
      <c r="DJ191" s="84"/>
      <c r="DK191" s="84"/>
      <c r="DL191" s="84"/>
      <c r="DM191" s="84"/>
      <c r="DN191" s="84"/>
      <c r="DO191" s="84"/>
      <c r="DP191" s="84"/>
      <c r="DQ191" s="84"/>
      <c r="DR191" s="84"/>
      <c r="DS191" s="84"/>
      <c r="DT191" s="84"/>
      <c r="DU191" s="84"/>
      <c r="DV191" s="84"/>
      <c r="DW191" s="84"/>
      <c r="DX191" s="84"/>
      <c r="DY191" s="84"/>
      <c r="DZ191" s="84"/>
      <c r="EA191" s="84"/>
      <c r="EB191" s="84"/>
      <c r="EC191" s="84"/>
      <c r="ED191" s="84"/>
      <c r="EE191" s="84"/>
      <c r="EF191" s="84"/>
      <c r="EG191" s="84"/>
      <c r="EH191" s="84"/>
      <c r="EI191" s="84"/>
      <c r="EJ191" s="84"/>
      <c r="EK191" s="84"/>
      <c r="EL191" s="84"/>
      <c r="EM191" s="84"/>
      <c r="EN191" s="84"/>
      <c r="EO191" s="84"/>
      <c r="EP191" s="84"/>
      <c r="EQ191" s="84"/>
      <c r="ER191" s="84"/>
      <c r="ES191" s="84"/>
      <c r="ET191" s="84"/>
      <c r="EU191" s="84"/>
      <c r="EV191" s="84"/>
      <c r="EW191" s="84"/>
      <c r="EX191" s="84"/>
      <c r="EY191" s="84"/>
      <c r="EZ191" s="84"/>
      <c r="FA191" s="84"/>
      <c r="FB191" s="84"/>
      <c r="FC191" s="84"/>
      <c r="FD191" s="84"/>
      <c r="FE191" s="84"/>
      <c r="FF191" s="84"/>
      <c r="FG191" s="84"/>
      <c r="FH191" s="84"/>
      <c r="FI191" s="84"/>
      <c r="FJ191" s="84"/>
      <c r="FK191" s="84"/>
      <c r="FL191" s="84"/>
      <c r="FM191" s="84"/>
      <c r="FN191" s="84"/>
      <c r="FO191" s="84"/>
      <c r="FP191" s="84"/>
      <c r="FQ191" s="84"/>
      <c r="FR191" s="84"/>
      <c r="FS191" s="84"/>
      <c r="FT191" s="84"/>
      <c r="FU191" s="84"/>
      <c r="FV191" s="84"/>
      <c r="FW191" s="84"/>
      <c r="FX191" s="84"/>
      <c r="FY191" s="84"/>
      <c r="FZ191" s="84"/>
      <c r="GA191" s="84"/>
      <c r="GB191" s="84"/>
      <c r="GC191" s="84"/>
      <c r="GD191" s="84"/>
      <c r="GE191" s="84"/>
      <c r="GF191" s="84"/>
      <c r="GG191" s="84"/>
      <c r="GH191" s="84"/>
      <c r="GI191" s="84"/>
      <c r="GJ191" s="84"/>
      <c r="GK191" s="84"/>
      <c r="GL191" s="84"/>
      <c r="GM191" s="84"/>
      <c r="GN191" s="84"/>
      <c r="GO191" s="84"/>
      <c r="GP191" s="84"/>
      <c r="GQ191" s="84"/>
      <c r="GR191" s="84"/>
      <c r="GS191" s="84"/>
      <c r="GT191" s="84"/>
      <c r="GU191" s="84"/>
      <c r="GV191" s="84"/>
      <c r="GW191" s="84"/>
      <c r="GX191" s="84"/>
      <c r="GY191" s="84"/>
      <c r="GZ191" s="84"/>
      <c r="HA191" s="84"/>
      <c r="HB191" s="84"/>
      <c r="HC191" s="84"/>
      <c r="HD191" s="84"/>
      <c r="HE191" s="84"/>
      <c r="HF191" s="84"/>
      <c r="HG191" s="84"/>
      <c r="HH191" s="84"/>
      <c r="HI191" s="84"/>
      <c r="HJ191" s="84"/>
      <c r="HK191" s="84"/>
      <c r="HL191" s="84"/>
      <c r="HM191" s="84"/>
      <c r="HN191" s="84"/>
      <c r="HO191" s="84"/>
      <c r="HP191" s="84"/>
      <c r="HQ191" s="84"/>
      <c r="HR191" s="84"/>
      <c r="HS191" s="84"/>
      <c r="HT191" s="84"/>
      <c r="HU191" s="84"/>
      <c r="HV191" s="84"/>
      <c r="HW191" s="84"/>
      <c r="HX191" s="84"/>
      <c r="HY191" s="84"/>
      <c r="HZ191" s="84"/>
      <c r="IA191" s="84"/>
      <c r="IB191" s="84"/>
      <c r="IC191" s="84"/>
      <c r="ID191" s="84"/>
      <c r="IE191" s="84"/>
      <c r="IF191" s="84"/>
      <c r="IG191" s="84"/>
      <c r="IH191" s="84"/>
      <c r="II191" s="84"/>
      <c r="IJ191" s="84"/>
      <c r="IK191" s="84"/>
      <c r="IL191" s="84"/>
    </row>
    <row r="192" spans="1:246" s="127" customFormat="1">
      <c r="B192" s="49" t="s">
        <v>1321</v>
      </c>
      <c r="E192" s="116" t="s">
        <v>44</v>
      </c>
      <c r="F192" s="141" t="s">
        <v>1114</v>
      </c>
      <c r="G192" s="142"/>
      <c r="H192" s="280">
        <f>SUM(H193:H196)</f>
        <v>78837</v>
      </c>
      <c r="I192" s="280">
        <f t="shared" ref="I192:W192" si="51">SUM(I193:I196)</f>
        <v>78837</v>
      </c>
      <c r="J192" s="130">
        <f t="shared" si="51"/>
        <v>0</v>
      </c>
      <c r="K192" s="130">
        <f t="shared" si="51"/>
        <v>0</v>
      </c>
      <c r="L192" s="120">
        <f t="shared" si="51"/>
        <v>54625</v>
      </c>
      <c r="M192" s="130">
        <f t="shared" si="51"/>
        <v>54625</v>
      </c>
      <c r="N192" s="130">
        <f t="shared" si="51"/>
        <v>0</v>
      </c>
      <c r="O192" s="130">
        <f t="shared" si="51"/>
        <v>0</v>
      </c>
      <c r="P192" s="130">
        <f t="shared" si="51"/>
        <v>24212</v>
      </c>
      <c r="Q192" s="130">
        <f t="shared" si="51"/>
        <v>24212</v>
      </c>
      <c r="R192" s="130">
        <f t="shared" si="51"/>
        <v>0</v>
      </c>
      <c r="S192" s="130">
        <f t="shared" si="51"/>
        <v>0</v>
      </c>
      <c r="T192" s="143">
        <f t="shared" si="51"/>
        <v>11172.683724</v>
      </c>
      <c r="U192" s="143">
        <f t="shared" si="51"/>
        <v>11172.683724</v>
      </c>
      <c r="V192" s="130">
        <f t="shared" si="51"/>
        <v>0</v>
      </c>
      <c r="W192" s="130">
        <f t="shared" si="51"/>
        <v>0</v>
      </c>
      <c r="X192" s="76"/>
      <c r="Y192" s="122"/>
      <c r="Z192" s="50">
        <f t="shared" si="38"/>
        <v>78837</v>
      </c>
      <c r="AA192" s="51">
        <f t="shared" si="39"/>
        <v>54625</v>
      </c>
      <c r="AB192" s="51">
        <f t="shared" si="40"/>
        <v>24212</v>
      </c>
      <c r="AC192" s="51">
        <f t="shared" si="41"/>
        <v>11172.683724</v>
      </c>
      <c r="AD192" s="123"/>
      <c r="AE192" s="123"/>
      <c r="AF192" s="123"/>
      <c r="AG192" s="123"/>
      <c r="AH192" s="123"/>
      <c r="AI192" s="123"/>
      <c r="AJ192" s="123"/>
      <c r="AK192" s="123"/>
      <c r="AL192" s="123"/>
      <c r="AM192" s="123"/>
      <c r="AN192" s="123"/>
      <c r="AO192" s="123"/>
      <c r="AP192" s="123"/>
      <c r="AQ192" s="123"/>
      <c r="AR192" s="123"/>
      <c r="AS192" s="123"/>
      <c r="AT192" s="123"/>
      <c r="AU192" s="123"/>
      <c r="AV192" s="123"/>
      <c r="AW192" s="123"/>
      <c r="AX192" s="123"/>
      <c r="AY192" s="123"/>
      <c r="AZ192" s="123"/>
      <c r="BA192" s="123"/>
      <c r="BB192" s="123"/>
      <c r="BC192" s="123"/>
      <c r="BD192" s="123"/>
      <c r="BE192" s="123"/>
      <c r="BF192" s="123"/>
      <c r="BG192" s="123"/>
      <c r="BH192" s="123"/>
      <c r="BI192" s="123"/>
      <c r="BJ192" s="123"/>
      <c r="BK192" s="123"/>
      <c r="BL192" s="123"/>
      <c r="BM192" s="123"/>
      <c r="BN192" s="123"/>
      <c r="BO192" s="123"/>
      <c r="BP192" s="123"/>
      <c r="BQ192" s="123"/>
      <c r="BR192" s="123"/>
      <c r="BS192" s="123"/>
      <c r="BT192" s="123"/>
      <c r="BU192" s="123"/>
      <c r="BV192" s="123"/>
      <c r="BW192" s="123"/>
      <c r="BX192" s="123"/>
      <c r="BY192" s="123"/>
      <c r="BZ192" s="123"/>
      <c r="CA192" s="123"/>
      <c r="CB192" s="123"/>
      <c r="CC192" s="123"/>
      <c r="CD192" s="123"/>
      <c r="CE192" s="123"/>
      <c r="CF192" s="123"/>
      <c r="CG192" s="123"/>
      <c r="CH192" s="123"/>
      <c r="CI192" s="123"/>
      <c r="CJ192" s="123"/>
      <c r="CK192" s="123"/>
      <c r="CL192" s="123"/>
      <c r="CM192" s="123"/>
      <c r="CN192" s="123"/>
      <c r="CO192" s="123"/>
      <c r="CP192" s="123"/>
      <c r="CQ192" s="123"/>
      <c r="CR192" s="123"/>
      <c r="CS192" s="123"/>
      <c r="CT192" s="123"/>
      <c r="CU192" s="123"/>
      <c r="CV192" s="123"/>
      <c r="CW192" s="123"/>
      <c r="CX192" s="123"/>
      <c r="CY192" s="123"/>
      <c r="CZ192" s="123"/>
      <c r="DA192" s="123"/>
      <c r="DB192" s="123"/>
      <c r="DC192" s="123"/>
      <c r="DD192" s="123"/>
      <c r="DE192" s="123"/>
      <c r="DF192" s="123"/>
      <c r="DG192" s="123"/>
      <c r="DH192" s="123"/>
      <c r="DI192" s="123"/>
      <c r="DJ192" s="123"/>
      <c r="DK192" s="123"/>
      <c r="DL192" s="123"/>
      <c r="DM192" s="123"/>
      <c r="DN192" s="123"/>
      <c r="DO192" s="123"/>
      <c r="DP192" s="123"/>
      <c r="DQ192" s="123"/>
      <c r="DR192" s="123"/>
      <c r="DS192" s="123"/>
      <c r="DT192" s="123"/>
      <c r="DU192" s="123"/>
      <c r="DV192" s="123"/>
      <c r="DW192" s="123"/>
      <c r="DX192" s="123"/>
      <c r="DY192" s="123"/>
      <c r="DZ192" s="123"/>
      <c r="EA192" s="123"/>
      <c r="EB192" s="123"/>
      <c r="EC192" s="123"/>
      <c r="ED192" s="123"/>
      <c r="EE192" s="123"/>
      <c r="EF192" s="123"/>
      <c r="EG192" s="123"/>
      <c r="EH192" s="123"/>
      <c r="EI192" s="123"/>
      <c r="EJ192" s="123"/>
      <c r="EK192" s="123"/>
      <c r="EL192" s="123"/>
      <c r="EM192" s="123"/>
      <c r="EN192" s="123"/>
      <c r="EO192" s="123"/>
      <c r="EP192" s="123"/>
      <c r="EQ192" s="123"/>
      <c r="ER192" s="123"/>
      <c r="ES192" s="123"/>
      <c r="ET192" s="123"/>
      <c r="EU192" s="123"/>
      <c r="EV192" s="123"/>
      <c r="EW192" s="123"/>
      <c r="EX192" s="123"/>
      <c r="EY192" s="123"/>
      <c r="EZ192" s="123"/>
      <c r="FA192" s="123"/>
      <c r="FB192" s="123"/>
      <c r="FC192" s="123"/>
      <c r="FD192" s="123"/>
      <c r="FE192" s="123"/>
      <c r="FF192" s="123"/>
      <c r="FG192" s="123"/>
      <c r="FH192" s="123"/>
      <c r="FI192" s="123"/>
      <c r="FJ192" s="123"/>
      <c r="FK192" s="123"/>
      <c r="FL192" s="123"/>
      <c r="FM192" s="123"/>
      <c r="FN192" s="123"/>
      <c r="FO192" s="123"/>
      <c r="FP192" s="123"/>
      <c r="FQ192" s="123"/>
      <c r="FR192" s="123"/>
      <c r="FS192" s="123"/>
      <c r="FT192" s="123"/>
      <c r="FU192" s="123"/>
      <c r="FV192" s="123"/>
      <c r="FW192" s="123"/>
      <c r="FX192" s="123"/>
      <c r="FY192" s="123"/>
      <c r="FZ192" s="123"/>
      <c r="GA192" s="123"/>
      <c r="GB192" s="123"/>
      <c r="GC192" s="123"/>
      <c r="GD192" s="123"/>
      <c r="GE192" s="123"/>
      <c r="GF192" s="123"/>
      <c r="GG192" s="123"/>
      <c r="GH192" s="123"/>
      <c r="GI192" s="123"/>
      <c r="GJ192" s="123"/>
      <c r="GK192" s="123"/>
      <c r="GL192" s="123"/>
      <c r="GM192" s="123"/>
      <c r="GN192" s="123"/>
      <c r="GO192" s="123"/>
      <c r="GP192" s="123"/>
      <c r="GQ192" s="123"/>
      <c r="GR192" s="123"/>
      <c r="GS192" s="123"/>
      <c r="GT192" s="123"/>
      <c r="GU192" s="123"/>
      <c r="GV192" s="123"/>
      <c r="GW192" s="123"/>
      <c r="GX192" s="123"/>
      <c r="GY192" s="123"/>
      <c r="GZ192" s="123"/>
      <c r="HA192" s="123"/>
      <c r="HB192" s="123"/>
      <c r="HC192" s="123"/>
      <c r="HD192" s="123"/>
      <c r="HE192" s="123"/>
      <c r="HF192" s="123"/>
      <c r="HG192" s="123"/>
      <c r="HH192" s="123"/>
      <c r="HI192" s="123"/>
      <c r="HJ192" s="123"/>
      <c r="HK192" s="123"/>
      <c r="HL192" s="123"/>
      <c r="HM192" s="123"/>
      <c r="HN192" s="123"/>
      <c r="HO192" s="123"/>
      <c r="HP192" s="123"/>
      <c r="HQ192" s="123"/>
      <c r="HR192" s="123"/>
      <c r="HS192" s="123"/>
      <c r="HT192" s="123"/>
      <c r="HU192" s="123"/>
      <c r="HV192" s="123"/>
      <c r="HW192" s="123"/>
      <c r="HX192" s="123"/>
      <c r="HY192" s="123"/>
      <c r="HZ192" s="123"/>
      <c r="IA192" s="123"/>
      <c r="IB192" s="123"/>
      <c r="IC192" s="123"/>
      <c r="ID192" s="123"/>
      <c r="IE192" s="123"/>
      <c r="IF192" s="123"/>
      <c r="IG192" s="123"/>
      <c r="IH192" s="123"/>
      <c r="II192" s="123"/>
      <c r="IJ192" s="123"/>
      <c r="IK192" s="123"/>
      <c r="IL192" s="123"/>
    </row>
    <row r="193" spans="1:248" s="84" customFormat="1" ht="30">
      <c r="B193" s="49" t="s">
        <v>1321</v>
      </c>
      <c r="E193" s="90">
        <v>1</v>
      </c>
      <c r="F193" s="115" t="s">
        <v>1115</v>
      </c>
      <c r="G193" s="393" t="s">
        <v>930</v>
      </c>
      <c r="H193" s="222">
        <f>SUM(I193:K193)</f>
        <v>19200</v>
      </c>
      <c r="I193" s="203">
        <v>19200</v>
      </c>
      <c r="J193" s="114"/>
      <c r="K193" s="114"/>
      <c r="L193" s="88">
        <f>SUM(M193:O193)</f>
        <v>19200</v>
      </c>
      <c r="M193" s="114">
        <v>19200</v>
      </c>
      <c r="N193" s="114"/>
      <c r="O193" s="114"/>
      <c r="P193" s="114">
        <f>SUM(Q193:S193)</f>
        <v>0</v>
      </c>
      <c r="Q193" s="113"/>
      <c r="R193" s="114"/>
      <c r="S193" s="114"/>
      <c r="T193" s="114">
        <f>SUM(U193:W193)</f>
        <v>46.958593</v>
      </c>
      <c r="U193" s="114">
        <v>46.958593</v>
      </c>
      <c r="V193" s="114"/>
      <c r="W193" s="114"/>
      <c r="X193" s="82" t="s">
        <v>1095</v>
      </c>
      <c r="Y193" s="108"/>
      <c r="Z193" s="50">
        <f t="shared" si="38"/>
        <v>19200</v>
      </c>
      <c r="AA193" s="51">
        <f t="shared" si="39"/>
        <v>19200</v>
      </c>
      <c r="AB193" s="51">
        <f t="shared" si="40"/>
        <v>0</v>
      </c>
      <c r="AC193" s="51">
        <f t="shared" si="41"/>
        <v>46.958593</v>
      </c>
    </row>
    <row r="194" spans="1:248" s="84" customFormat="1" ht="30">
      <c r="B194" s="49" t="s">
        <v>1321</v>
      </c>
      <c r="E194" s="90">
        <v>2</v>
      </c>
      <c r="F194" s="115" t="s">
        <v>1116</v>
      </c>
      <c r="G194" s="393"/>
      <c r="H194" s="222">
        <f>SUM(I194:K194)</f>
        <v>35237</v>
      </c>
      <c r="I194" s="203">
        <v>35237</v>
      </c>
      <c r="J194" s="114"/>
      <c r="K194" s="114"/>
      <c r="L194" s="88">
        <f>SUM(M194:O194)</f>
        <v>26696</v>
      </c>
      <c r="M194" s="114">
        <v>26696</v>
      </c>
      <c r="N194" s="114"/>
      <c r="O194" s="114"/>
      <c r="P194" s="113">
        <f>SUM(Q194:S194)</f>
        <v>8541</v>
      </c>
      <c r="Q194" s="113">
        <v>8541</v>
      </c>
      <c r="R194" s="114"/>
      <c r="S194" s="114"/>
      <c r="T194" s="114">
        <f>SUM(U194:W194)</f>
        <v>3178.9063630000001</v>
      </c>
      <c r="U194" s="114">
        <v>3178.9063630000001</v>
      </c>
      <c r="V194" s="114"/>
      <c r="W194" s="114"/>
      <c r="X194" s="82" t="s">
        <v>1097</v>
      </c>
      <c r="Y194" s="108"/>
      <c r="Z194" s="50">
        <f t="shared" si="38"/>
        <v>35237</v>
      </c>
      <c r="AA194" s="51">
        <f t="shared" si="39"/>
        <v>26696</v>
      </c>
      <c r="AB194" s="51">
        <f t="shared" si="40"/>
        <v>8541</v>
      </c>
      <c r="AC194" s="51">
        <f t="shared" si="41"/>
        <v>3178.9063630000001</v>
      </c>
    </row>
    <row r="195" spans="1:248" s="84" customFormat="1" ht="30">
      <c r="B195" s="49" t="s">
        <v>1321</v>
      </c>
      <c r="E195" s="90">
        <v>3</v>
      </c>
      <c r="F195" s="115" t="s">
        <v>1117</v>
      </c>
      <c r="G195" s="393"/>
      <c r="H195" s="222">
        <f>SUM(I195:K195)</f>
        <v>20000</v>
      </c>
      <c r="I195" s="203">
        <v>20000</v>
      </c>
      <c r="J195" s="114"/>
      <c r="K195" s="114"/>
      <c r="L195" s="88">
        <f>SUM(M195:O195)</f>
        <v>4329</v>
      </c>
      <c r="M195" s="114">
        <v>4329</v>
      </c>
      <c r="N195" s="114"/>
      <c r="O195" s="114"/>
      <c r="P195" s="114">
        <f>SUM(Q195:S195)</f>
        <v>15671</v>
      </c>
      <c r="Q195" s="113">
        <v>15671</v>
      </c>
      <c r="R195" s="114"/>
      <c r="S195" s="114"/>
      <c r="T195" s="114">
        <f>SUM(U195:W195)</f>
        <v>7946.8187680000001</v>
      </c>
      <c r="U195" s="114">
        <v>7946.8187680000001</v>
      </c>
      <c r="V195" s="114"/>
      <c r="W195" s="114"/>
      <c r="X195" s="82" t="s">
        <v>1095</v>
      </c>
      <c r="Y195" s="108"/>
      <c r="Z195" s="50">
        <f t="shared" si="38"/>
        <v>20000</v>
      </c>
      <c r="AA195" s="51">
        <f t="shared" si="39"/>
        <v>4329</v>
      </c>
      <c r="AB195" s="51">
        <f t="shared" si="40"/>
        <v>15671</v>
      </c>
      <c r="AC195" s="51">
        <f t="shared" si="41"/>
        <v>7946.8187680000001</v>
      </c>
    </row>
    <row r="196" spans="1:248" s="84" customFormat="1" ht="45">
      <c r="B196" s="49" t="s">
        <v>1321</v>
      </c>
      <c r="E196" s="90">
        <v>4</v>
      </c>
      <c r="F196" s="115" t="s">
        <v>1118</v>
      </c>
      <c r="G196" s="82" t="s">
        <v>1119</v>
      </c>
      <c r="H196" s="203">
        <f>SUM(I196:K196)</f>
        <v>4400</v>
      </c>
      <c r="I196" s="203">
        <v>4400</v>
      </c>
      <c r="J196" s="114"/>
      <c r="K196" s="114"/>
      <c r="L196" s="88">
        <f>SUM(M196:O196)</f>
        <v>4400</v>
      </c>
      <c r="M196" s="114">
        <v>4400</v>
      </c>
      <c r="N196" s="114"/>
      <c r="O196" s="114"/>
      <c r="P196" s="114">
        <f>SUM(Q196:S196)</f>
        <v>0</v>
      </c>
      <c r="Q196" s="113"/>
      <c r="R196" s="114"/>
      <c r="S196" s="114"/>
      <c r="T196" s="114">
        <f>SUM(U196:W196)</f>
        <v>0</v>
      </c>
      <c r="U196" s="114"/>
      <c r="V196" s="114"/>
      <c r="W196" s="114"/>
      <c r="X196" s="82" t="s">
        <v>1095</v>
      </c>
      <c r="Y196" s="108"/>
      <c r="Z196" s="50">
        <f t="shared" si="38"/>
        <v>4400</v>
      </c>
      <c r="AA196" s="51">
        <f t="shared" si="39"/>
        <v>4400</v>
      </c>
      <c r="AB196" s="51">
        <f t="shared" si="40"/>
        <v>0</v>
      </c>
      <c r="AC196" s="51">
        <f t="shared" si="41"/>
        <v>0</v>
      </c>
    </row>
    <row r="197" spans="1:248" s="127" customFormat="1">
      <c r="B197" s="49" t="s">
        <v>1321</v>
      </c>
      <c r="E197" s="116" t="s">
        <v>45</v>
      </c>
      <c r="F197" s="141" t="s">
        <v>1260</v>
      </c>
      <c r="G197" s="142"/>
      <c r="H197" s="280">
        <f>H198</f>
        <v>32915</v>
      </c>
      <c r="I197" s="280">
        <f t="shared" ref="I197:W197" si="52">I198</f>
        <v>29923</v>
      </c>
      <c r="J197" s="130">
        <f t="shared" si="52"/>
        <v>0</v>
      </c>
      <c r="K197" s="130">
        <f t="shared" si="52"/>
        <v>2992</v>
      </c>
      <c r="L197" s="120">
        <f t="shared" si="52"/>
        <v>32395.241999999998</v>
      </c>
      <c r="M197" s="130">
        <f t="shared" si="52"/>
        <v>29923</v>
      </c>
      <c r="N197" s="130">
        <f t="shared" si="52"/>
        <v>0</v>
      </c>
      <c r="O197" s="130">
        <f t="shared" si="52"/>
        <v>2472.2419999999997</v>
      </c>
      <c r="P197" s="130">
        <f t="shared" si="52"/>
        <v>0</v>
      </c>
      <c r="Q197" s="130">
        <f t="shared" si="52"/>
        <v>0</v>
      </c>
      <c r="R197" s="130">
        <f t="shared" si="52"/>
        <v>0</v>
      </c>
      <c r="S197" s="130">
        <f t="shared" si="52"/>
        <v>0</v>
      </c>
      <c r="T197" s="143">
        <f t="shared" si="52"/>
        <v>0</v>
      </c>
      <c r="U197" s="143">
        <f t="shared" si="52"/>
        <v>0</v>
      </c>
      <c r="V197" s="130">
        <f t="shared" si="52"/>
        <v>0</v>
      </c>
      <c r="W197" s="130">
        <f t="shared" si="52"/>
        <v>0</v>
      </c>
      <c r="X197" s="76"/>
      <c r="Y197" s="122"/>
      <c r="Z197" s="50">
        <f t="shared" si="38"/>
        <v>32915</v>
      </c>
      <c r="AA197" s="51">
        <f t="shared" si="39"/>
        <v>32395.241999999998</v>
      </c>
      <c r="AB197" s="51">
        <f t="shared" si="40"/>
        <v>0</v>
      </c>
      <c r="AC197" s="51">
        <f t="shared" si="41"/>
        <v>0</v>
      </c>
      <c r="AD197" s="123"/>
      <c r="AE197" s="123"/>
      <c r="AF197" s="123"/>
      <c r="AG197" s="123"/>
      <c r="AH197" s="123"/>
      <c r="AI197" s="123"/>
      <c r="AJ197" s="123"/>
      <c r="AK197" s="123"/>
      <c r="AL197" s="123"/>
      <c r="AM197" s="123"/>
      <c r="AN197" s="123"/>
      <c r="AO197" s="123"/>
      <c r="AP197" s="123"/>
      <c r="AQ197" s="123"/>
      <c r="AR197" s="123"/>
      <c r="AS197" s="123"/>
      <c r="AT197" s="123"/>
      <c r="AU197" s="123"/>
      <c r="AV197" s="123"/>
      <c r="AW197" s="123"/>
      <c r="AX197" s="123"/>
      <c r="AY197" s="123"/>
      <c r="AZ197" s="123"/>
      <c r="BA197" s="123"/>
      <c r="BB197" s="123"/>
      <c r="BC197" s="123"/>
      <c r="BD197" s="123"/>
      <c r="BE197" s="123"/>
      <c r="BF197" s="123"/>
      <c r="BG197" s="123"/>
      <c r="BH197" s="123"/>
      <c r="BI197" s="123"/>
      <c r="BJ197" s="123"/>
      <c r="BK197" s="123"/>
      <c r="BL197" s="123"/>
      <c r="BM197" s="123"/>
      <c r="BN197" s="123"/>
      <c r="BO197" s="123"/>
      <c r="BP197" s="123"/>
      <c r="BQ197" s="123"/>
      <c r="BR197" s="123"/>
      <c r="BS197" s="123"/>
      <c r="BT197" s="123"/>
      <c r="BU197" s="123"/>
      <c r="BV197" s="123"/>
      <c r="BW197" s="123"/>
      <c r="BX197" s="123"/>
      <c r="BY197" s="123"/>
      <c r="BZ197" s="123"/>
      <c r="CA197" s="123"/>
      <c r="CB197" s="123"/>
      <c r="CC197" s="123"/>
      <c r="CD197" s="123"/>
      <c r="CE197" s="123"/>
      <c r="CF197" s="123"/>
      <c r="CG197" s="123"/>
      <c r="CH197" s="123"/>
      <c r="CI197" s="123"/>
      <c r="CJ197" s="123"/>
      <c r="CK197" s="123"/>
      <c r="CL197" s="123"/>
      <c r="CM197" s="123"/>
      <c r="CN197" s="123"/>
      <c r="CO197" s="123"/>
      <c r="CP197" s="123"/>
      <c r="CQ197" s="123"/>
      <c r="CR197" s="123"/>
      <c r="CS197" s="123"/>
      <c r="CT197" s="123"/>
      <c r="CU197" s="123"/>
      <c r="CV197" s="123"/>
      <c r="CW197" s="123"/>
      <c r="CX197" s="123"/>
      <c r="CY197" s="123"/>
      <c r="CZ197" s="123"/>
      <c r="DA197" s="123"/>
      <c r="DB197" s="123"/>
      <c r="DC197" s="123"/>
      <c r="DD197" s="123"/>
      <c r="DE197" s="123"/>
      <c r="DF197" s="123"/>
      <c r="DG197" s="123"/>
      <c r="DH197" s="123"/>
      <c r="DI197" s="123"/>
      <c r="DJ197" s="123"/>
      <c r="DK197" s="123"/>
      <c r="DL197" s="123"/>
      <c r="DM197" s="123"/>
      <c r="DN197" s="123"/>
      <c r="DO197" s="123"/>
      <c r="DP197" s="123"/>
      <c r="DQ197" s="123"/>
      <c r="DR197" s="123"/>
      <c r="DS197" s="123"/>
      <c r="DT197" s="123"/>
      <c r="DU197" s="123"/>
      <c r="DV197" s="123"/>
      <c r="DW197" s="123"/>
      <c r="DX197" s="123"/>
      <c r="DY197" s="123"/>
      <c r="DZ197" s="123"/>
      <c r="EA197" s="123"/>
      <c r="EB197" s="123"/>
      <c r="EC197" s="123"/>
      <c r="ED197" s="123"/>
      <c r="EE197" s="123"/>
      <c r="EF197" s="123"/>
      <c r="EG197" s="123"/>
      <c r="EH197" s="123"/>
      <c r="EI197" s="123"/>
      <c r="EJ197" s="123"/>
      <c r="EK197" s="123"/>
      <c r="EL197" s="123"/>
      <c r="EM197" s="123"/>
      <c r="EN197" s="123"/>
      <c r="EO197" s="123"/>
      <c r="EP197" s="123"/>
      <c r="EQ197" s="123"/>
      <c r="ER197" s="123"/>
      <c r="ES197" s="123"/>
      <c r="ET197" s="123"/>
      <c r="EU197" s="123"/>
      <c r="EV197" s="123"/>
      <c r="EW197" s="123"/>
      <c r="EX197" s="123"/>
      <c r="EY197" s="123"/>
      <c r="EZ197" s="123"/>
      <c r="FA197" s="123"/>
      <c r="FB197" s="123"/>
      <c r="FC197" s="123"/>
      <c r="FD197" s="123"/>
      <c r="FE197" s="123"/>
      <c r="FF197" s="123"/>
      <c r="FG197" s="123"/>
      <c r="FH197" s="123"/>
      <c r="FI197" s="123"/>
      <c r="FJ197" s="123"/>
      <c r="FK197" s="123"/>
      <c r="FL197" s="123"/>
      <c r="FM197" s="123"/>
      <c r="FN197" s="123"/>
      <c r="FO197" s="123"/>
      <c r="FP197" s="123"/>
      <c r="FQ197" s="123"/>
      <c r="FR197" s="123"/>
      <c r="FS197" s="123"/>
      <c r="FT197" s="123"/>
      <c r="FU197" s="123"/>
      <c r="FV197" s="123"/>
      <c r="FW197" s="123"/>
      <c r="FX197" s="123"/>
      <c r="FY197" s="123"/>
      <c r="FZ197" s="123"/>
      <c r="GA197" s="123"/>
      <c r="GB197" s="123"/>
      <c r="GC197" s="123"/>
      <c r="GD197" s="123"/>
      <c r="GE197" s="123"/>
      <c r="GF197" s="123"/>
      <c r="GG197" s="123"/>
      <c r="GH197" s="123"/>
      <c r="GI197" s="123"/>
      <c r="GJ197" s="123"/>
      <c r="GK197" s="123"/>
      <c r="GL197" s="123"/>
      <c r="GM197" s="123"/>
      <c r="GN197" s="123"/>
      <c r="GO197" s="123"/>
      <c r="GP197" s="123"/>
      <c r="GQ197" s="123"/>
      <c r="GR197" s="123"/>
      <c r="GS197" s="123"/>
      <c r="GT197" s="123"/>
      <c r="GU197" s="123"/>
      <c r="GV197" s="123"/>
      <c r="GW197" s="123"/>
      <c r="GX197" s="123"/>
      <c r="GY197" s="123"/>
      <c r="GZ197" s="123"/>
      <c r="HA197" s="123"/>
      <c r="HB197" s="123"/>
      <c r="HC197" s="123"/>
      <c r="HD197" s="123"/>
      <c r="HE197" s="123"/>
      <c r="HF197" s="123"/>
      <c r="HG197" s="123"/>
      <c r="HH197" s="123"/>
      <c r="HI197" s="123"/>
      <c r="HJ197" s="123"/>
      <c r="HK197" s="123"/>
      <c r="HL197" s="123"/>
      <c r="HM197" s="123"/>
      <c r="HN197" s="123"/>
      <c r="HO197" s="123"/>
      <c r="HP197" s="123"/>
      <c r="HQ197" s="123"/>
      <c r="HR197" s="123"/>
      <c r="HS197" s="123"/>
      <c r="HT197" s="123"/>
      <c r="HU197" s="123"/>
      <c r="HV197" s="123"/>
      <c r="HW197" s="123"/>
      <c r="HX197" s="123"/>
      <c r="HY197" s="123"/>
      <c r="HZ197" s="123"/>
      <c r="IA197" s="123"/>
      <c r="IB197" s="123"/>
      <c r="IC197" s="123"/>
      <c r="ID197" s="123"/>
      <c r="IE197" s="123"/>
      <c r="IF197" s="123"/>
      <c r="IG197" s="123"/>
      <c r="IH197" s="123"/>
      <c r="II197" s="123"/>
      <c r="IJ197" s="123"/>
      <c r="IK197" s="123"/>
      <c r="IL197" s="123"/>
    </row>
    <row r="198" spans="1:248" s="84" customFormat="1" ht="45">
      <c r="B198" s="49" t="s">
        <v>1321</v>
      </c>
      <c r="E198" s="90">
        <v>1</v>
      </c>
      <c r="F198" s="115" t="s">
        <v>1271</v>
      </c>
      <c r="G198" s="82" t="s">
        <v>102</v>
      </c>
      <c r="H198" s="203">
        <f>SUM(I198:K198)</f>
        <v>32915</v>
      </c>
      <c r="I198" s="203">
        <v>29923</v>
      </c>
      <c r="J198" s="114"/>
      <c r="K198" s="113">
        <v>2992</v>
      </c>
      <c r="L198" s="88">
        <f>SUM(M198:O198)</f>
        <v>32395.241999999998</v>
      </c>
      <c r="M198" s="114">
        <v>29923</v>
      </c>
      <c r="N198" s="114"/>
      <c r="O198" s="114">
        <v>2472.2419999999997</v>
      </c>
      <c r="P198" s="114">
        <v>0</v>
      </c>
      <c r="Q198" s="113"/>
      <c r="R198" s="114"/>
      <c r="S198" s="114">
        <v>0</v>
      </c>
      <c r="T198" s="114">
        <v>0</v>
      </c>
      <c r="U198" s="114">
        <v>0</v>
      </c>
      <c r="V198" s="114"/>
      <c r="W198" s="114"/>
      <c r="X198" s="82" t="s">
        <v>1263</v>
      </c>
      <c r="Y198" s="108"/>
      <c r="Z198" s="50">
        <f t="shared" si="38"/>
        <v>32915</v>
      </c>
      <c r="AA198" s="51">
        <f t="shared" si="39"/>
        <v>32395.241999999998</v>
      </c>
      <c r="AB198" s="51">
        <f t="shared" si="40"/>
        <v>0</v>
      </c>
      <c r="AC198" s="51">
        <f t="shared" si="41"/>
        <v>0</v>
      </c>
    </row>
    <row r="199" spans="1:248">
      <c r="B199" s="49" t="s">
        <v>1321</v>
      </c>
      <c r="E199" s="122">
        <v>-8</v>
      </c>
      <c r="F199" s="141" t="s">
        <v>1081</v>
      </c>
      <c r="G199" s="142"/>
      <c r="H199" s="273">
        <f>H200</f>
        <v>42344</v>
      </c>
      <c r="I199" s="273">
        <f t="shared" ref="I199:W199" si="53">I200</f>
        <v>42344</v>
      </c>
      <c r="J199" s="68">
        <f t="shared" si="53"/>
        <v>0</v>
      </c>
      <c r="K199" s="68">
        <f t="shared" si="53"/>
        <v>0</v>
      </c>
      <c r="L199" s="69">
        <f t="shared" si="53"/>
        <v>11501</v>
      </c>
      <c r="M199" s="68">
        <f t="shared" si="53"/>
        <v>11501</v>
      </c>
      <c r="N199" s="68">
        <f t="shared" si="53"/>
        <v>0</v>
      </c>
      <c r="O199" s="68">
        <f t="shared" si="53"/>
        <v>0</v>
      </c>
      <c r="P199" s="68">
        <f t="shared" si="53"/>
        <v>30843</v>
      </c>
      <c r="Q199" s="68">
        <f t="shared" si="53"/>
        <v>30843</v>
      </c>
      <c r="R199" s="68">
        <f t="shared" si="53"/>
        <v>0</v>
      </c>
      <c r="S199" s="68">
        <f t="shared" si="53"/>
        <v>0</v>
      </c>
      <c r="T199" s="70">
        <f t="shared" si="53"/>
        <v>0</v>
      </c>
      <c r="U199" s="70">
        <f t="shared" si="53"/>
        <v>0</v>
      </c>
      <c r="V199" s="68">
        <f t="shared" si="53"/>
        <v>0</v>
      </c>
      <c r="W199" s="68">
        <f t="shared" si="53"/>
        <v>0</v>
      </c>
      <c r="X199" s="130"/>
      <c r="Y199" s="92"/>
      <c r="Z199" s="50">
        <f>I199+J199+K199</f>
        <v>42344</v>
      </c>
      <c r="AA199" s="51">
        <f>M199+N199+O199</f>
        <v>11501</v>
      </c>
      <c r="AB199" s="51">
        <f>Q199+R199+S199</f>
        <v>30843</v>
      </c>
      <c r="AC199" s="51">
        <f>U199+V199+W199</f>
        <v>0</v>
      </c>
      <c r="AD199" s="73"/>
      <c r="AE199" s="73"/>
      <c r="AF199" s="73"/>
      <c r="AG199" s="73"/>
      <c r="AH199" s="73"/>
      <c r="AI199" s="73"/>
      <c r="AJ199" s="73"/>
      <c r="AK199" s="73"/>
      <c r="AL199" s="73"/>
      <c r="AM199" s="73"/>
      <c r="AN199" s="73"/>
      <c r="AO199" s="73"/>
      <c r="AP199" s="73"/>
      <c r="AQ199" s="73"/>
      <c r="AR199" s="73"/>
      <c r="AS199" s="73"/>
      <c r="AT199" s="73"/>
      <c r="AU199" s="73"/>
      <c r="AV199" s="73"/>
      <c r="AW199" s="73"/>
      <c r="AX199" s="73"/>
      <c r="AY199" s="73"/>
      <c r="AZ199" s="73"/>
      <c r="BA199" s="73"/>
      <c r="BB199" s="73"/>
      <c r="BC199" s="73"/>
      <c r="BD199" s="73"/>
      <c r="BE199" s="73"/>
      <c r="BF199" s="73"/>
      <c r="BG199" s="73"/>
      <c r="BH199" s="73"/>
      <c r="BI199" s="73"/>
      <c r="BJ199" s="73"/>
      <c r="BK199" s="73"/>
      <c r="BL199" s="73"/>
      <c r="BM199" s="73"/>
      <c r="BN199" s="73"/>
      <c r="BO199" s="73"/>
      <c r="BP199" s="73"/>
      <c r="BQ199" s="73"/>
      <c r="BR199" s="73"/>
      <c r="BS199" s="73"/>
      <c r="BT199" s="73"/>
      <c r="BU199" s="73"/>
      <c r="BV199" s="73"/>
      <c r="BW199" s="73"/>
      <c r="BX199" s="73"/>
      <c r="BY199" s="73"/>
      <c r="BZ199" s="73"/>
      <c r="CA199" s="73"/>
      <c r="CB199" s="73"/>
      <c r="CC199" s="73"/>
      <c r="CD199" s="73"/>
      <c r="CE199" s="73"/>
      <c r="CF199" s="73"/>
      <c r="CG199" s="73"/>
      <c r="CH199" s="73"/>
      <c r="CI199" s="73"/>
      <c r="CJ199" s="73"/>
      <c r="CK199" s="73"/>
      <c r="CL199" s="73"/>
      <c r="CM199" s="73"/>
      <c r="CN199" s="73"/>
      <c r="CO199" s="73"/>
      <c r="CP199" s="73"/>
      <c r="CQ199" s="73"/>
      <c r="CR199" s="73"/>
      <c r="CS199" s="73"/>
      <c r="CT199" s="73"/>
      <c r="CU199" s="73"/>
      <c r="CV199" s="73"/>
      <c r="CW199" s="73"/>
      <c r="CX199" s="73"/>
      <c r="CY199" s="73"/>
      <c r="CZ199" s="73"/>
      <c r="DA199" s="73"/>
      <c r="DB199" s="73"/>
      <c r="DC199" s="73"/>
      <c r="DD199" s="73"/>
      <c r="DE199" s="73"/>
      <c r="DF199" s="73"/>
      <c r="DG199" s="73"/>
      <c r="DH199" s="73"/>
      <c r="DI199" s="73"/>
      <c r="DJ199" s="73"/>
      <c r="DK199" s="73"/>
      <c r="DL199" s="73"/>
      <c r="DM199" s="73"/>
      <c r="DN199" s="73"/>
      <c r="DO199" s="73"/>
      <c r="DP199" s="73"/>
      <c r="DQ199" s="73"/>
      <c r="DR199" s="73"/>
      <c r="DS199" s="73"/>
      <c r="DT199" s="73"/>
      <c r="DU199" s="73"/>
      <c r="DV199" s="73"/>
      <c r="DW199" s="73"/>
      <c r="DX199" s="73"/>
      <c r="DY199" s="74"/>
      <c r="DZ199" s="73"/>
      <c r="EA199" s="73"/>
      <c r="EB199" s="73"/>
      <c r="EC199" s="73"/>
      <c r="ED199" s="73"/>
      <c r="EE199" s="73"/>
      <c r="EF199" s="73"/>
      <c r="EG199" s="73"/>
      <c r="EH199" s="73"/>
      <c r="EI199" s="73"/>
      <c r="EJ199" s="73"/>
      <c r="EK199" s="73"/>
      <c r="EL199" s="73"/>
      <c r="EM199" s="73"/>
      <c r="EN199" s="73"/>
      <c r="EO199" s="73"/>
      <c r="EP199" s="73"/>
      <c r="EQ199" s="73"/>
      <c r="ER199" s="73"/>
      <c r="ES199" s="73"/>
      <c r="ET199" s="73"/>
      <c r="EU199" s="73"/>
      <c r="EV199" s="73"/>
      <c r="EW199" s="73"/>
      <c r="EX199" s="73"/>
      <c r="EY199" s="73"/>
      <c r="EZ199" s="73"/>
      <c r="FA199" s="73"/>
      <c r="FB199" s="73"/>
      <c r="FC199" s="73"/>
      <c r="FD199" s="73"/>
      <c r="FE199" s="73"/>
      <c r="FF199" s="73"/>
      <c r="FG199" s="73"/>
      <c r="FH199" s="73"/>
      <c r="FI199" s="73"/>
      <c r="FJ199" s="73"/>
      <c r="FK199" s="73"/>
      <c r="FL199" s="73"/>
      <c r="FM199" s="73"/>
      <c r="FN199" s="73"/>
      <c r="FO199" s="73"/>
      <c r="FP199" s="73"/>
      <c r="FQ199" s="73"/>
      <c r="FR199" s="73"/>
      <c r="FS199" s="73"/>
      <c r="FT199" s="73"/>
      <c r="FU199" s="73"/>
      <c r="FV199" s="73"/>
      <c r="FW199" s="73"/>
      <c r="FX199" s="73"/>
      <c r="FY199" s="73"/>
      <c r="FZ199" s="73"/>
      <c r="GA199" s="73"/>
      <c r="GB199" s="73"/>
      <c r="GC199" s="73"/>
      <c r="GD199" s="73"/>
      <c r="GE199" s="73"/>
      <c r="GF199" s="73"/>
      <c r="GG199" s="73"/>
      <c r="GH199" s="73"/>
      <c r="GI199" s="73"/>
      <c r="GJ199" s="73"/>
      <c r="GK199" s="73"/>
      <c r="GL199" s="73"/>
      <c r="GM199" s="73"/>
      <c r="GN199" s="73"/>
      <c r="GO199" s="73"/>
      <c r="GP199" s="73"/>
      <c r="GQ199" s="73"/>
      <c r="GR199" s="73"/>
      <c r="GS199" s="73"/>
      <c r="GT199" s="73"/>
      <c r="GU199" s="73"/>
      <c r="GV199" s="73"/>
      <c r="GW199" s="73"/>
      <c r="GX199" s="73"/>
      <c r="GY199" s="73"/>
      <c r="GZ199" s="73"/>
      <c r="HA199" s="73"/>
      <c r="HB199" s="73"/>
      <c r="HC199" s="73"/>
      <c r="HD199" s="73"/>
      <c r="HE199" s="73"/>
      <c r="HF199" s="73"/>
      <c r="HG199" s="73"/>
      <c r="HH199" s="73"/>
      <c r="HI199" s="73"/>
      <c r="HJ199" s="73"/>
      <c r="HK199" s="73"/>
      <c r="HL199" s="73"/>
      <c r="HM199" s="73"/>
      <c r="HN199" s="73"/>
      <c r="HO199" s="73"/>
      <c r="HP199" s="73"/>
      <c r="HQ199" s="73"/>
      <c r="HR199" s="73"/>
      <c r="HS199" s="73"/>
      <c r="HT199" s="73"/>
      <c r="HU199" s="73"/>
      <c r="HV199" s="73"/>
      <c r="HW199" s="73"/>
      <c r="HX199" s="73"/>
      <c r="HY199" s="73"/>
      <c r="HZ199" s="73"/>
      <c r="IA199" s="73"/>
      <c r="IB199" s="73"/>
      <c r="IC199" s="73"/>
      <c r="ID199" s="73"/>
      <c r="IE199" s="73"/>
      <c r="IF199" s="73"/>
      <c r="IG199" s="73"/>
      <c r="IH199" s="73"/>
      <c r="II199" s="73"/>
      <c r="IJ199" s="73"/>
      <c r="IK199" s="73"/>
      <c r="IL199" s="73"/>
    </row>
    <row r="200" spans="1:248" ht="45">
      <c r="B200" s="49" t="s">
        <v>1321</v>
      </c>
      <c r="E200" s="90">
        <v>1</v>
      </c>
      <c r="F200" s="115" t="s">
        <v>929</v>
      </c>
      <c r="G200" s="124" t="s">
        <v>930</v>
      </c>
      <c r="H200" s="274">
        <v>42344</v>
      </c>
      <c r="I200" s="274">
        <v>42344</v>
      </c>
      <c r="J200" s="79"/>
      <c r="K200" s="79"/>
      <c r="L200" s="80">
        <f>SUM(M200:O200)</f>
        <v>11501</v>
      </c>
      <c r="M200" s="79">
        <v>11501</v>
      </c>
      <c r="N200" s="81"/>
      <c r="O200" s="79"/>
      <c r="P200" s="79">
        <v>30843</v>
      </c>
      <c r="Q200" s="79">
        <v>30843</v>
      </c>
      <c r="R200" s="81"/>
      <c r="S200" s="79"/>
      <c r="T200" s="81">
        <v>0</v>
      </c>
      <c r="U200" s="81">
        <v>0</v>
      </c>
      <c r="V200" s="81"/>
      <c r="W200" s="81"/>
      <c r="X200" s="82" t="s">
        <v>1341</v>
      </c>
      <c r="Y200" s="92"/>
      <c r="Z200" s="50">
        <f>I200+J200+K200</f>
        <v>42344</v>
      </c>
      <c r="AA200" s="51">
        <f>M200+N200+O200</f>
        <v>11501</v>
      </c>
      <c r="AB200" s="51">
        <f>Q200+R200+S200</f>
        <v>30843</v>
      </c>
      <c r="AC200" s="51">
        <f>U200+V200+W200</f>
        <v>0</v>
      </c>
      <c r="AD200" s="73"/>
      <c r="AE200" s="73"/>
      <c r="AF200" s="73"/>
      <c r="AG200" s="73"/>
      <c r="AH200" s="73"/>
      <c r="AI200" s="73"/>
      <c r="AJ200" s="73"/>
      <c r="AK200" s="73"/>
      <c r="AL200" s="73"/>
      <c r="AM200" s="73"/>
      <c r="AN200" s="73"/>
      <c r="AO200" s="73"/>
      <c r="AP200" s="73"/>
      <c r="AQ200" s="73"/>
      <c r="AR200" s="73"/>
      <c r="AS200" s="73"/>
      <c r="AT200" s="73"/>
      <c r="AU200" s="73"/>
      <c r="AV200" s="73"/>
      <c r="AW200" s="73"/>
      <c r="AX200" s="73"/>
      <c r="AY200" s="73"/>
      <c r="AZ200" s="73"/>
      <c r="BA200" s="73"/>
      <c r="BB200" s="73"/>
      <c r="BC200" s="73"/>
      <c r="BD200" s="73"/>
      <c r="BE200" s="73"/>
      <c r="BF200" s="73"/>
      <c r="BG200" s="73"/>
      <c r="BH200" s="73"/>
      <c r="BI200" s="73"/>
      <c r="BJ200" s="73"/>
      <c r="BK200" s="73"/>
      <c r="BL200" s="73"/>
      <c r="BM200" s="73"/>
      <c r="BN200" s="73"/>
      <c r="BO200" s="73"/>
      <c r="BP200" s="73"/>
      <c r="BQ200" s="73"/>
      <c r="BR200" s="73"/>
      <c r="BS200" s="73"/>
      <c r="BT200" s="73"/>
      <c r="BU200" s="73"/>
      <c r="BV200" s="73"/>
      <c r="BW200" s="73"/>
      <c r="BX200" s="73"/>
      <c r="BY200" s="73"/>
      <c r="BZ200" s="73"/>
      <c r="CA200" s="73"/>
      <c r="CB200" s="73"/>
      <c r="CC200" s="73"/>
      <c r="CD200" s="73"/>
      <c r="CE200" s="73"/>
      <c r="CF200" s="73"/>
      <c r="CG200" s="73"/>
      <c r="CH200" s="73"/>
      <c r="CI200" s="73"/>
      <c r="CJ200" s="73"/>
      <c r="CK200" s="73"/>
      <c r="CL200" s="73"/>
      <c r="CM200" s="73"/>
      <c r="CN200" s="73"/>
      <c r="CO200" s="73"/>
      <c r="CP200" s="73"/>
      <c r="CQ200" s="73"/>
      <c r="CR200" s="73"/>
      <c r="CS200" s="73"/>
      <c r="CT200" s="73"/>
      <c r="CU200" s="73"/>
      <c r="CV200" s="73"/>
      <c r="CW200" s="73"/>
      <c r="CX200" s="73"/>
      <c r="CY200" s="73"/>
      <c r="CZ200" s="73"/>
      <c r="DA200" s="73"/>
      <c r="DB200" s="73"/>
      <c r="DC200" s="73"/>
      <c r="DD200" s="73"/>
      <c r="DE200" s="73"/>
      <c r="DF200" s="73"/>
      <c r="DG200" s="73"/>
      <c r="DH200" s="73"/>
      <c r="DI200" s="73"/>
      <c r="DJ200" s="73"/>
      <c r="DK200" s="73"/>
      <c r="DL200" s="73"/>
      <c r="DM200" s="73"/>
      <c r="DN200" s="73"/>
      <c r="DO200" s="73"/>
      <c r="DP200" s="73"/>
      <c r="DQ200" s="73"/>
      <c r="DR200" s="73"/>
      <c r="DS200" s="73"/>
      <c r="DT200" s="73"/>
      <c r="DU200" s="73"/>
      <c r="DV200" s="73"/>
      <c r="DW200" s="73"/>
      <c r="DX200" s="73"/>
      <c r="DY200" s="74"/>
      <c r="DZ200" s="73"/>
      <c r="EA200" s="73"/>
      <c r="EB200" s="73"/>
      <c r="EC200" s="73"/>
      <c r="ED200" s="73"/>
      <c r="EE200" s="73"/>
      <c r="EF200" s="73"/>
      <c r="EG200" s="73"/>
      <c r="EH200" s="73"/>
      <c r="EI200" s="73"/>
      <c r="EJ200" s="73"/>
      <c r="EK200" s="73"/>
      <c r="EL200" s="73"/>
      <c r="EM200" s="73"/>
      <c r="EN200" s="73"/>
      <c r="EO200" s="73"/>
      <c r="EP200" s="73"/>
      <c r="EQ200" s="73"/>
      <c r="ER200" s="73"/>
      <c r="ES200" s="73"/>
      <c r="ET200" s="73"/>
      <c r="EU200" s="73"/>
      <c r="EV200" s="73"/>
      <c r="EW200" s="73"/>
      <c r="EX200" s="73"/>
      <c r="EY200" s="73"/>
      <c r="EZ200" s="73"/>
      <c r="FA200" s="73"/>
      <c r="FB200" s="73"/>
      <c r="FC200" s="73"/>
      <c r="FD200" s="73"/>
      <c r="FE200" s="73"/>
      <c r="FF200" s="73"/>
      <c r="FG200" s="73"/>
      <c r="FH200" s="73"/>
      <c r="FI200" s="73"/>
      <c r="FJ200" s="73"/>
      <c r="FK200" s="73"/>
      <c r="FL200" s="73"/>
      <c r="FM200" s="73"/>
      <c r="FN200" s="73"/>
      <c r="FO200" s="73"/>
      <c r="FP200" s="73"/>
      <c r="FQ200" s="73"/>
      <c r="FR200" s="73"/>
      <c r="FS200" s="73"/>
      <c r="FT200" s="73"/>
      <c r="FU200" s="73"/>
      <c r="FV200" s="73"/>
      <c r="FW200" s="73"/>
      <c r="FX200" s="73"/>
      <c r="FY200" s="73"/>
      <c r="FZ200" s="73"/>
      <c r="GA200" s="73"/>
      <c r="GB200" s="73"/>
      <c r="GC200" s="73"/>
      <c r="GD200" s="73"/>
      <c r="GE200" s="73"/>
      <c r="GF200" s="73"/>
      <c r="GG200" s="73"/>
      <c r="GH200" s="73"/>
      <c r="GI200" s="73"/>
      <c r="GJ200" s="73"/>
      <c r="GK200" s="73"/>
      <c r="GL200" s="73"/>
      <c r="GM200" s="73"/>
      <c r="GN200" s="73"/>
      <c r="GO200" s="73"/>
      <c r="GP200" s="73"/>
      <c r="GQ200" s="73"/>
      <c r="GR200" s="73"/>
      <c r="GS200" s="73"/>
      <c r="GT200" s="73"/>
      <c r="GU200" s="73"/>
      <c r="GV200" s="73"/>
      <c r="GW200" s="73"/>
      <c r="GX200" s="73"/>
      <c r="GY200" s="73"/>
      <c r="GZ200" s="73"/>
      <c r="HA200" s="73"/>
      <c r="HB200" s="73"/>
      <c r="HC200" s="73"/>
      <c r="HD200" s="73"/>
      <c r="HE200" s="73"/>
      <c r="HF200" s="73"/>
      <c r="HG200" s="73"/>
      <c r="HH200" s="73"/>
      <c r="HI200" s="73"/>
      <c r="HJ200" s="73"/>
      <c r="HK200" s="73"/>
      <c r="HL200" s="73"/>
      <c r="HM200" s="73"/>
      <c r="HN200" s="73"/>
      <c r="HO200" s="73"/>
      <c r="HP200" s="73"/>
      <c r="HQ200" s="73"/>
      <c r="HR200" s="73"/>
      <c r="HS200" s="73"/>
      <c r="HT200" s="73"/>
      <c r="HU200" s="73"/>
      <c r="HV200" s="73"/>
      <c r="HW200" s="73"/>
      <c r="HX200" s="73"/>
      <c r="HY200" s="73"/>
      <c r="HZ200" s="73"/>
      <c r="IA200" s="73"/>
      <c r="IB200" s="73"/>
      <c r="IC200" s="73"/>
      <c r="ID200" s="73"/>
      <c r="IE200" s="73"/>
      <c r="IF200" s="73"/>
      <c r="IG200" s="73"/>
      <c r="IH200" s="73"/>
      <c r="II200" s="73"/>
      <c r="IJ200" s="73"/>
      <c r="IK200" s="73"/>
      <c r="IL200" s="73"/>
    </row>
    <row r="201" spans="1:248" s="3" customFormat="1" ht="57">
      <c r="B201" s="3" t="s">
        <v>1320</v>
      </c>
      <c r="E201" s="7" t="s">
        <v>4</v>
      </c>
      <c r="F201" s="8" t="s">
        <v>20</v>
      </c>
      <c r="G201" s="144"/>
      <c r="H201" s="282">
        <f t="shared" ref="H201:U202" si="54">H202</f>
        <v>35524</v>
      </c>
      <c r="I201" s="283">
        <f t="shared" si="54"/>
        <v>35524</v>
      </c>
      <c r="J201" s="145">
        <f t="shared" si="54"/>
        <v>0</v>
      </c>
      <c r="K201" s="145">
        <f t="shared" si="54"/>
        <v>0</v>
      </c>
      <c r="L201" s="4">
        <f t="shared" si="54"/>
        <v>0</v>
      </c>
      <c r="M201" s="145">
        <f t="shared" si="54"/>
        <v>0</v>
      </c>
      <c r="N201" s="4">
        <f t="shared" si="54"/>
        <v>0</v>
      </c>
      <c r="O201" s="145">
        <f t="shared" si="54"/>
        <v>0</v>
      </c>
      <c r="P201" s="145">
        <f t="shared" si="54"/>
        <v>35524</v>
      </c>
      <c r="Q201" s="266">
        <f t="shared" si="54"/>
        <v>35524</v>
      </c>
      <c r="R201" s="11">
        <f t="shared" si="54"/>
        <v>0</v>
      </c>
      <c r="S201" s="11">
        <f t="shared" si="54"/>
        <v>0</v>
      </c>
      <c r="T201" s="146">
        <f t="shared" si="54"/>
        <v>0</v>
      </c>
      <c r="U201" s="146"/>
      <c r="V201" s="5"/>
      <c r="W201" s="147"/>
      <c r="X201" s="147"/>
      <c r="Y201" s="147"/>
      <c r="Z201" s="50">
        <f t="shared" si="38"/>
        <v>35524</v>
      </c>
      <c r="AA201" s="51">
        <f t="shared" si="39"/>
        <v>0</v>
      </c>
      <c r="AB201" s="51">
        <f t="shared" si="40"/>
        <v>35524</v>
      </c>
      <c r="AC201" s="51">
        <f t="shared" si="41"/>
        <v>0</v>
      </c>
    </row>
    <row r="202" spans="1:248" s="15" customFormat="1" ht="75">
      <c r="B202" s="3" t="s">
        <v>1320</v>
      </c>
      <c r="E202" s="14" t="s">
        <v>11</v>
      </c>
      <c r="F202" s="13" t="s">
        <v>21</v>
      </c>
      <c r="G202" s="148"/>
      <c r="H202" s="284">
        <f t="shared" si="54"/>
        <v>35524</v>
      </c>
      <c r="I202" s="285">
        <f t="shared" si="54"/>
        <v>35524</v>
      </c>
      <c r="J202" s="149">
        <f t="shared" si="54"/>
        <v>0</v>
      </c>
      <c r="K202" s="149">
        <f t="shared" si="54"/>
        <v>0</v>
      </c>
      <c r="L202" s="9">
        <f t="shared" si="54"/>
        <v>0</v>
      </c>
      <c r="M202" s="149">
        <f t="shared" si="54"/>
        <v>0</v>
      </c>
      <c r="N202" s="9">
        <f t="shared" si="54"/>
        <v>0</v>
      </c>
      <c r="O202" s="149">
        <f t="shared" si="54"/>
        <v>0</v>
      </c>
      <c r="P202" s="149">
        <f t="shared" si="54"/>
        <v>35524</v>
      </c>
      <c r="Q202" s="267">
        <f t="shared" si="54"/>
        <v>35524</v>
      </c>
      <c r="R202" s="9">
        <f t="shared" si="54"/>
        <v>0</v>
      </c>
      <c r="S202" s="9">
        <f t="shared" si="54"/>
        <v>0</v>
      </c>
      <c r="T202" s="150">
        <f t="shared" si="54"/>
        <v>0</v>
      </c>
      <c r="U202" s="150">
        <f t="shared" si="54"/>
        <v>0</v>
      </c>
      <c r="V202" s="9">
        <f>V203</f>
        <v>0</v>
      </c>
      <c r="W202" s="9">
        <f>W203</f>
        <v>0</v>
      </c>
      <c r="X202" s="9">
        <f>X203</f>
        <v>0</v>
      </c>
      <c r="Y202" s="151"/>
      <c r="Z202" s="50">
        <f t="shared" si="38"/>
        <v>35524</v>
      </c>
      <c r="AA202" s="51">
        <f t="shared" si="39"/>
        <v>0</v>
      </c>
      <c r="AB202" s="51">
        <f t="shared" si="40"/>
        <v>35524</v>
      </c>
      <c r="AC202" s="51">
        <f t="shared" si="41"/>
        <v>0</v>
      </c>
    </row>
    <row r="203" spans="1:248">
      <c r="A203" s="49" t="s">
        <v>839</v>
      </c>
      <c r="B203" s="3" t="s">
        <v>1320</v>
      </c>
      <c r="E203" s="122">
        <v>1</v>
      </c>
      <c r="F203" s="117" t="s">
        <v>594</v>
      </c>
      <c r="G203" s="76"/>
      <c r="H203" s="280">
        <f>SUM(I203:K203)</f>
        <v>35524</v>
      </c>
      <c r="I203" s="278">
        <v>35524</v>
      </c>
      <c r="J203" s="125"/>
      <c r="K203" s="125"/>
      <c r="L203" s="120"/>
      <c r="M203" s="125"/>
      <c r="N203" s="126"/>
      <c r="O203" s="125"/>
      <c r="P203" s="125">
        <v>35524</v>
      </c>
      <c r="Q203" s="125">
        <v>35524</v>
      </c>
      <c r="R203" s="126"/>
      <c r="S203" s="126"/>
      <c r="T203" s="126"/>
      <c r="U203" s="126"/>
      <c r="V203" s="126"/>
      <c r="W203" s="126"/>
      <c r="X203" s="76"/>
      <c r="Y203" s="122"/>
      <c r="Z203" s="50">
        <f t="shared" si="38"/>
        <v>35524</v>
      </c>
      <c r="AA203" s="51">
        <f t="shared" si="39"/>
        <v>0</v>
      </c>
      <c r="AB203" s="51">
        <f t="shared" si="40"/>
        <v>35524</v>
      </c>
      <c r="AC203" s="51">
        <f t="shared" si="41"/>
        <v>0</v>
      </c>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3"/>
      <c r="CF203" s="123"/>
      <c r="CG203" s="123"/>
      <c r="CH203" s="123"/>
      <c r="CI203" s="123"/>
      <c r="CJ203" s="123"/>
      <c r="CK203" s="123"/>
      <c r="CL203" s="123"/>
      <c r="CM203" s="123"/>
      <c r="CN203" s="123"/>
      <c r="CO203" s="123"/>
      <c r="CP203" s="123"/>
      <c r="CQ203" s="123"/>
      <c r="CR203" s="123"/>
      <c r="CS203" s="123"/>
      <c r="CT203" s="123"/>
      <c r="CU203" s="123"/>
      <c r="CV203" s="123"/>
      <c r="CW203" s="123"/>
      <c r="CX203" s="123"/>
      <c r="CY203" s="123"/>
      <c r="CZ203" s="123"/>
      <c r="DA203" s="123"/>
      <c r="DB203" s="123"/>
      <c r="DC203" s="123"/>
      <c r="DD203" s="123"/>
      <c r="DE203" s="123"/>
      <c r="DF203" s="123"/>
      <c r="DG203" s="123"/>
      <c r="DH203" s="123"/>
      <c r="DI203" s="123"/>
      <c r="DJ203" s="123"/>
      <c r="DK203" s="123"/>
      <c r="DL203" s="123"/>
      <c r="DM203" s="123"/>
      <c r="DN203" s="123"/>
      <c r="DO203" s="123"/>
      <c r="DP203" s="123"/>
      <c r="DQ203" s="123"/>
      <c r="DR203" s="123"/>
      <c r="DS203" s="123"/>
      <c r="DT203" s="123"/>
      <c r="DU203" s="123"/>
      <c r="DV203" s="123"/>
      <c r="DW203" s="123"/>
      <c r="DX203" s="123"/>
      <c r="DY203" s="123"/>
      <c r="DZ203" s="123"/>
      <c r="EA203" s="123"/>
      <c r="EB203" s="123"/>
      <c r="EC203" s="123"/>
      <c r="ED203" s="123"/>
      <c r="EE203" s="123"/>
      <c r="EF203" s="123"/>
      <c r="EG203" s="123"/>
      <c r="EH203" s="123"/>
      <c r="EI203" s="123"/>
      <c r="EJ203" s="123"/>
      <c r="EK203" s="123"/>
      <c r="EL203" s="123"/>
      <c r="EM203" s="123"/>
      <c r="EN203" s="123"/>
      <c r="EO203" s="123"/>
      <c r="EP203" s="123"/>
      <c r="EQ203" s="123"/>
      <c r="ER203" s="123"/>
      <c r="ES203" s="123"/>
      <c r="ET203" s="123"/>
      <c r="EU203" s="123"/>
      <c r="EV203" s="123"/>
      <c r="EW203" s="123"/>
      <c r="EX203" s="123"/>
      <c r="EY203" s="123"/>
      <c r="EZ203" s="123"/>
      <c r="FA203" s="123"/>
      <c r="FB203" s="123"/>
      <c r="FC203" s="123"/>
      <c r="FD203" s="123"/>
      <c r="FE203" s="123"/>
      <c r="FF203" s="123"/>
      <c r="FG203" s="123"/>
      <c r="FH203" s="123"/>
      <c r="FI203" s="123"/>
      <c r="FJ203" s="123"/>
      <c r="FK203" s="123"/>
      <c r="FL203" s="123"/>
      <c r="FM203" s="123"/>
      <c r="FN203" s="123"/>
      <c r="FO203" s="123"/>
      <c r="FP203" s="123"/>
      <c r="FQ203" s="123"/>
      <c r="FR203" s="123"/>
      <c r="FS203" s="123"/>
      <c r="FT203" s="123"/>
      <c r="FU203" s="123"/>
      <c r="FV203" s="123"/>
      <c r="FW203" s="123"/>
      <c r="FX203" s="123"/>
      <c r="FY203" s="123"/>
      <c r="FZ203" s="123"/>
      <c r="GA203" s="123"/>
      <c r="GB203" s="123"/>
      <c r="GC203" s="123"/>
      <c r="GD203" s="123"/>
      <c r="GE203" s="123"/>
      <c r="GF203" s="123"/>
      <c r="GG203" s="123"/>
      <c r="GH203" s="123"/>
      <c r="GI203" s="123"/>
      <c r="GJ203" s="123"/>
      <c r="GK203" s="123"/>
      <c r="GL203" s="123"/>
      <c r="GM203" s="123"/>
      <c r="GN203" s="123"/>
      <c r="GO203" s="123"/>
      <c r="GP203" s="123"/>
      <c r="GQ203" s="123"/>
      <c r="GR203" s="123"/>
      <c r="GS203" s="123"/>
      <c r="GT203" s="123"/>
      <c r="GU203" s="123"/>
      <c r="GV203" s="123"/>
      <c r="GW203" s="123"/>
      <c r="GX203" s="123"/>
      <c r="GY203" s="123"/>
      <c r="GZ203" s="123"/>
      <c r="HA203" s="123"/>
      <c r="HB203" s="123"/>
      <c r="HC203" s="123"/>
      <c r="HD203" s="123"/>
      <c r="HE203" s="123"/>
      <c r="HF203" s="123"/>
      <c r="HG203" s="123"/>
      <c r="HH203" s="123"/>
      <c r="HI203" s="123"/>
      <c r="HJ203" s="123"/>
      <c r="HK203" s="123"/>
      <c r="HL203" s="123"/>
      <c r="HM203" s="123"/>
      <c r="HN203" s="123"/>
      <c r="HO203" s="123"/>
      <c r="HP203" s="123"/>
      <c r="HQ203" s="123"/>
      <c r="HR203" s="123"/>
      <c r="HS203" s="123"/>
      <c r="HT203" s="123"/>
      <c r="HU203" s="123"/>
      <c r="HV203" s="123"/>
      <c r="HW203" s="123"/>
      <c r="HX203" s="123"/>
      <c r="HY203" s="123"/>
      <c r="HZ203" s="123"/>
      <c r="IA203" s="123"/>
      <c r="IB203" s="123"/>
      <c r="IC203" s="123"/>
      <c r="ID203" s="123"/>
      <c r="IE203" s="123"/>
      <c r="IF203" s="123"/>
      <c r="IG203" s="123"/>
      <c r="IH203" s="123"/>
      <c r="II203" s="123"/>
      <c r="IJ203" s="123"/>
      <c r="IK203" s="123"/>
      <c r="IL203" s="123"/>
    </row>
    <row r="204" spans="1:248" ht="57">
      <c r="B204" s="49" t="s">
        <v>33</v>
      </c>
      <c r="E204" s="65" t="s">
        <v>2</v>
      </c>
      <c r="F204" s="66" t="s">
        <v>13</v>
      </c>
      <c r="G204" s="67"/>
      <c r="H204" s="273">
        <f t="shared" ref="H204:R204" si="55">H205</f>
        <v>855475.348703</v>
      </c>
      <c r="I204" s="273">
        <f t="shared" si="55"/>
        <v>798653</v>
      </c>
      <c r="J204" s="68">
        <f t="shared" si="55"/>
        <v>1494</v>
      </c>
      <c r="K204" s="68">
        <f t="shared" si="55"/>
        <v>55328.348702999996</v>
      </c>
      <c r="L204" s="69">
        <f t="shared" si="55"/>
        <v>622667.71664700005</v>
      </c>
      <c r="M204" s="68">
        <f t="shared" si="55"/>
        <v>588837.67752000003</v>
      </c>
      <c r="N204" s="70">
        <f t="shared" si="55"/>
        <v>1295</v>
      </c>
      <c r="O204" s="68">
        <f t="shared" si="55"/>
        <v>32535.039127000004</v>
      </c>
      <c r="P204" s="68">
        <f t="shared" si="55"/>
        <v>218613.24800000002</v>
      </c>
      <c r="Q204" s="68">
        <f t="shared" si="55"/>
        <v>209721.01</v>
      </c>
      <c r="R204" s="70">
        <f t="shared" si="55"/>
        <v>199</v>
      </c>
      <c r="S204" s="70">
        <f>S205</f>
        <v>8693.2379999999994</v>
      </c>
      <c r="T204" s="70">
        <f>T205</f>
        <v>17082.97459099998</v>
      </c>
      <c r="U204" s="70">
        <f>U205</f>
        <v>16477.784647999983</v>
      </c>
      <c r="V204" s="70">
        <f>V205</f>
        <v>375</v>
      </c>
      <c r="W204" s="70">
        <f>W205</f>
        <v>230.18994300000003</v>
      </c>
      <c r="X204" s="71"/>
      <c r="Y204" s="72"/>
      <c r="Z204" s="50">
        <f t="shared" ref="Z204:Z267" si="56">I204+J204+K204</f>
        <v>855475.348703</v>
      </c>
      <c r="AA204" s="51">
        <f t="shared" ref="AA204:AA267" si="57">M204+N204+O204</f>
        <v>622667.71664700005</v>
      </c>
      <c r="AB204" s="51">
        <f t="shared" ref="AB204:AB267" si="58">Q204+R204+S204</f>
        <v>218613.24800000002</v>
      </c>
      <c r="AC204" s="51">
        <f t="shared" ref="AC204:AC267" si="59">U204+V204+W204</f>
        <v>17082.974590999984</v>
      </c>
      <c r="AD204" s="73"/>
      <c r="AE204" s="73"/>
      <c r="AF204" s="73"/>
      <c r="AG204" s="73"/>
      <c r="AH204" s="73"/>
      <c r="AI204" s="73"/>
      <c r="AJ204" s="73"/>
      <c r="AK204" s="73"/>
      <c r="AL204" s="73"/>
      <c r="AM204" s="73"/>
      <c r="AN204" s="73"/>
      <c r="AO204" s="73"/>
      <c r="AP204" s="73"/>
      <c r="AQ204" s="73"/>
      <c r="AR204" s="73"/>
      <c r="AS204" s="73"/>
      <c r="AT204" s="73"/>
      <c r="AU204" s="73"/>
      <c r="AV204" s="73"/>
      <c r="AW204" s="73"/>
      <c r="AX204" s="73"/>
      <c r="AY204" s="73"/>
      <c r="AZ204" s="73"/>
      <c r="BA204" s="73"/>
      <c r="BB204" s="73"/>
      <c r="BC204" s="73"/>
      <c r="BD204" s="73"/>
      <c r="BE204" s="73"/>
      <c r="BF204" s="73"/>
      <c r="BG204" s="73"/>
      <c r="BH204" s="73"/>
      <c r="BI204" s="73"/>
      <c r="BJ204" s="73"/>
      <c r="BK204" s="73"/>
      <c r="BL204" s="73"/>
      <c r="BM204" s="73"/>
      <c r="BN204" s="73"/>
      <c r="BO204" s="73"/>
      <c r="BP204" s="73"/>
      <c r="BQ204" s="73"/>
      <c r="BR204" s="73"/>
      <c r="BS204" s="73"/>
      <c r="BT204" s="73"/>
      <c r="BU204" s="73"/>
      <c r="BV204" s="73"/>
      <c r="BW204" s="73"/>
      <c r="BX204" s="73"/>
      <c r="BY204" s="73"/>
      <c r="BZ204" s="73"/>
      <c r="CA204" s="73"/>
      <c r="CB204" s="73"/>
      <c r="CC204" s="73"/>
      <c r="CD204" s="73"/>
      <c r="CE204" s="73"/>
      <c r="CF204" s="73"/>
      <c r="CG204" s="73"/>
      <c r="CH204" s="73"/>
      <c r="CI204" s="73"/>
      <c r="CJ204" s="73"/>
      <c r="CK204" s="73"/>
      <c r="CL204" s="73"/>
      <c r="CM204" s="73"/>
      <c r="CN204" s="73"/>
      <c r="CO204" s="73"/>
      <c r="CP204" s="73"/>
      <c r="CQ204" s="73"/>
      <c r="CR204" s="73"/>
      <c r="CS204" s="73"/>
      <c r="CT204" s="73"/>
      <c r="CU204" s="73"/>
      <c r="CV204" s="73"/>
      <c r="CW204" s="73"/>
      <c r="CX204" s="73"/>
      <c r="CY204" s="73"/>
      <c r="CZ204" s="73"/>
      <c r="DA204" s="73"/>
      <c r="DB204" s="73"/>
      <c r="DC204" s="73"/>
      <c r="DD204" s="73"/>
      <c r="DE204" s="73"/>
      <c r="DF204" s="73"/>
      <c r="DG204" s="73"/>
      <c r="DH204" s="73"/>
      <c r="DI204" s="73"/>
      <c r="DJ204" s="73"/>
      <c r="DK204" s="73"/>
      <c r="DL204" s="73"/>
      <c r="DM204" s="73"/>
      <c r="DN204" s="73"/>
      <c r="DO204" s="73"/>
      <c r="DP204" s="73"/>
      <c r="DQ204" s="73"/>
      <c r="DR204" s="73"/>
      <c r="DS204" s="73"/>
      <c r="DT204" s="73"/>
      <c r="DU204" s="73"/>
      <c r="DV204" s="73"/>
      <c r="DW204" s="73"/>
      <c r="DX204" s="73"/>
      <c r="DY204" s="74"/>
      <c r="DZ204" s="73"/>
      <c r="EA204" s="73"/>
      <c r="EB204" s="73"/>
      <c r="EC204" s="73"/>
      <c r="ED204" s="73"/>
      <c r="EE204" s="73"/>
      <c r="EF204" s="73"/>
      <c r="EG204" s="73"/>
      <c r="EH204" s="73"/>
      <c r="EI204" s="73"/>
      <c r="EJ204" s="73"/>
      <c r="EK204" s="73"/>
      <c r="EL204" s="73"/>
      <c r="EM204" s="73"/>
      <c r="EN204" s="73"/>
      <c r="EO204" s="73"/>
      <c r="EP204" s="73"/>
      <c r="EQ204" s="73"/>
      <c r="ER204" s="73"/>
      <c r="ES204" s="73"/>
      <c r="ET204" s="73"/>
      <c r="EU204" s="73"/>
      <c r="EV204" s="73"/>
      <c r="EW204" s="73"/>
      <c r="EX204" s="73"/>
      <c r="EY204" s="73"/>
      <c r="EZ204" s="73"/>
      <c r="FA204" s="73"/>
      <c r="FB204" s="73"/>
      <c r="FC204" s="73"/>
      <c r="FD204" s="73"/>
      <c r="FE204" s="73"/>
      <c r="FF204" s="73"/>
      <c r="FG204" s="73"/>
      <c r="FH204" s="73"/>
      <c r="FI204" s="73"/>
      <c r="FJ204" s="73"/>
      <c r="FK204" s="73"/>
      <c r="FL204" s="73"/>
      <c r="FM204" s="73"/>
      <c r="FN204" s="73"/>
      <c r="FO204" s="73"/>
      <c r="FP204" s="73"/>
      <c r="FQ204" s="73"/>
      <c r="FR204" s="73"/>
      <c r="FS204" s="73"/>
      <c r="FT204" s="73"/>
      <c r="FU204" s="73"/>
      <c r="FV204" s="73"/>
      <c r="FW204" s="73"/>
      <c r="FX204" s="73"/>
      <c r="FY204" s="73"/>
      <c r="FZ204" s="73"/>
      <c r="GA204" s="73"/>
      <c r="GB204" s="73"/>
      <c r="GC204" s="73"/>
      <c r="GD204" s="73"/>
      <c r="GE204" s="73"/>
      <c r="GF204" s="73"/>
      <c r="GG204" s="73"/>
      <c r="GH204" s="73"/>
      <c r="GI204" s="73"/>
      <c r="GJ204" s="73"/>
      <c r="GK204" s="73"/>
      <c r="GL204" s="73"/>
      <c r="GM204" s="73"/>
      <c r="GN204" s="73"/>
      <c r="GO204" s="73"/>
      <c r="GP204" s="73"/>
      <c r="GQ204" s="73"/>
      <c r="GR204" s="73"/>
      <c r="GS204" s="73"/>
      <c r="GT204" s="73"/>
      <c r="GU204" s="73"/>
      <c r="GV204" s="73"/>
      <c r="GW204" s="73"/>
      <c r="GX204" s="73"/>
      <c r="GY204" s="73"/>
      <c r="GZ204" s="73"/>
      <c r="HA204" s="73"/>
      <c r="HB204" s="73"/>
      <c r="HC204" s="73"/>
      <c r="HD204" s="73"/>
      <c r="HE204" s="73"/>
      <c r="HF204" s="73"/>
      <c r="HG204" s="73"/>
      <c r="HH204" s="73"/>
      <c r="HI204" s="73"/>
      <c r="HJ204" s="73"/>
      <c r="HK204" s="73"/>
      <c r="HL204" s="73"/>
      <c r="HM204" s="73"/>
      <c r="HN204" s="73"/>
      <c r="HO204" s="73"/>
      <c r="HP204" s="73"/>
      <c r="HQ204" s="73"/>
      <c r="HR204" s="73"/>
      <c r="HS204" s="73"/>
      <c r="HT204" s="73"/>
      <c r="HU204" s="73"/>
      <c r="HV204" s="73"/>
      <c r="HW204" s="73"/>
      <c r="HX204" s="73"/>
      <c r="HY204" s="73"/>
      <c r="HZ204" s="73"/>
      <c r="IA204" s="73"/>
      <c r="IB204" s="73"/>
      <c r="IC204" s="73"/>
      <c r="ID204" s="73"/>
      <c r="IE204" s="73"/>
      <c r="IF204" s="73"/>
      <c r="IG204" s="73"/>
      <c r="IH204" s="73"/>
      <c r="II204" s="73"/>
      <c r="IJ204" s="73"/>
      <c r="IK204" s="73"/>
      <c r="IL204" s="73"/>
    </row>
    <row r="205" spans="1:248" ht="45">
      <c r="B205" s="49" t="s">
        <v>33</v>
      </c>
      <c r="E205" s="152" t="s">
        <v>52</v>
      </c>
      <c r="F205" s="153" t="s">
        <v>53</v>
      </c>
      <c r="G205" s="154"/>
      <c r="H205" s="286">
        <f t="shared" ref="H205:R205" si="60">H206+H209</f>
        <v>855475.348703</v>
      </c>
      <c r="I205" s="287">
        <f t="shared" si="60"/>
        <v>798653</v>
      </c>
      <c r="J205" s="155">
        <f t="shared" si="60"/>
        <v>1494</v>
      </c>
      <c r="K205" s="155">
        <f t="shared" si="60"/>
        <v>55328.348702999996</v>
      </c>
      <c r="L205" s="157">
        <f t="shared" si="60"/>
        <v>622667.71664700005</v>
      </c>
      <c r="M205" s="155">
        <f t="shared" si="60"/>
        <v>588837.67752000003</v>
      </c>
      <c r="N205" s="157">
        <f t="shared" si="60"/>
        <v>1295</v>
      </c>
      <c r="O205" s="155">
        <f t="shared" si="60"/>
        <v>32535.039127000004</v>
      </c>
      <c r="P205" s="155">
        <f t="shared" si="60"/>
        <v>218613.24800000002</v>
      </c>
      <c r="Q205" s="155">
        <f t="shared" si="60"/>
        <v>209721.01</v>
      </c>
      <c r="R205" s="157">
        <f t="shared" si="60"/>
        <v>199</v>
      </c>
      <c r="S205" s="157">
        <f>S206+S209</f>
        <v>8693.2379999999994</v>
      </c>
      <c r="T205" s="158">
        <f>T206+T209</f>
        <v>17082.97459099998</v>
      </c>
      <c r="U205" s="158">
        <f>U206+U209</f>
        <v>16477.784647999983</v>
      </c>
      <c r="V205" s="157">
        <f>V206+V209</f>
        <v>375</v>
      </c>
      <c r="W205" s="157">
        <f>W206+W209</f>
        <v>230.18994300000003</v>
      </c>
      <c r="X205" s="159"/>
      <c r="Y205" s="159"/>
      <c r="Z205" s="50">
        <f t="shared" si="56"/>
        <v>855475.348703</v>
      </c>
      <c r="AA205" s="51">
        <f t="shared" si="57"/>
        <v>622667.71664700005</v>
      </c>
      <c r="AB205" s="51">
        <f t="shared" si="58"/>
        <v>218613.24800000002</v>
      </c>
      <c r="AC205" s="51">
        <f t="shared" si="59"/>
        <v>17082.974590999984</v>
      </c>
      <c r="AD205" s="160"/>
      <c r="AE205" s="160"/>
      <c r="AF205" s="160"/>
      <c r="AG205" s="160"/>
      <c r="AH205" s="160"/>
      <c r="AI205" s="160"/>
      <c r="AJ205" s="160"/>
      <c r="AK205" s="160"/>
      <c r="AL205" s="160"/>
      <c r="AM205" s="160"/>
      <c r="AN205" s="160"/>
      <c r="AO205" s="160"/>
      <c r="AP205" s="160"/>
      <c r="AQ205" s="160"/>
      <c r="AR205" s="160"/>
      <c r="AS205" s="160"/>
      <c r="AT205" s="160"/>
      <c r="AU205" s="160"/>
      <c r="AV205" s="160"/>
      <c r="AW205" s="160"/>
      <c r="AX205" s="160"/>
      <c r="AY205" s="160"/>
      <c r="AZ205" s="160"/>
      <c r="BA205" s="160"/>
      <c r="BB205" s="160"/>
      <c r="BC205" s="160"/>
      <c r="BD205" s="160"/>
      <c r="BE205" s="160"/>
      <c r="BF205" s="160"/>
      <c r="BG205" s="160"/>
      <c r="BH205" s="160"/>
      <c r="BI205" s="160"/>
      <c r="BJ205" s="160"/>
      <c r="BK205" s="160"/>
      <c r="BL205" s="160"/>
      <c r="BM205" s="160"/>
      <c r="BN205" s="160"/>
      <c r="BO205" s="160"/>
      <c r="BP205" s="160"/>
      <c r="BQ205" s="160"/>
      <c r="BR205" s="160"/>
      <c r="BS205" s="160"/>
      <c r="BT205" s="160"/>
      <c r="BU205" s="160"/>
      <c r="BV205" s="160"/>
      <c r="BW205" s="160"/>
      <c r="BX205" s="160"/>
      <c r="BY205" s="160"/>
      <c r="BZ205" s="160"/>
      <c r="CA205" s="160"/>
      <c r="CB205" s="160"/>
      <c r="CC205" s="160"/>
      <c r="CD205" s="160"/>
      <c r="CE205" s="160"/>
      <c r="CF205" s="160"/>
      <c r="CG205" s="160"/>
      <c r="CH205" s="160"/>
      <c r="CI205" s="160"/>
      <c r="CJ205" s="160"/>
      <c r="CK205" s="160"/>
      <c r="CL205" s="160"/>
      <c r="CM205" s="160"/>
      <c r="CN205" s="160"/>
      <c r="CO205" s="160"/>
      <c r="CP205" s="160"/>
      <c r="CQ205" s="160"/>
      <c r="CR205" s="160"/>
      <c r="CS205" s="160"/>
      <c r="CT205" s="160"/>
      <c r="CU205" s="160"/>
      <c r="CV205" s="160"/>
      <c r="CW205" s="160"/>
      <c r="CX205" s="160"/>
      <c r="CY205" s="160"/>
      <c r="CZ205" s="160"/>
      <c r="DA205" s="160"/>
      <c r="DB205" s="160"/>
      <c r="DC205" s="160"/>
      <c r="DD205" s="160"/>
      <c r="DE205" s="160"/>
      <c r="DF205" s="160"/>
      <c r="DG205" s="160"/>
      <c r="DH205" s="160"/>
      <c r="DI205" s="160"/>
      <c r="DJ205" s="160"/>
      <c r="DK205" s="160"/>
      <c r="DL205" s="160"/>
      <c r="DM205" s="160"/>
      <c r="DN205" s="160"/>
      <c r="DO205" s="160"/>
      <c r="DP205" s="160"/>
      <c r="DQ205" s="160"/>
      <c r="DR205" s="160"/>
      <c r="DS205" s="160"/>
      <c r="DT205" s="160"/>
      <c r="DU205" s="160"/>
      <c r="DV205" s="160"/>
      <c r="DW205" s="161"/>
      <c r="DX205" s="160"/>
      <c r="DY205" s="160"/>
      <c r="DZ205" s="160"/>
      <c r="EA205" s="160"/>
      <c r="EB205" s="160"/>
      <c r="EC205" s="160"/>
      <c r="ED205" s="160"/>
      <c r="EE205" s="160"/>
      <c r="EF205" s="160"/>
      <c r="EG205" s="160"/>
      <c r="EH205" s="160"/>
      <c r="EI205" s="160"/>
      <c r="EJ205" s="160"/>
      <c r="EK205" s="160"/>
      <c r="EL205" s="160"/>
      <c r="EM205" s="160"/>
      <c r="EN205" s="160"/>
      <c r="EO205" s="160"/>
      <c r="EP205" s="160"/>
      <c r="EQ205" s="160"/>
      <c r="ER205" s="160"/>
      <c r="ES205" s="160"/>
      <c r="ET205" s="160"/>
      <c r="EU205" s="160"/>
      <c r="EV205" s="160"/>
      <c r="EW205" s="160"/>
      <c r="EX205" s="160"/>
      <c r="EY205" s="160"/>
      <c r="EZ205" s="160"/>
      <c r="FA205" s="160"/>
      <c r="FB205" s="160"/>
      <c r="FC205" s="160"/>
      <c r="FD205" s="160"/>
      <c r="FE205" s="160"/>
      <c r="FF205" s="160"/>
      <c r="FG205" s="160"/>
      <c r="FH205" s="160"/>
      <c r="FI205" s="160"/>
      <c r="FJ205" s="160"/>
      <c r="FK205" s="160"/>
      <c r="FL205" s="160"/>
      <c r="FM205" s="160"/>
      <c r="FN205" s="160"/>
      <c r="FO205" s="160"/>
      <c r="FP205" s="160"/>
      <c r="FQ205" s="160"/>
      <c r="FR205" s="160"/>
      <c r="FS205" s="160"/>
      <c r="FT205" s="160"/>
      <c r="FU205" s="160"/>
      <c r="FV205" s="160"/>
      <c r="FW205" s="160"/>
      <c r="FX205" s="160"/>
      <c r="FY205" s="160"/>
      <c r="FZ205" s="160"/>
      <c r="GA205" s="160"/>
      <c r="GB205" s="160"/>
      <c r="GC205" s="160"/>
      <c r="GD205" s="160"/>
      <c r="GE205" s="160"/>
      <c r="GF205" s="160"/>
      <c r="GG205" s="160"/>
      <c r="GH205" s="160"/>
      <c r="GI205" s="160"/>
      <c r="GJ205" s="160"/>
      <c r="GK205" s="160"/>
      <c r="GL205" s="160"/>
      <c r="GM205" s="160"/>
      <c r="GN205" s="160"/>
      <c r="GO205" s="160"/>
      <c r="GP205" s="160"/>
      <c r="GQ205" s="160"/>
      <c r="GR205" s="160"/>
      <c r="GS205" s="160"/>
      <c r="GT205" s="160"/>
      <c r="GU205" s="160"/>
      <c r="GV205" s="160"/>
      <c r="GW205" s="160"/>
      <c r="GX205" s="160"/>
      <c r="GY205" s="160"/>
      <c r="GZ205" s="160"/>
      <c r="HA205" s="160"/>
      <c r="HB205" s="160"/>
      <c r="HC205" s="160"/>
      <c r="HD205" s="160"/>
      <c r="HE205" s="160"/>
      <c r="HF205" s="160"/>
      <c r="HG205" s="160"/>
      <c r="HH205" s="160"/>
      <c r="HI205" s="160"/>
      <c r="HJ205" s="160"/>
      <c r="HK205" s="160"/>
      <c r="HL205" s="160"/>
      <c r="HM205" s="160"/>
      <c r="HN205" s="160"/>
      <c r="HO205" s="160"/>
      <c r="HP205" s="160"/>
      <c r="HQ205" s="160"/>
      <c r="HR205" s="160"/>
      <c r="HS205" s="160"/>
      <c r="HT205" s="160"/>
      <c r="HU205" s="160"/>
      <c r="HV205" s="160"/>
      <c r="HW205" s="160"/>
      <c r="HX205" s="160"/>
      <c r="HY205" s="160"/>
      <c r="HZ205" s="160"/>
      <c r="IA205" s="160"/>
      <c r="IB205" s="160"/>
      <c r="IC205" s="160"/>
      <c r="ID205" s="160"/>
      <c r="IE205" s="160"/>
      <c r="IF205" s="160"/>
      <c r="IG205" s="160"/>
      <c r="IH205" s="160"/>
      <c r="II205" s="160"/>
      <c r="IJ205" s="160"/>
      <c r="IK205" s="160"/>
      <c r="IL205" s="160"/>
      <c r="IM205" s="160"/>
      <c r="IN205" s="139"/>
    </row>
    <row r="206" spans="1:248">
      <c r="B206" s="49" t="s">
        <v>33</v>
      </c>
      <c r="E206" s="76" t="s">
        <v>25</v>
      </c>
      <c r="F206" s="162" t="s">
        <v>37</v>
      </c>
      <c r="G206" s="163"/>
      <c r="H206" s="288">
        <f t="shared" ref="H206:R206" si="61">SUM(H207:H208)</f>
        <v>16420</v>
      </c>
      <c r="I206" s="273">
        <f t="shared" si="61"/>
        <v>14926</v>
      </c>
      <c r="J206" s="164">
        <f t="shared" si="61"/>
        <v>1494</v>
      </c>
      <c r="K206" s="164">
        <f t="shared" si="61"/>
        <v>0</v>
      </c>
      <c r="L206" s="165">
        <f t="shared" si="61"/>
        <v>12158</v>
      </c>
      <c r="M206" s="164">
        <f t="shared" si="61"/>
        <v>10863</v>
      </c>
      <c r="N206" s="165">
        <f t="shared" si="61"/>
        <v>1295</v>
      </c>
      <c r="O206" s="164">
        <f t="shared" si="61"/>
        <v>0</v>
      </c>
      <c r="P206" s="164">
        <f t="shared" si="61"/>
        <v>4262</v>
      </c>
      <c r="Q206" s="164">
        <f t="shared" si="61"/>
        <v>4063</v>
      </c>
      <c r="R206" s="165">
        <f t="shared" si="61"/>
        <v>199</v>
      </c>
      <c r="S206" s="165">
        <f>SUM(S207:S208)</f>
        <v>0</v>
      </c>
      <c r="T206" s="166">
        <f>SUM(T207:T208)</f>
        <v>562.09960199999978</v>
      </c>
      <c r="U206" s="166">
        <f>SUM(U207:U208)</f>
        <v>187.09960199999978</v>
      </c>
      <c r="V206" s="165">
        <f>SUM(V207:V208)</f>
        <v>375</v>
      </c>
      <c r="W206" s="165">
        <f>SUM(W207:W208)</f>
        <v>0</v>
      </c>
      <c r="X206" s="117"/>
      <c r="Y206" s="117"/>
      <c r="Z206" s="50">
        <f t="shared" si="56"/>
        <v>16420</v>
      </c>
      <c r="AA206" s="51">
        <f t="shared" si="57"/>
        <v>12158</v>
      </c>
      <c r="AB206" s="51">
        <f t="shared" si="58"/>
        <v>4262</v>
      </c>
      <c r="AC206" s="51">
        <f t="shared" si="59"/>
        <v>562.09960199999978</v>
      </c>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c r="BX206" s="123"/>
      <c r="BY206" s="123"/>
      <c r="BZ206" s="123"/>
      <c r="CA206" s="123"/>
      <c r="CB206" s="123"/>
      <c r="CC206" s="123"/>
      <c r="CD206" s="123"/>
      <c r="CE206" s="123"/>
      <c r="CF206" s="123"/>
      <c r="CG206" s="123"/>
      <c r="CH206" s="123"/>
      <c r="CI206" s="123"/>
      <c r="CJ206" s="123"/>
      <c r="CK206" s="123"/>
      <c r="CL206" s="123"/>
      <c r="CM206" s="123"/>
      <c r="CN206" s="123"/>
      <c r="CO206" s="123"/>
      <c r="CP206" s="123"/>
      <c r="CQ206" s="123"/>
      <c r="CR206" s="123"/>
      <c r="CS206" s="123"/>
      <c r="CT206" s="123"/>
      <c r="CU206" s="123"/>
      <c r="CV206" s="123"/>
      <c r="CW206" s="123"/>
      <c r="CX206" s="123"/>
      <c r="CY206" s="123"/>
      <c r="CZ206" s="123"/>
      <c r="DA206" s="123"/>
      <c r="DB206" s="123"/>
      <c r="DC206" s="123"/>
      <c r="DD206" s="123"/>
      <c r="DE206" s="123"/>
      <c r="DF206" s="123"/>
      <c r="DG206" s="123"/>
      <c r="DH206" s="123"/>
      <c r="DI206" s="123"/>
      <c r="DJ206" s="123"/>
      <c r="DK206" s="123"/>
      <c r="DL206" s="123"/>
      <c r="DM206" s="123"/>
      <c r="DN206" s="123"/>
      <c r="DO206" s="123"/>
      <c r="DP206" s="123"/>
      <c r="DQ206" s="123"/>
      <c r="DR206" s="123"/>
      <c r="DS206" s="123"/>
      <c r="DT206" s="123"/>
      <c r="DU206" s="123"/>
      <c r="DV206" s="123"/>
      <c r="DW206" s="167"/>
      <c r="DX206" s="123"/>
      <c r="DY206" s="123"/>
      <c r="DZ206" s="123"/>
      <c r="EA206" s="123"/>
      <c r="EB206" s="123"/>
      <c r="EC206" s="123"/>
      <c r="ED206" s="123"/>
      <c r="EE206" s="123"/>
      <c r="EF206" s="123"/>
      <c r="EG206" s="123"/>
      <c r="EH206" s="123"/>
      <c r="EI206" s="123"/>
      <c r="EJ206" s="123"/>
      <c r="EK206" s="123"/>
      <c r="EL206" s="123"/>
      <c r="EM206" s="123"/>
      <c r="EN206" s="123"/>
      <c r="EO206" s="123"/>
      <c r="EP206" s="123"/>
      <c r="EQ206" s="123"/>
      <c r="ER206" s="123"/>
      <c r="ES206" s="123"/>
      <c r="ET206" s="123"/>
      <c r="EU206" s="123"/>
      <c r="EV206" s="123"/>
      <c r="EW206" s="123"/>
      <c r="EX206" s="123"/>
      <c r="EY206" s="123"/>
      <c r="EZ206" s="123"/>
      <c r="FA206" s="123"/>
      <c r="FB206" s="123"/>
      <c r="FC206" s="123"/>
      <c r="FD206" s="123"/>
      <c r="FE206" s="123"/>
      <c r="FF206" s="123"/>
      <c r="FG206" s="123"/>
      <c r="FH206" s="123"/>
      <c r="FI206" s="123"/>
      <c r="FJ206" s="123"/>
      <c r="FK206" s="123"/>
      <c r="FL206" s="123"/>
      <c r="FM206" s="123"/>
      <c r="FN206" s="123"/>
      <c r="FO206" s="123"/>
      <c r="FP206" s="123"/>
      <c r="FQ206" s="123"/>
      <c r="FR206" s="123"/>
      <c r="FS206" s="123"/>
      <c r="FT206" s="123"/>
      <c r="FU206" s="123"/>
      <c r="FV206" s="123"/>
      <c r="FW206" s="123"/>
      <c r="FX206" s="123"/>
      <c r="FY206" s="123"/>
      <c r="FZ206" s="123"/>
      <c r="GA206" s="123"/>
      <c r="GB206" s="123"/>
      <c r="GC206" s="123"/>
      <c r="GD206" s="123"/>
      <c r="GE206" s="123"/>
      <c r="GF206" s="123"/>
      <c r="GG206" s="123"/>
      <c r="GH206" s="123"/>
      <c r="GI206" s="123"/>
      <c r="GJ206" s="123"/>
      <c r="GK206" s="123"/>
      <c r="GL206" s="123"/>
      <c r="GM206" s="123"/>
      <c r="GN206" s="123"/>
      <c r="GO206" s="123"/>
      <c r="GP206" s="123"/>
      <c r="GQ206" s="123"/>
      <c r="GR206" s="123"/>
      <c r="GS206" s="123"/>
      <c r="GT206" s="123"/>
      <c r="GU206" s="123"/>
      <c r="GV206" s="123"/>
      <c r="GW206" s="123"/>
      <c r="GX206" s="123"/>
      <c r="GY206" s="123"/>
      <c r="GZ206" s="123"/>
      <c r="HA206" s="123"/>
      <c r="HB206" s="123"/>
      <c r="HC206" s="123"/>
      <c r="HD206" s="123"/>
      <c r="HE206" s="123"/>
      <c r="HF206" s="123"/>
      <c r="HG206" s="123"/>
      <c r="HH206" s="123"/>
      <c r="HI206" s="123"/>
      <c r="HJ206" s="123"/>
      <c r="HK206" s="123"/>
      <c r="HL206" s="123"/>
      <c r="HM206" s="123"/>
      <c r="HN206" s="123"/>
      <c r="HO206" s="123"/>
      <c r="HP206" s="123"/>
      <c r="HQ206" s="123"/>
      <c r="HR206" s="123"/>
      <c r="HS206" s="123"/>
      <c r="HT206" s="123"/>
      <c r="HU206" s="123"/>
      <c r="HV206" s="123"/>
      <c r="HW206" s="123"/>
      <c r="HX206" s="123"/>
      <c r="HY206" s="123"/>
      <c r="HZ206" s="123"/>
      <c r="IA206" s="123"/>
      <c r="IB206" s="123"/>
      <c r="IC206" s="123"/>
      <c r="ID206" s="123"/>
      <c r="IE206" s="123"/>
      <c r="IF206" s="123"/>
      <c r="IG206" s="123"/>
      <c r="IH206" s="123"/>
      <c r="II206" s="123"/>
      <c r="IJ206" s="123"/>
      <c r="IK206" s="123"/>
      <c r="IL206" s="123"/>
      <c r="IM206" s="123"/>
      <c r="IN206" s="139"/>
    </row>
    <row r="207" spans="1:248" s="168" customFormat="1" ht="60">
      <c r="A207" s="168" t="s">
        <v>856</v>
      </c>
      <c r="B207" s="49" t="s">
        <v>33</v>
      </c>
      <c r="E207" s="82">
        <v>1</v>
      </c>
      <c r="F207" s="169" t="s">
        <v>54</v>
      </c>
      <c r="G207" s="170" t="s">
        <v>55</v>
      </c>
      <c r="H207" s="289">
        <f>SUM(I207:K207)</f>
        <v>12315</v>
      </c>
      <c r="I207" s="290">
        <v>11196</v>
      </c>
      <c r="J207" s="171">
        <v>1119</v>
      </c>
      <c r="K207" s="172"/>
      <c r="L207" s="173">
        <f>M207+N207</f>
        <v>8053</v>
      </c>
      <c r="M207" s="171">
        <v>7133</v>
      </c>
      <c r="N207" s="173">
        <v>920</v>
      </c>
      <c r="O207" s="172"/>
      <c r="P207" s="171">
        <f>Q207+R207</f>
        <v>4262</v>
      </c>
      <c r="Q207" s="171">
        <v>4063</v>
      </c>
      <c r="R207" s="173">
        <v>199</v>
      </c>
      <c r="S207" s="174"/>
      <c r="T207" s="175">
        <f>U207+V207</f>
        <v>163.04199999999992</v>
      </c>
      <c r="U207" s="175">
        <v>163.04199999999992</v>
      </c>
      <c r="V207" s="173"/>
      <c r="W207" s="174"/>
      <c r="X207" s="176"/>
      <c r="Y207" s="176"/>
      <c r="Z207" s="50">
        <f t="shared" si="56"/>
        <v>12315</v>
      </c>
      <c r="AA207" s="51">
        <f t="shared" si="57"/>
        <v>8053</v>
      </c>
      <c r="AB207" s="51">
        <f t="shared" si="58"/>
        <v>4262</v>
      </c>
      <c r="AC207" s="51">
        <f t="shared" si="59"/>
        <v>163.04199999999992</v>
      </c>
      <c r="AD207" s="177"/>
      <c r="AE207" s="177"/>
      <c r="AF207" s="177"/>
      <c r="AG207" s="177"/>
      <c r="AH207" s="177"/>
      <c r="AI207" s="177"/>
      <c r="AJ207" s="177"/>
      <c r="AK207" s="177"/>
      <c r="AL207" s="177"/>
      <c r="AM207" s="177"/>
      <c r="AN207" s="177"/>
      <c r="AO207" s="177"/>
      <c r="AP207" s="177"/>
      <c r="AQ207" s="177"/>
      <c r="AR207" s="177"/>
      <c r="AS207" s="177"/>
      <c r="AT207" s="177"/>
      <c r="AU207" s="177"/>
      <c r="AV207" s="177"/>
      <c r="AW207" s="177"/>
      <c r="AX207" s="177"/>
      <c r="AY207" s="177"/>
      <c r="AZ207" s="177"/>
      <c r="BA207" s="177"/>
      <c r="BB207" s="177"/>
      <c r="BC207" s="177"/>
      <c r="BD207" s="177"/>
      <c r="BE207" s="177"/>
      <c r="BF207" s="177"/>
      <c r="BG207" s="177"/>
      <c r="BH207" s="177"/>
      <c r="BI207" s="177"/>
      <c r="BJ207" s="177"/>
      <c r="BK207" s="177"/>
      <c r="BL207" s="177"/>
      <c r="BM207" s="177"/>
      <c r="BN207" s="177"/>
      <c r="BO207" s="177"/>
      <c r="BP207" s="177"/>
      <c r="BQ207" s="177"/>
      <c r="BR207" s="177"/>
      <c r="BS207" s="177"/>
      <c r="BT207" s="177"/>
      <c r="BU207" s="177"/>
      <c r="BV207" s="177"/>
      <c r="BW207" s="177"/>
      <c r="BX207" s="177"/>
      <c r="BY207" s="177"/>
      <c r="BZ207" s="177"/>
      <c r="CA207" s="177"/>
      <c r="CB207" s="177"/>
      <c r="CC207" s="177"/>
      <c r="CD207" s="177"/>
      <c r="CE207" s="177"/>
      <c r="CF207" s="177"/>
      <c r="CG207" s="177"/>
      <c r="CH207" s="177"/>
      <c r="CI207" s="177"/>
      <c r="CJ207" s="177"/>
      <c r="CK207" s="177"/>
      <c r="CL207" s="177"/>
      <c r="CM207" s="177"/>
      <c r="CN207" s="177"/>
      <c r="CO207" s="177"/>
      <c r="CP207" s="177"/>
      <c r="CQ207" s="177"/>
      <c r="CR207" s="177"/>
      <c r="CS207" s="177"/>
      <c r="CT207" s="177"/>
      <c r="CU207" s="177"/>
      <c r="CV207" s="177"/>
      <c r="CW207" s="177"/>
      <c r="CX207" s="177"/>
      <c r="CY207" s="177"/>
      <c r="CZ207" s="177"/>
      <c r="DA207" s="177"/>
      <c r="DB207" s="177"/>
      <c r="DC207" s="177"/>
      <c r="DD207" s="177"/>
      <c r="DE207" s="177"/>
      <c r="DF207" s="177"/>
      <c r="DG207" s="177"/>
      <c r="DH207" s="177"/>
      <c r="DI207" s="177"/>
      <c r="DJ207" s="177"/>
      <c r="DK207" s="177"/>
      <c r="DL207" s="177"/>
      <c r="DM207" s="177"/>
      <c r="DN207" s="177"/>
      <c r="DO207" s="177"/>
      <c r="DP207" s="177"/>
      <c r="DQ207" s="177"/>
      <c r="DR207" s="177"/>
      <c r="DS207" s="177"/>
      <c r="DT207" s="177"/>
      <c r="DU207" s="177"/>
      <c r="DV207" s="177"/>
      <c r="DW207" s="178"/>
      <c r="DX207" s="177"/>
      <c r="DY207" s="177"/>
      <c r="DZ207" s="177"/>
      <c r="EA207" s="177"/>
      <c r="EB207" s="177"/>
      <c r="EC207" s="177"/>
      <c r="ED207" s="177"/>
      <c r="EE207" s="177"/>
      <c r="EF207" s="177"/>
      <c r="EG207" s="177"/>
      <c r="EH207" s="177"/>
      <c r="EI207" s="177"/>
      <c r="EJ207" s="177"/>
      <c r="EK207" s="177"/>
      <c r="EL207" s="177"/>
      <c r="EM207" s="177"/>
      <c r="EN207" s="177"/>
      <c r="EO207" s="177"/>
      <c r="EP207" s="177"/>
      <c r="EQ207" s="177"/>
      <c r="ER207" s="177"/>
      <c r="ES207" s="177"/>
      <c r="ET207" s="177"/>
      <c r="EU207" s="177"/>
      <c r="EV207" s="177"/>
      <c r="EW207" s="177"/>
      <c r="EX207" s="177"/>
      <c r="EY207" s="177"/>
      <c r="EZ207" s="177"/>
      <c r="FA207" s="177"/>
      <c r="FB207" s="177"/>
      <c r="FC207" s="177"/>
      <c r="FD207" s="177"/>
      <c r="FE207" s="177"/>
      <c r="FF207" s="177"/>
      <c r="FG207" s="177"/>
      <c r="FH207" s="177"/>
      <c r="FI207" s="177"/>
      <c r="FJ207" s="177"/>
      <c r="FK207" s="177"/>
      <c r="FL207" s="177"/>
      <c r="FM207" s="177"/>
      <c r="FN207" s="177"/>
      <c r="FO207" s="177"/>
      <c r="FP207" s="177"/>
      <c r="FQ207" s="177"/>
      <c r="FR207" s="177"/>
      <c r="FS207" s="177"/>
      <c r="FT207" s="177"/>
      <c r="FU207" s="177"/>
      <c r="FV207" s="177"/>
      <c r="FW207" s="177"/>
      <c r="FX207" s="177"/>
      <c r="FY207" s="177"/>
      <c r="FZ207" s="177"/>
      <c r="GA207" s="177"/>
      <c r="GB207" s="177"/>
      <c r="GC207" s="177"/>
      <c r="GD207" s="177"/>
      <c r="GE207" s="177"/>
      <c r="GF207" s="177"/>
      <c r="GG207" s="177"/>
      <c r="GH207" s="177"/>
      <c r="GI207" s="177"/>
      <c r="GJ207" s="177"/>
      <c r="GK207" s="177"/>
      <c r="GL207" s="177"/>
      <c r="GM207" s="177"/>
      <c r="GN207" s="177"/>
      <c r="GO207" s="177"/>
      <c r="GP207" s="177"/>
      <c r="GQ207" s="177"/>
      <c r="GR207" s="177"/>
      <c r="GS207" s="177"/>
      <c r="GT207" s="177"/>
      <c r="GU207" s="177"/>
      <c r="GV207" s="177"/>
      <c r="GW207" s="177"/>
      <c r="GX207" s="177"/>
      <c r="GY207" s="177"/>
      <c r="GZ207" s="177"/>
      <c r="HA207" s="177"/>
      <c r="HB207" s="177"/>
      <c r="HC207" s="177"/>
      <c r="HD207" s="177"/>
      <c r="HE207" s="177"/>
      <c r="HF207" s="177"/>
      <c r="HG207" s="177"/>
      <c r="HH207" s="177"/>
      <c r="HI207" s="177"/>
      <c r="HJ207" s="177"/>
      <c r="HK207" s="177"/>
      <c r="HL207" s="177"/>
      <c r="HM207" s="177"/>
      <c r="HN207" s="177"/>
      <c r="HO207" s="177"/>
      <c r="HP207" s="177"/>
      <c r="HQ207" s="177"/>
      <c r="HR207" s="177"/>
      <c r="HS207" s="177"/>
      <c r="HT207" s="177"/>
      <c r="HU207" s="177"/>
      <c r="HV207" s="177"/>
      <c r="HW207" s="177"/>
      <c r="HX207" s="177"/>
      <c r="HY207" s="177"/>
      <c r="HZ207" s="177"/>
      <c r="IA207" s="177"/>
      <c r="IB207" s="177"/>
      <c r="IC207" s="177"/>
      <c r="ID207" s="177"/>
      <c r="IE207" s="177"/>
      <c r="IF207" s="177"/>
      <c r="IG207" s="177"/>
      <c r="IH207" s="177"/>
      <c r="II207" s="177"/>
      <c r="IJ207" s="177"/>
      <c r="IK207" s="177"/>
      <c r="IL207" s="177"/>
      <c r="IM207" s="177"/>
      <c r="IN207" s="179"/>
    </row>
    <row r="208" spans="1:248" ht="60">
      <c r="A208" s="168" t="s">
        <v>856</v>
      </c>
      <c r="B208" s="49" t="s">
        <v>33</v>
      </c>
      <c r="C208" s="168"/>
      <c r="D208" s="168"/>
      <c r="E208" s="82">
        <v>2</v>
      </c>
      <c r="F208" s="180" t="s">
        <v>56</v>
      </c>
      <c r="G208" s="181" t="s">
        <v>55</v>
      </c>
      <c r="H208" s="291">
        <f>SUM(I208:K208)</f>
        <v>4105</v>
      </c>
      <c r="I208" s="274">
        <v>3730</v>
      </c>
      <c r="J208" s="183">
        <v>375</v>
      </c>
      <c r="K208" s="155"/>
      <c r="L208" s="184">
        <f>M208+N208</f>
        <v>4105</v>
      </c>
      <c r="M208" s="183">
        <v>3730</v>
      </c>
      <c r="N208" s="184">
        <v>375</v>
      </c>
      <c r="O208" s="155"/>
      <c r="P208" s="183"/>
      <c r="Q208" s="183"/>
      <c r="R208" s="184"/>
      <c r="S208" s="157"/>
      <c r="T208" s="185">
        <f>U208+V208</f>
        <v>399.05760199999986</v>
      </c>
      <c r="U208" s="185">
        <v>24.057601999999861</v>
      </c>
      <c r="V208" s="184">
        <v>375</v>
      </c>
      <c r="W208" s="157"/>
      <c r="X208" s="159"/>
      <c r="Y208" s="159"/>
      <c r="Z208" s="50">
        <f t="shared" si="56"/>
        <v>4105</v>
      </c>
      <c r="AA208" s="51">
        <f t="shared" si="57"/>
        <v>4105</v>
      </c>
      <c r="AB208" s="51">
        <f t="shared" si="58"/>
        <v>0</v>
      </c>
      <c r="AC208" s="51">
        <f t="shared" si="59"/>
        <v>399.05760199999986</v>
      </c>
      <c r="AD208" s="160"/>
      <c r="AE208" s="160"/>
      <c r="AF208" s="160"/>
      <c r="AG208" s="160"/>
      <c r="AH208" s="160"/>
      <c r="AI208" s="160"/>
      <c r="AJ208" s="160"/>
      <c r="AK208" s="160"/>
      <c r="AL208" s="160"/>
      <c r="AM208" s="160"/>
      <c r="AN208" s="160"/>
      <c r="AO208" s="160"/>
      <c r="AP208" s="160"/>
      <c r="AQ208" s="160"/>
      <c r="AR208" s="160"/>
      <c r="AS208" s="160"/>
      <c r="AT208" s="160"/>
      <c r="AU208" s="160"/>
      <c r="AV208" s="160"/>
      <c r="AW208" s="160"/>
      <c r="AX208" s="160"/>
      <c r="AY208" s="160"/>
      <c r="AZ208" s="160"/>
      <c r="BA208" s="160"/>
      <c r="BB208" s="160"/>
      <c r="BC208" s="160"/>
      <c r="BD208" s="160"/>
      <c r="BE208" s="160"/>
      <c r="BF208" s="160"/>
      <c r="BG208" s="160"/>
      <c r="BH208" s="160"/>
      <c r="BI208" s="160"/>
      <c r="BJ208" s="160"/>
      <c r="BK208" s="160"/>
      <c r="BL208" s="160"/>
      <c r="BM208" s="160"/>
      <c r="BN208" s="160"/>
      <c r="BO208" s="160"/>
      <c r="BP208" s="160"/>
      <c r="BQ208" s="160"/>
      <c r="BR208" s="160"/>
      <c r="BS208" s="160"/>
      <c r="BT208" s="160"/>
      <c r="BU208" s="160"/>
      <c r="BV208" s="160"/>
      <c r="BW208" s="160"/>
      <c r="BX208" s="160"/>
      <c r="BY208" s="160"/>
      <c r="BZ208" s="160"/>
      <c r="CA208" s="160"/>
      <c r="CB208" s="160"/>
      <c r="CC208" s="160"/>
      <c r="CD208" s="160"/>
      <c r="CE208" s="160"/>
      <c r="CF208" s="160"/>
      <c r="CG208" s="160"/>
      <c r="CH208" s="160"/>
      <c r="CI208" s="160"/>
      <c r="CJ208" s="160"/>
      <c r="CK208" s="160"/>
      <c r="CL208" s="160"/>
      <c r="CM208" s="160"/>
      <c r="CN208" s="160"/>
      <c r="CO208" s="160"/>
      <c r="CP208" s="160"/>
      <c r="CQ208" s="160"/>
      <c r="CR208" s="160"/>
      <c r="CS208" s="160"/>
      <c r="CT208" s="160"/>
      <c r="CU208" s="160"/>
      <c r="CV208" s="160"/>
      <c r="CW208" s="160"/>
      <c r="CX208" s="160"/>
      <c r="CY208" s="160"/>
      <c r="CZ208" s="160"/>
      <c r="DA208" s="160"/>
      <c r="DB208" s="160"/>
      <c r="DC208" s="160"/>
      <c r="DD208" s="160"/>
      <c r="DE208" s="160"/>
      <c r="DF208" s="160"/>
      <c r="DG208" s="160"/>
      <c r="DH208" s="160"/>
      <c r="DI208" s="160"/>
      <c r="DJ208" s="160"/>
      <c r="DK208" s="160"/>
      <c r="DL208" s="160"/>
      <c r="DM208" s="160"/>
      <c r="DN208" s="160"/>
      <c r="DO208" s="160"/>
      <c r="DP208" s="160"/>
      <c r="DQ208" s="160"/>
      <c r="DR208" s="160"/>
      <c r="DS208" s="160"/>
      <c r="DT208" s="160"/>
      <c r="DU208" s="160"/>
      <c r="DV208" s="160"/>
      <c r="DW208" s="161"/>
      <c r="DX208" s="160"/>
      <c r="DY208" s="160"/>
      <c r="DZ208" s="160"/>
      <c r="EA208" s="160"/>
      <c r="EB208" s="160"/>
      <c r="EC208" s="160"/>
      <c r="ED208" s="160"/>
      <c r="EE208" s="160"/>
      <c r="EF208" s="160"/>
      <c r="EG208" s="160"/>
      <c r="EH208" s="160"/>
      <c r="EI208" s="160"/>
      <c r="EJ208" s="160"/>
      <c r="EK208" s="160"/>
      <c r="EL208" s="160"/>
      <c r="EM208" s="160"/>
      <c r="EN208" s="160"/>
      <c r="EO208" s="160"/>
      <c r="EP208" s="160"/>
      <c r="EQ208" s="160"/>
      <c r="ER208" s="160"/>
      <c r="ES208" s="160"/>
      <c r="ET208" s="160"/>
      <c r="EU208" s="160"/>
      <c r="EV208" s="160"/>
      <c r="EW208" s="160"/>
      <c r="EX208" s="160"/>
      <c r="EY208" s="160"/>
      <c r="EZ208" s="160"/>
      <c r="FA208" s="160"/>
      <c r="FB208" s="160"/>
      <c r="FC208" s="160"/>
      <c r="FD208" s="160"/>
      <c r="FE208" s="160"/>
      <c r="FF208" s="160"/>
      <c r="FG208" s="160"/>
      <c r="FH208" s="160"/>
      <c r="FI208" s="160"/>
      <c r="FJ208" s="160"/>
      <c r="FK208" s="160"/>
      <c r="FL208" s="160"/>
      <c r="FM208" s="160"/>
      <c r="FN208" s="160"/>
      <c r="FO208" s="160"/>
      <c r="FP208" s="160"/>
      <c r="FQ208" s="160"/>
      <c r="FR208" s="160"/>
      <c r="FS208" s="160"/>
      <c r="FT208" s="160"/>
      <c r="FU208" s="160"/>
      <c r="FV208" s="160"/>
      <c r="FW208" s="160"/>
      <c r="FX208" s="160"/>
      <c r="FY208" s="160"/>
      <c r="FZ208" s="160"/>
      <c r="GA208" s="160"/>
      <c r="GB208" s="160"/>
      <c r="GC208" s="160"/>
      <c r="GD208" s="160"/>
      <c r="GE208" s="160"/>
      <c r="GF208" s="160"/>
      <c r="GG208" s="160"/>
      <c r="GH208" s="160"/>
      <c r="GI208" s="160"/>
      <c r="GJ208" s="160"/>
      <c r="GK208" s="160"/>
      <c r="GL208" s="160"/>
      <c r="GM208" s="160"/>
      <c r="GN208" s="160"/>
      <c r="GO208" s="160"/>
      <c r="GP208" s="160"/>
      <c r="GQ208" s="160"/>
      <c r="GR208" s="160"/>
      <c r="GS208" s="160"/>
      <c r="GT208" s="160"/>
      <c r="GU208" s="160"/>
      <c r="GV208" s="160"/>
      <c r="GW208" s="160"/>
      <c r="GX208" s="160"/>
      <c r="GY208" s="160"/>
      <c r="GZ208" s="160"/>
      <c r="HA208" s="160"/>
      <c r="HB208" s="160"/>
      <c r="HC208" s="160"/>
      <c r="HD208" s="160"/>
      <c r="HE208" s="160"/>
      <c r="HF208" s="160"/>
      <c r="HG208" s="160"/>
      <c r="HH208" s="160"/>
      <c r="HI208" s="160"/>
      <c r="HJ208" s="160"/>
      <c r="HK208" s="160"/>
      <c r="HL208" s="160"/>
      <c r="HM208" s="160"/>
      <c r="HN208" s="160"/>
      <c r="HO208" s="160"/>
      <c r="HP208" s="160"/>
      <c r="HQ208" s="160"/>
      <c r="HR208" s="160"/>
      <c r="HS208" s="160"/>
      <c r="HT208" s="160"/>
      <c r="HU208" s="160"/>
      <c r="HV208" s="160"/>
      <c r="HW208" s="160"/>
      <c r="HX208" s="160"/>
      <c r="HY208" s="160"/>
      <c r="HZ208" s="160"/>
      <c r="IA208" s="160"/>
      <c r="IB208" s="160"/>
      <c r="IC208" s="160"/>
      <c r="ID208" s="160"/>
      <c r="IE208" s="160"/>
      <c r="IF208" s="160"/>
      <c r="IG208" s="160"/>
      <c r="IH208" s="160"/>
      <c r="II208" s="160"/>
      <c r="IJ208" s="160"/>
      <c r="IK208" s="160"/>
      <c r="IL208" s="160"/>
      <c r="IM208" s="160"/>
      <c r="IN208" s="139"/>
    </row>
    <row r="209" spans="1:248">
      <c r="B209" s="49" t="s">
        <v>33</v>
      </c>
      <c r="E209" s="76" t="s">
        <v>39</v>
      </c>
      <c r="F209" s="162" t="s">
        <v>40</v>
      </c>
      <c r="G209" s="163"/>
      <c r="H209" s="288">
        <f t="shared" ref="H209:W209" si="62">H210+H266+H287+H354+H447+H548+H617+H684+H828+H940</f>
        <v>839055.348703</v>
      </c>
      <c r="I209" s="273">
        <f t="shared" si="62"/>
        <v>783727</v>
      </c>
      <c r="J209" s="164">
        <f t="shared" si="62"/>
        <v>0</v>
      </c>
      <c r="K209" s="164">
        <f t="shared" si="62"/>
        <v>55328.348702999996</v>
      </c>
      <c r="L209" s="165">
        <f t="shared" si="62"/>
        <v>610509.71664700005</v>
      </c>
      <c r="M209" s="164">
        <f t="shared" si="62"/>
        <v>577974.67752000003</v>
      </c>
      <c r="N209" s="164">
        <f t="shared" si="62"/>
        <v>0</v>
      </c>
      <c r="O209" s="164">
        <f t="shared" si="62"/>
        <v>32535.039127000004</v>
      </c>
      <c r="P209" s="164">
        <f t="shared" si="62"/>
        <v>214351.24800000002</v>
      </c>
      <c r="Q209" s="164">
        <f t="shared" si="62"/>
        <v>205658.01</v>
      </c>
      <c r="R209" s="164">
        <f t="shared" si="62"/>
        <v>0</v>
      </c>
      <c r="S209" s="164">
        <f t="shared" si="62"/>
        <v>8693.2379999999994</v>
      </c>
      <c r="T209" s="166">
        <f t="shared" si="62"/>
        <v>16520.874988999982</v>
      </c>
      <c r="U209" s="166">
        <f t="shared" si="62"/>
        <v>16290.685045999984</v>
      </c>
      <c r="V209" s="164">
        <f t="shared" si="62"/>
        <v>0</v>
      </c>
      <c r="W209" s="164">
        <f t="shared" si="62"/>
        <v>230.18994300000003</v>
      </c>
      <c r="X209" s="117"/>
      <c r="Y209" s="117"/>
      <c r="Z209" s="50">
        <f t="shared" si="56"/>
        <v>839055.348703</v>
      </c>
      <c r="AA209" s="51">
        <f t="shared" si="57"/>
        <v>610509.71664700005</v>
      </c>
      <c r="AB209" s="51">
        <f t="shared" si="58"/>
        <v>214351.24800000002</v>
      </c>
      <c r="AC209" s="51">
        <f t="shared" si="59"/>
        <v>16520.874988999985</v>
      </c>
      <c r="AD209" s="123"/>
      <c r="AE209" s="304" t="e">
        <f>I209-'83 -PL ĐBDTTS'!#REF!</f>
        <v>#REF!</v>
      </c>
      <c r="AF209" s="123"/>
      <c r="AG209" s="123"/>
      <c r="AH209" s="123"/>
      <c r="AI209" s="123"/>
      <c r="AJ209" s="123"/>
      <c r="AK209" s="123"/>
      <c r="AL209" s="123"/>
      <c r="AM209" s="123"/>
      <c r="AN209" s="123"/>
      <c r="AO209" s="123"/>
      <c r="AP209" s="123"/>
      <c r="AQ209" s="123"/>
      <c r="AR209" s="123"/>
      <c r="AS209" s="123"/>
      <c r="AT209" s="123"/>
      <c r="AU209" s="123"/>
      <c r="AV209" s="123"/>
      <c r="AW209" s="123"/>
      <c r="AX209" s="123"/>
      <c r="AY209" s="123"/>
      <c r="AZ209" s="123"/>
      <c r="BA209" s="123"/>
      <c r="BB209" s="123"/>
      <c r="BC209" s="123"/>
      <c r="BD209" s="123"/>
      <c r="BE209" s="123"/>
      <c r="BF209" s="123"/>
      <c r="BG209" s="123"/>
      <c r="BH209" s="123"/>
      <c r="BI209" s="123"/>
      <c r="BJ209" s="123"/>
      <c r="BK209" s="123"/>
      <c r="BL209" s="123"/>
      <c r="BM209" s="123"/>
      <c r="BN209" s="123"/>
      <c r="BO209" s="123"/>
      <c r="BP209" s="123"/>
      <c r="BQ209" s="123"/>
      <c r="BR209" s="123"/>
      <c r="BS209" s="123"/>
      <c r="BT209" s="123"/>
      <c r="BU209" s="123"/>
      <c r="BV209" s="123"/>
      <c r="BW209" s="123"/>
      <c r="BX209" s="123"/>
      <c r="BY209" s="123"/>
      <c r="BZ209" s="123"/>
      <c r="CA209" s="123"/>
      <c r="CB209" s="123"/>
      <c r="CC209" s="123"/>
      <c r="CD209" s="123"/>
      <c r="CE209" s="123"/>
      <c r="CF209" s="123"/>
      <c r="CG209" s="123"/>
      <c r="CH209" s="123"/>
      <c r="CI209" s="123"/>
      <c r="CJ209" s="123"/>
      <c r="CK209" s="123"/>
      <c r="CL209" s="123"/>
      <c r="CM209" s="123"/>
      <c r="CN209" s="123"/>
      <c r="CO209" s="123"/>
      <c r="CP209" s="123"/>
      <c r="CQ209" s="123"/>
      <c r="CR209" s="123"/>
      <c r="CS209" s="123"/>
      <c r="CT209" s="123"/>
      <c r="CU209" s="123"/>
      <c r="CV209" s="123"/>
      <c r="CW209" s="123"/>
      <c r="CX209" s="123"/>
      <c r="CY209" s="123"/>
      <c r="CZ209" s="123"/>
      <c r="DA209" s="123"/>
      <c r="DB209" s="123"/>
      <c r="DC209" s="123"/>
      <c r="DD209" s="123"/>
      <c r="DE209" s="123"/>
      <c r="DF209" s="123"/>
      <c r="DG209" s="123"/>
      <c r="DH209" s="123"/>
      <c r="DI209" s="123"/>
      <c r="DJ209" s="123"/>
      <c r="DK209" s="123"/>
      <c r="DL209" s="123"/>
      <c r="DM209" s="123"/>
      <c r="DN209" s="123"/>
      <c r="DO209" s="123"/>
      <c r="DP209" s="123"/>
      <c r="DQ209" s="123"/>
      <c r="DR209" s="123"/>
      <c r="DS209" s="123"/>
      <c r="DT209" s="123"/>
      <c r="DU209" s="123"/>
      <c r="DV209" s="123"/>
      <c r="DW209" s="167"/>
      <c r="DX209" s="123"/>
      <c r="DY209" s="123"/>
      <c r="DZ209" s="123"/>
      <c r="EA209" s="123"/>
      <c r="EB209" s="123"/>
      <c r="EC209" s="123"/>
      <c r="ED209" s="123"/>
      <c r="EE209" s="123"/>
      <c r="EF209" s="123"/>
      <c r="EG209" s="123"/>
      <c r="EH209" s="123"/>
      <c r="EI209" s="123"/>
      <c r="EJ209" s="123"/>
      <c r="EK209" s="123"/>
      <c r="EL209" s="123"/>
      <c r="EM209" s="123"/>
      <c r="EN209" s="123"/>
      <c r="EO209" s="123"/>
      <c r="EP209" s="123"/>
      <c r="EQ209" s="123"/>
      <c r="ER209" s="123"/>
      <c r="ES209" s="123"/>
      <c r="ET209" s="123"/>
      <c r="EU209" s="123"/>
      <c r="EV209" s="123"/>
      <c r="EW209" s="123"/>
      <c r="EX209" s="123"/>
      <c r="EY209" s="123"/>
      <c r="EZ209" s="123"/>
      <c r="FA209" s="123"/>
      <c r="FB209" s="123"/>
      <c r="FC209" s="123"/>
      <c r="FD209" s="123"/>
      <c r="FE209" s="123"/>
      <c r="FF209" s="123"/>
      <c r="FG209" s="123"/>
      <c r="FH209" s="123"/>
      <c r="FI209" s="123"/>
      <c r="FJ209" s="123"/>
      <c r="FK209" s="123"/>
      <c r="FL209" s="123"/>
      <c r="FM209" s="123"/>
      <c r="FN209" s="123"/>
      <c r="FO209" s="123"/>
      <c r="FP209" s="123"/>
      <c r="FQ209" s="123"/>
      <c r="FR209" s="123"/>
      <c r="FS209" s="123"/>
      <c r="FT209" s="123"/>
      <c r="FU209" s="123"/>
      <c r="FV209" s="123"/>
      <c r="FW209" s="123"/>
      <c r="FX209" s="123"/>
      <c r="FY209" s="123"/>
      <c r="FZ209" s="123"/>
      <c r="GA209" s="123"/>
      <c r="GB209" s="123"/>
      <c r="GC209" s="123"/>
      <c r="GD209" s="123"/>
      <c r="GE209" s="123"/>
      <c r="GF209" s="123"/>
      <c r="GG209" s="123"/>
      <c r="GH209" s="123"/>
      <c r="GI209" s="123"/>
      <c r="GJ209" s="123"/>
      <c r="GK209" s="123"/>
      <c r="GL209" s="123"/>
      <c r="GM209" s="123"/>
      <c r="GN209" s="123"/>
      <c r="GO209" s="123"/>
      <c r="GP209" s="123"/>
      <c r="GQ209" s="123"/>
      <c r="GR209" s="123"/>
      <c r="GS209" s="123"/>
      <c r="GT209" s="123"/>
      <c r="GU209" s="123"/>
      <c r="GV209" s="123"/>
      <c r="GW209" s="123"/>
      <c r="GX209" s="123"/>
      <c r="GY209" s="123"/>
      <c r="GZ209" s="123"/>
      <c r="HA209" s="123"/>
      <c r="HB209" s="123"/>
      <c r="HC209" s="123"/>
      <c r="HD209" s="123"/>
      <c r="HE209" s="123"/>
      <c r="HF209" s="123"/>
      <c r="HG209" s="123"/>
      <c r="HH209" s="123"/>
      <c r="HI209" s="123"/>
      <c r="HJ209" s="123"/>
      <c r="HK209" s="123"/>
      <c r="HL209" s="123"/>
      <c r="HM209" s="123"/>
      <c r="HN209" s="123"/>
      <c r="HO209" s="123"/>
      <c r="HP209" s="123"/>
      <c r="HQ209" s="123"/>
      <c r="HR209" s="123"/>
      <c r="HS209" s="123"/>
      <c r="HT209" s="123"/>
      <c r="HU209" s="123"/>
      <c r="HV209" s="123"/>
      <c r="HW209" s="123"/>
      <c r="HX209" s="123"/>
      <c r="HY209" s="123"/>
      <c r="HZ209" s="123"/>
      <c r="IA209" s="123"/>
      <c r="IB209" s="123"/>
      <c r="IC209" s="123"/>
      <c r="ID209" s="123"/>
      <c r="IE209" s="123"/>
      <c r="IF209" s="123"/>
      <c r="IG209" s="123"/>
      <c r="IH209" s="123"/>
      <c r="II209" s="123"/>
      <c r="IJ209" s="123"/>
      <c r="IK209" s="123"/>
      <c r="IL209" s="123"/>
      <c r="IM209" s="123"/>
      <c r="IN209" s="139"/>
    </row>
    <row r="210" spans="1:248">
      <c r="A210" s="49" t="s">
        <v>857</v>
      </c>
      <c r="B210" s="49" t="s">
        <v>33</v>
      </c>
      <c r="E210" s="65" t="s">
        <v>36</v>
      </c>
      <c r="F210" s="75" t="s">
        <v>80</v>
      </c>
      <c r="G210" s="186"/>
      <c r="H210" s="273">
        <f>SUM(H211:H265)</f>
        <v>83392.37000000001</v>
      </c>
      <c r="I210" s="273">
        <f t="shared" ref="I210:R210" si="63">SUM(I211:I265)</f>
        <v>79173</v>
      </c>
      <c r="J210" s="68">
        <f t="shared" si="63"/>
        <v>0</v>
      </c>
      <c r="K210" s="68">
        <f t="shared" si="63"/>
        <v>4219.37</v>
      </c>
      <c r="L210" s="69">
        <f t="shared" si="63"/>
        <v>60470.948519999998</v>
      </c>
      <c r="M210" s="68">
        <f t="shared" si="63"/>
        <v>56166.687519999992</v>
      </c>
      <c r="N210" s="187">
        <f t="shared" si="63"/>
        <v>0</v>
      </c>
      <c r="O210" s="187">
        <f t="shared" si="63"/>
        <v>4304.2610000000004</v>
      </c>
      <c r="P210" s="68">
        <f t="shared" si="63"/>
        <v>23243</v>
      </c>
      <c r="Q210" s="68">
        <f t="shared" si="63"/>
        <v>22913</v>
      </c>
      <c r="R210" s="70">
        <f t="shared" si="63"/>
        <v>0</v>
      </c>
      <c r="S210" s="70">
        <f>SUM(S211:S265)</f>
        <v>330</v>
      </c>
      <c r="T210" s="70">
        <f>SUM(T211:T265)</f>
        <v>5813.42</v>
      </c>
      <c r="U210" s="70">
        <f>SUM(U211:U265)</f>
        <v>5749.42</v>
      </c>
      <c r="V210" s="70">
        <f>SUM(V211:V265)</f>
        <v>0</v>
      </c>
      <c r="W210" s="70">
        <f>SUM(W211:W265)</f>
        <v>64</v>
      </c>
      <c r="X210" s="71" t="e">
        <f>#REF!+#REF!+#REF!+#REF!+#REF!+#REF!</f>
        <v>#REF!</v>
      </c>
      <c r="Y210" s="72"/>
      <c r="Z210" s="50">
        <f t="shared" si="56"/>
        <v>83392.37</v>
      </c>
      <c r="AA210" s="51">
        <f t="shared" si="57"/>
        <v>60470.948519999991</v>
      </c>
      <c r="AB210" s="51">
        <f t="shared" si="58"/>
        <v>23243</v>
      </c>
      <c r="AC210" s="51">
        <f t="shared" si="59"/>
        <v>5813.42</v>
      </c>
      <c r="AE210" s="305" t="e">
        <f>I210-'83 -PL ĐBDTTS'!#REF!</f>
        <v>#REF!</v>
      </c>
      <c r="DY210" s="64"/>
    </row>
    <row r="211" spans="1:248" ht="42.75">
      <c r="A211" s="49" t="s">
        <v>857</v>
      </c>
      <c r="B211" s="49" t="s">
        <v>33</v>
      </c>
      <c r="E211" s="77">
        <v>1</v>
      </c>
      <c r="F211" s="6" t="s">
        <v>105</v>
      </c>
      <c r="G211" s="67" t="s">
        <v>102</v>
      </c>
      <c r="H211" s="274">
        <f t="shared" ref="H211:H265" si="64">SUM(I211:K211)</f>
        <v>17187</v>
      </c>
      <c r="I211" s="292">
        <v>16857</v>
      </c>
      <c r="J211" s="188"/>
      <c r="K211" s="188">
        <v>330</v>
      </c>
      <c r="L211" s="80">
        <f t="shared" ref="L211:L265" si="65">SUM(M211:O211)</f>
        <v>9243</v>
      </c>
      <c r="M211" s="188">
        <f>16857-7944</f>
        <v>8913</v>
      </c>
      <c r="N211" s="138"/>
      <c r="O211" s="188">
        <v>330</v>
      </c>
      <c r="P211" s="188">
        <v>8274</v>
      </c>
      <c r="Q211" s="188">
        <v>7944</v>
      </c>
      <c r="R211" s="138"/>
      <c r="S211" s="138">
        <v>330</v>
      </c>
      <c r="T211" s="138">
        <v>5749.42</v>
      </c>
      <c r="U211" s="138">
        <v>5749.42</v>
      </c>
      <c r="V211" s="138"/>
      <c r="W211" s="138"/>
      <c r="X211" s="86" t="s">
        <v>90</v>
      </c>
      <c r="Y211" s="82"/>
      <c r="Z211" s="50">
        <f t="shared" si="56"/>
        <v>17187</v>
      </c>
      <c r="AA211" s="51">
        <f t="shared" si="57"/>
        <v>9243</v>
      </c>
      <c r="AB211" s="51">
        <f t="shared" si="58"/>
        <v>8274</v>
      </c>
      <c r="AC211" s="51">
        <f t="shared" si="59"/>
        <v>5749.42</v>
      </c>
      <c r="AD211" s="189"/>
      <c r="AE211" s="189"/>
      <c r="AF211" s="189"/>
      <c r="AG211" s="189"/>
      <c r="AH211" s="189"/>
      <c r="AI211" s="189"/>
      <c r="AJ211" s="189"/>
      <c r="AK211" s="189"/>
      <c r="AL211" s="189"/>
      <c r="AM211" s="189"/>
      <c r="AN211" s="189"/>
      <c r="AO211" s="189"/>
      <c r="AP211" s="189"/>
      <c r="AQ211" s="189"/>
      <c r="AR211" s="189"/>
      <c r="AS211" s="189"/>
      <c r="AT211" s="189"/>
      <c r="AU211" s="189"/>
      <c r="AV211" s="189"/>
      <c r="AW211" s="189"/>
      <c r="AX211" s="189"/>
      <c r="AY211" s="189"/>
      <c r="AZ211" s="189"/>
      <c r="BA211" s="189"/>
      <c r="BB211" s="189"/>
      <c r="BC211" s="189"/>
      <c r="BD211" s="189"/>
      <c r="BE211" s="189"/>
      <c r="BF211" s="189"/>
      <c r="BG211" s="189"/>
      <c r="BH211" s="189"/>
      <c r="BI211" s="189"/>
      <c r="BJ211" s="189"/>
      <c r="BK211" s="189"/>
      <c r="BL211" s="189"/>
      <c r="BM211" s="189"/>
      <c r="BN211" s="189"/>
      <c r="BO211" s="189"/>
      <c r="BP211" s="189"/>
      <c r="BQ211" s="189"/>
      <c r="BR211" s="189"/>
      <c r="BS211" s="189"/>
      <c r="BT211" s="189"/>
      <c r="BU211" s="189"/>
      <c r="BV211" s="189"/>
      <c r="BW211" s="189"/>
      <c r="BX211" s="189"/>
      <c r="BY211" s="189"/>
      <c r="BZ211" s="189"/>
      <c r="CA211" s="189"/>
      <c r="CB211" s="189"/>
      <c r="CC211" s="189"/>
      <c r="CD211" s="189"/>
      <c r="CE211" s="189"/>
      <c r="CF211" s="189"/>
      <c r="CG211" s="189"/>
      <c r="CH211" s="189"/>
      <c r="CI211" s="189"/>
      <c r="CJ211" s="189"/>
      <c r="CK211" s="189"/>
      <c r="CL211" s="189"/>
      <c r="CM211" s="189"/>
      <c r="CN211" s="189"/>
      <c r="CO211" s="189"/>
      <c r="CP211" s="189"/>
      <c r="CQ211" s="189"/>
      <c r="CR211" s="189"/>
      <c r="CS211" s="189"/>
      <c r="CT211" s="189"/>
      <c r="CU211" s="189"/>
      <c r="CV211" s="189"/>
      <c r="CW211" s="189"/>
      <c r="CX211" s="189"/>
      <c r="CY211" s="189"/>
      <c r="CZ211" s="189"/>
      <c r="DA211" s="189"/>
      <c r="DB211" s="189"/>
      <c r="DC211" s="189"/>
      <c r="DD211" s="189"/>
      <c r="DE211" s="189"/>
      <c r="DF211" s="189"/>
      <c r="DG211" s="189"/>
      <c r="DH211" s="189"/>
      <c r="DI211" s="189"/>
      <c r="DJ211" s="189"/>
      <c r="DK211" s="189"/>
      <c r="DL211" s="189"/>
      <c r="DM211" s="189"/>
      <c r="DN211" s="189"/>
      <c r="DO211" s="189"/>
      <c r="DP211" s="189"/>
      <c r="DQ211" s="189"/>
      <c r="DR211" s="189"/>
      <c r="DS211" s="189"/>
      <c r="DT211" s="189"/>
      <c r="DU211" s="189"/>
      <c r="DV211" s="189"/>
      <c r="DW211" s="189"/>
      <c r="DX211" s="189"/>
      <c r="DY211" s="190"/>
      <c r="DZ211" s="189"/>
      <c r="EA211" s="189"/>
      <c r="EB211" s="189"/>
      <c r="EC211" s="189"/>
      <c r="ED211" s="189"/>
      <c r="EE211" s="189"/>
      <c r="EF211" s="189"/>
      <c r="EG211" s="189"/>
      <c r="EH211" s="189"/>
      <c r="EI211" s="189"/>
      <c r="EJ211" s="189"/>
      <c r="EK211" s="189"/>
      <c r="EL211" s="189"/>
      <c r="EM211" s="189"/>
      <c r="EN211" s="189"/>
      <c r="EO211" s="189"/>
      <c r="EP211" s="189"/>
      <c r="EQ211" s="189"/>
      <c r="ER211" s="189"/>
      <c r="ES211" s="189"/>
      <c r="ET211" s="189"/>
      <c r="EU211" s="189"/>
      <c r="EV211" s="189"/>
      <c r="EW211" s="189"/>
      <c r="EX211" s="189"/>
      <c r="EY211" s="189"/>
      <c r="EZ211" s="189"/>
      <c r="FA211" s="189"/>
      <c r="FB211" s="189"/>
      <c r="FC211" s="189"/>
      <c r="FD211" s="189"/>
      <c r="FE211" s="189"/>
      <c r="FF211" s="189"/>
      <c r="FG211" s="189"/>
      <c r="FH211" s="189"/>
      <c r="FI211" s="189"/>
      <c r="FJ211" s="189"/>
      <c r="FK211" s="189"/>
      <c r="FL211" s="189"/>
      <c r="FM211" s="189"/>
      <c r="FN211" s="189"/>
      <c r="FO211" s="189"/>
      <c r="FP211" s="189"/>
      <c r="FQ211" s="189"/>
      <c r="FR211" s="189"/>
      <c r="FS211" s="189"/>
      <c r="FT211" s="189"/>
      <c r="FU211" s="189"/>
      <c r="FV211" s="189"/>
      <c r="FW211" s="189"/>
      <c r="FX211" s="189"/>
      <c r="FY211" s="189"/>
      <c r="FZ211" s="189"/>
      <c r="GA211" s="189"/>
      <c r="GB211" s="189"/>
      <c r="GC211" s="189"/>
      <c r="GD211" s="189"/>
      <c r="GE211" s="189"/>
      <c r="GF211" s="189"/>
      <c r="GG211" s="189"/>
      <c r="GH211" s="189"/>
      <c r="GI211" s="189"/>
      <c r="GJ211" s="189"/>
      <c r="GK211" s="189"/>
      <c r="GL211" s="189"/>
      <c r="GM211" s="189"/>
      <c r="GN211" s="189"/>
      <c r="GO211" s="189"/>
      <c r="GP211" s="189"/>
      <c r="GQ211" s="189"/>
      <c r="GR211" s="189"/>
      <c r="GS211" s="189"/>
      <c r="GT211" s="189"/>
      <c r="GU211" s="189"/>
      <c r="GV211" s="189"/>
      <c r="GW211" s="189"/>
      <c r="GX211" s="189"/>
      <c r="GY211" s="189"/>
      <c r="GZ211" s="189"/>
      <c r="HA211" s="189"/>
      <c r="HB211" s="189"/>
      <c r="HC211" s="189"/>
      <c r="HD211" s="189"/>
      <c r="HE211" s="189"/>
      <c r="HF211" s="189"/>
      <c r="HG211" s="189"/>
      <c r="HH211" s="189"/>
      <c r="HI211" s="189"/>
      <c r="HJ211" s="189"/>
      <c r="HK211" s="189"/>
      <c r="HL211" s="189"/>
      <c r="HM211" s="189"/>
      <c r="HN211" s="189"/>
      <c r="HO211" s="189"/>
      <c r="HP211" s="189"/>
      <c r="HQ211" s="189"/>
      <c r="HR211" s="189"/>
      <c r="HS211" s="189"/>
      <c r="HT211" s="189"/>
      <c r="HU211" s="189"/>
      <c r="HV211" s="189"/>
      <c r="HW211" s="189"/>
      <c r="HX211" s="189"/>
      <c r="HY211" s="189"/>
      <c r="HZ211" s="189"/>
      <c r="IA211" s="189"/>
      <c r="IB211" s="189"/>
      <c r="IC211" s="189"/>
      <c r="ID211" s="189"/>
      <c r="IE211" s="189"/>
      <c r="IF211" s="189"/>
      <c r="IG211" s="189"/>
      <c r="IH211" s="189"/>
      <c r="II211" s="189"/>
      <c r="IJ211" s="189"/>
      <c r="IK211" s="189"/>
      <c r="IL211" s="189"/>
    </row>
    <row r="212" spans="1:248" ht="30">
      <c r="A212" s="49" t="s">
        <v>857</v>
      </c>
      <c r="B212" s="49" t="s">
        <v>33</v>
      </c>
      <c r="E212" s="77">
        <v>2</v>
      </c>
      <c r="F212" s="6" t="s">
        <v>107</v>
      </c>
      <c r="G212" s="396" t="s">
        <v>106</v>
      </c>
      <c r="H212" s="274">
        <f t="shared" si="64"/>
        <v>330</v>
      </c>
      <c r="I212" s="274">
        <v>300</v>
      </c>
      <c r="J212" s="79"/>
      <c r="K212" s="79">
        <v>30</v>
      </c>
      <c r="L212" s="80">
        <f t="shared" si="65"/>
        <v>330</v>
      </c>
      <c r="M212" s="79">
        <v>300</v>
      </c>
      <c r="N212" s="81"/>
      <c r="O212" s="79">
        <v>30</v>
      </c>
      <c r="P212" s="79">
        <v>0</v>
      </c>
      <c r="Q212" s="79"/>
      <c r="R212" s="81"/>
      <c r="S212" s="81"/>
      <c r="T212" s="81"/>
      <c r="U212" s="81"/>
      <c r="V212" s="81"/>
      <c r="W212" s="81"/>
      <c r="X212" s="86" t="s">
        <v>83</v>
      </c>
      <c r="Y212" s="95"/>
      <c r="Z212" s="50">
        <f t="shared" si="56"/>
        <v>330</v>
      </c>
      <c r="AA212" s="51">
        <f t="shared" si="57"/>
        <v>330</v>
      </c>
      <c r="AB212" s="51">
        <f t="shared" si="58"/>
        <v>0</v>
      </c>
      <c r="AC212" s="51">
        <f t="shared" si="59"/>
        <v>0</v>
      </c>
      <c r="DY212" s="64"/>
    </row>
    <row r="213" spans="1:248" ht="30">
      <c r="A213" s="49" t="s">
        <v>857</v>
      </c>
      <c r="B213" s="49" t="s">
        <v>33</v>
      </c>
      <c r="E213" s="77">
        <v>3</v>
      </c>
      <c r="F213" s="6" t="s">
        <v>108</v>
      </c>
      <c r="G213" s="396"/>
      <c r="H213" s="274">
        <f t="shared" si="64"/>
        <v>880</v>
      </c>
      <c r="I213" s="274">
        <v>800</v>
      </c>
      <c r="J213" s="79"/>
      <c r="K213" s="79">
        <v>80</v>
      </c>
      <c r="L213" s="80">
        <f t="shared" si="65"/>
        <v>880</v>
      </c>
      <c r="M213" s="79">
        <v>800</v>
      </c>
      <c r="N213" s="81"/>
      <c r="O213" s="79">
        <v>80</v>
      </c>
      <c r="P213" s="79">
        <v>0</v>
      </c>
      <c r="Q213" s="79"/>
      <c r="R213" s="81"/>
      <c r="S213" s="81"/>
      <c r="T213" s="81"/>
      <c r="U213" s="81"/>
      <c r="V213" s="81"/>
      <c r="W213" s="81"/>
      <c r="X213" s="86" t="s">
        <v>83</v>
      </c>
      <c r="Y213" s="95"/>
      <c r="Z213" s="50">
        <f t="shared" si="56"/>
        <v>880</v>
      </c>
      <c r="AA213" s="51">
        <f t="shared" si="57"/>
        <v>880</v>
      </c>
      <c r="AB213" s="51">
        <f t="shared" si="58"/>
        <v>0</v>
      </c>
      <c r="AC213" s="51">
        <f t="shared" si="59"/>
        <v>0</v>
      </c>
      <c r="AD213" s="84"/>
      <c r="AE213" s="84"/>
      <c r="AF213" s="84"/>
      <c r="AG213" s="84"/>
      <c r="AH213" s="84"/>
      <c r="AI213" s="84"/>
      <c r="AJ213" s="84"/>
      <c r="AK213" s="84"/>
      <c r="AL213" s="84"/>
      <c r="AM213" s="84"/>
      <c r="AN213" s="84"/>
      <c r="AO213" s="84"/>
      <c r="AP213" s="84"/>
      <c r="AQ213" s="84"/>
      <c r="AR213" s="84"/>
      <c r="AS213" s="84"/>
      <c r="AT213" s="84"/>
      <c r="AU213" s="84"/>
      <c r="AV213" s="84"/>
      <c r="AW213" s="84"/>
      <c r="AX213" s="84"/>
      <c r="AY213" s="84"/>
      <c r="AZ213" s="84"/>
      <c r="BA213" s="84"/>
      <c r="BB213" s="84"/>
      <c r="BC213" s="84"/>
      <c r="BD213" s="84"/>
      <c r="BE213" s="84"/>
      <c r="BF213" s="84"/>
      <c r="BG213" s="84"/>
      <c r="BH213" s="84"/>
      <c r="BI213" s="84"/>
      <c r="BJ213" s="84"/>
      <c r="BK213" s="84"/>
      <c r="BL213" s="84"/>
      <c r="BM213" s="84"/>
      <c r="BN213" s="84"/>
      <c r="BO213" s="84"/>
      <c r="BP213" s="84"/>
      <c r="BQ213" s="84"/>
      <c r="BR213" s="84"/>
      <c r="BS213" s="84"/>
      <c r="BT213" s="84"/>
      <c r="BU213" s="84"/>
      <c r="BV213" s="84"/>
      <c r="BW213" s="84"/>
      <c r="BX213" s="84"/>
      <c r="BY213" s="84"/>
      <c r="BZ213" s="84"/>
      <c r="CA213" s="84"/>
      <c r="CB213" s="84"/>
      <c r="CC213" s="84"/>
      <c r="CD213" s="84"/>
      <c r="CE213" s="84"/>
      <c r="CF213" s="84"/>
      <c r="CG213" s="84"/>
      <c r="CH213" s="84"/>
      <c r="CI213" s="84"/>
      <c r="CJ213" s="84"/>
      <c r="CK213" s="84"/>
      <c r="CL213" s="84"/>
      <c r="CM213" s="84"/>
      <c r="CN213" s="84"/>
      <c r="CO213" s="84"/>
      <c r="CP213" s="84"/>
      <c r="CQ213" s="84"/>
      <c r="CR213" s="84"/>
      <c r="CS213" s="84"/>
      <c r="CT213" s="84"/>
      <c r="CU213" s="84"/>
      <c r="CV213" s="84"/>
      <c r="CW213" s="84"/>
      <c r="CX213" s="84"/>
      <c r="CY213" s="84"/>
      <c r="CZ213" s="84"/>
      <c r="DA213" s="84"/>
      <c r="DB213" s="84"/>
      <c r="DC213" s="84"/>
      <c r="DD213" s="84"/>
      <c r="DE213" s="84"/>
      <c r="DF213" s="84"/>
      <c r="DG213" s="84"/>
      <c r="DH213" s="84"/>
      <c r="DI213" s="84"/>
      <c r="DJ213" s="84"/>
      <c r="DK213" s="84"/>
      <c r="DL213" s="84"/>
      <c r="DM213" s="84"/>
      <c r="DN213" s="84"/>
      <c r="DO213" s="84"/>
      <c r="DP213" s="84"/>
      <c r="DQ213" s="84"/>
      <c r="DR213" s="84"/>
      <c r="DS213" s="84"/>
      <c r="DT213" s="84"/>
      <c r="DU213" s="84"/>
      <c r="DV213" s="84"/>
      <c r="DW213" s="84"/>
      <c r="DX213" s="84"/>
      <c r="DY213" s="85"/>
      <c r="DZ213" s="84"/>
      <c r="EA213" s="84"/>
      <c r="EB213" s="84"/>
      <c r="EC213" s="84"/>
      <c r="ED213" s="84"/>
      <c r="EE213" s="84"/>
      <c r="EF213" s="84"/>
      <c r="EG213" s="84"/>
      <c r="EH213" s="84"/>
      <c r="EI213" s="84"/>
      <c r="EJ213" s="84"/>
      <c r="EK213" s="84"/>
      <c r="EL213" s="84"/>
      <c r="EM213" s="84"/>
      <c r="EN213" s="84"/>
      <c r="EO213" s="84"/>
      <c r="EP213" s="84"/>
      <c r="EQ213" s="84"/>
      <c r="ER213" s="84"/>
      <c r="ES213" s="84"/>
      <c r="ET213" s="84"/>
      <c r="EU213" s="84"/>
      <c r="EV213" s="84"/>
      <c r="EW213" s="84"/>
      <c r="EX213" s="84"/>
      <c r="EY213" s="84"/>
      <c r="EZ213" s="84"/>
      <c r="FA213" s="84"/>
      <c r="FB213" s="84"/>
      <c r="FC213" s="84"/>
      <c r="FD213" s="84"/>
      <c r="FE213" s="84"/>
      <c r="FF213" s="84"/>
      <c r="FG213" s="84"/>
      <c r="FH213" s="84"/>
      <c r="FI213" s="84"/>
      <c r="FJ213" s="84"/>
      <c r="FK213" s="84"/>
      <c r="FL213" s="84"/>
      <c r="FM213" s="84"/>
      <c r="FN213" s="84"/>
      <c r="FO213" s="84"/>
      <c r="FP213" s="84"/>
      <c r="FQ213" s="84"/>
      <c r="FR213" s="84"/>
      <c r="FS213" s="84"/>
      <c r="FT213" s="84"/>
      <c r="FU213" s="84"/>
      <c r="FV213" s="84"/>
      <c r="FW213" s="84"/>
      <c r="FX213" s="84"/>
      <c r="FY213" s="84"/>
      <c r="FZ213" s="84"/>
      <c r="GA213" s="84"/>
      <c r="GB213" s="84"/>
      <c r="GC213" s="84"/>
      <c r="GD213" s="84"/>
      <c r="GE213" s="84"/>
      <c r="GF213" s="84"/>
      <c r="GG213" s="84"/>
      <c r="GH213" s="84"/>
      <c r="GI213" s="84"/>
      <c r="GJ213" s="84"/>
      <c r="GK213" s="84"/>
      <c r="GL213" s="84"/>
      <c r="GM213" s="84"/>
      <c r="GN213" s="84"/>
      <c r="GO213" s="84"/>
      <c r="GP213" s="84"/>
      <c r="GQ213" s="84"/>
      <c r="GR213" s="84"/>
      <c r="GS213" s="84"/>
      <c r="GT213" s="84"/>
      <c r="GU213" s="84"/>
      <c r="GV213" s="84"/>
      <c r="GW213" s="84"/>
      <c r="GX213" s="84"/>
      <c r="GY213" s="84"/>
      <c r="GZ213" s="84"/>
      <c r="HA213" s="84"/>
      <c r="HB213" s="84"/>
      <c r="HC213" s="84"/>
      <c r="HD213" s="84"/>
      <c r="HE213" s="84"/>
      <c r="HF213" s="84"/>
      <c r="HG213" s="84"/>
      <c r="HH213" s="84"/>
      <c r="HI213" s="84"/>
      <c r="HJ213" s="84"/>
      <c r="HK213" s="84"/>
      <c r="HL213" s="84"/>
      <c r="HM213" s="84"/>
      <c r="HN213" s="84"/>
      <c r="HO213" s="84"/>
      <c r="HP213" s="84"/>
      <c r="HQ213" s="84"/>
      <c r="HR213" s="84"/>
      <c r="HS213" s="84"/>
      <c r="HT213" s="84"/>
      <c r="HU213" s="84"/>
      <c r="HV213" s="84"/>
      <c r="HW213" s="84"/>
      <c r="HX213" s="84"/>
      <c r="HY213" s="84"/>
      <c r="HZ213" s="84"/>
      <c r="IA213" s="84"/>
      <c r="IB213" s="84"/>
      <c r="IC213" s="84"/>
      <c r="ID213" s="84"/>
      <c r="IE213" s="84"/>
      <c r="IF213" s="84"/>
      <c r="IG213" s="84"/>
      <c r="IH213" s="84"/>
      <c r="II213" s="84"/>
      <c r="IJ213" s="84"/>
      <c r="IK213" s="84"/>
      <c r="IL213" s="84"/>
    </row>
    <row r="214" spans="1:248" ht="30">
      <c r="A214" s="49" t="s">
        <v>857</v>
      </c>
      <c r="B214" s="49" t="s">
        <v>33</v>
      </c>
      <c r="E214" s="77">
        <v>4</v>
      </c>
      <c r="F214" s="6" t="s">
        <v>109</v>
      </c>
      <c r="G214" s="396"/>
      <c r="H214" s="274">
        <f t="shared" si="64"/>
        <v>984</v>
      </c>
      <c r="I214" s="274">
        <v>900</v>
      </c>
      <c r="J214" s="79"/>
      <c r="K214" s="79">
        <v>84</v>
      </c>
      <c r="L214" s="80">
        <f t="shared" si="65"/>
        <v>984</v>
      </c>
      <c r="M214" s="79">
        <v>900</v>
      </c>
      <c r="N214" s="81"/>
      <c r="O214" s="79">
        <v>84</v>
      </c>
      <c r="P214" s="79">
        <v>0</v>
      </c>
      <c r="Q214" s="79"/>
      <c r="R214" s="81"/>
      <c r="S214" s="81"/>
      <c r="T214" s="81"/>
      <c r="U214" s="81"/>
      <c r="V214" s="81"/>
      <c r="W214" s="81"/>
      <c r="X214" s="86" t="s">
        <v>83</v>
      </c>
      <c r="Y214" s="95"/>
      <c r="Z214" s="50">
        <f t="shared" si="56"/>
        <v>984</v>
      </c>
      <c r="AA214" s="51">
        <f t="shared" si="57"/>
        <v>984</v>
      </c>
      <c r="AB214" s="51">
        <f t="shared" si="58"/>
        <v>0</v>
      </c>
      <c r="AC214" s="51">
        <f t="shared" si="59"/>
        <v>0</v>
      </c>
      <c r="AD214" s="84"/>
      <c r="AE214" s="84"/>
      <c r="AF214" s="84"/>
      <c r="AG214" s="84"/>
      <c r="AH214" s="84"/>
      <c r="AI214" s="84"/>
      <c r="AJ214" s="84"/>
      <c r="AK214" s="84"/>
      <c r="AL214" s="84"/>
      <c r="AM214" s="84"/>
      <c r="AN214" s="84"/>
      <c r="AO214" s="84"/>
      <c r="AP214" s="84"/>
      <c r="AQ214" s="84"/>
      <c r="AR214" s="84"/>
      <c r="AS214" s="84"/>
      <c r="AT214" s="84"/>
      <c r="AU214" s="84"/>
      <c r="AV214" s="84"/>
      <c r="AW214" s="84"/>
      <c r="AX214" s="84"/>
      <c r="AY214" s="84"/>
      <c r="AZ214" s="84"/>
      <c r="BA214" s="84"/>
      <c r="BB214" s="84"/>
      <c r="BC214" s="84"/>
      <c r="BD214" s="84"/>
      <c r="BE214" s="84"/>
      <c r="BF214" s="84"/>
      <c r="BG214" s="84"/>
      <c r="BH214" s="84"/>
      <c r="BI214" s="84"/>
      <c r="BJ214" s="84"/>
      <c r="BK214" s="84"/>
      <c r="BL214" s="84"/>
      <c r="BM214" s="84"/>
      <c r="BN214" s="84"/>
      <c r="BO214" s="84"/>
      <c r="BP214" s="84"/>
      <c r="BQ214" s="84"/>
      <c r="BR214" s="84"/>
      <c r="BS214" s="84"/>
      <c r="BT214" s="84"/>
      <c r="BU214" s="84"/>
      <c r="BV214" s="84"/>
      <c r="BW214" s="84"/>
      <c r="BX214" s="84"/>
      <c r="BY214" s="84"/>
      <c r="BZ214" s="84"/>
      <c r="CA214" s="84"/>
      <c r="CB214" s="84"/>
      <c r="CC214" s="84"/>
      <c r="CD214" s="84"/>
      <c r="CE214" s="84"/>
      <c r="CF214" s="84"/>
      <c r="CG214" s="84"/>
      <c r="CH214" s="84"/>
      <c r="CI214" s="84"/>
      <c r="CJ214" s="84"/>
      <c r="CK214" s="84"/>
      <c r="CL214" s="84"/>
      <c r="CM214" s="84"/>
      <c r="CN214" s="84"/>
      <c r="CO214" s="84"/>
      <c r="CP214" s="84"/>
      <c r="CQ214" s="84"/>
      <c r="CR214" s="84"/>
      <c r="CS214" s="84"/>
      <c r="CT214" s="84"/>
      <c r="CU214" s="84"/>
      <c r="CV214" s="84"/>
      <c r="CW214" s="84"/>
      <c r="CX214" s="84"/>
      <c r="CY214" s="84"/>
      <c r="CZ214" s="84"/>
      <c r="DA214" s="84"/>
      <c r="DB214" s="84"/>
      <c r="DC214" s="84"/>
      <c r="DD214" s="84"/>
      <c r="DE214" s="84"/>
      <c r="DF214" s="84"/>
      <c r="DG214" s="84"/>
      <c r="DH214" s="84"/>
      <c r="DI214" s="84"/>
      <c r="DJ214" s="84"/>
      <c r="DK214" s="84"/>
      <c r="DL214" s="84"/>
      <c r="DM214" s="84"/>
      <c r="DN214" s="84"/>
      <c r="DO214" s="84"/>
      <c r="DP214" s="84"/>
      <c r="DQ214" s="84"/>
      <c r="DR214" s="84"/>
      <c r="DS214" s="84"/>
      <c r="DT214" s="84"/>
      <c r="DU214" s="84"/>
      <c r="DV214" s="84"/>
      <c r="DW214" s="84"/>
      <c r="DX214" s="84"/>
      <c r="DY214" s="85"/>
      <c r="DZ214" s="84"/>
      <c r="EA214" s="84"/>
      <c r="EB214" s="84"/>
      <c r="EC214" s="84"/>
      <c r="ED214" s="84"/>
      <c r="EE214" s="84"/>
      <c r="EF214" s="84"/>
      <c r="EG214" s="84"/>
      <c r="EH214" s="84"/>
      <c r="EI214" s="84"/>
      <c r="EJ214" s="84"/>
      <c r="EK214" s="84"/>
      <c r="EL214" s="84"/>
      <c r="EM214" s="84"/>
      <c r="EN214" s="84"/>
      <c r="EO214" s="84"/>
      <c r="EP214" s="84"/>
      <c r="EQ214" s="84"/>
      <c r="ER214" s="84"/>
      <c r="ES214" s="84"/>
      <c r="ET214" s="84"/>
      <c r="EU214" s="84"/>
      <c r="EV214" s="84"/>
      <c r="EW214" s="84"/>
      <c r="EX214" s="84"/>
      <c r="EY214" s="84"/>
      <c r="EZ214" s="84"/>
      <c r="FA214" s="84"/>
      <c r="FB214" s="84"/>
      <c r="FC214" s="84"/>
      <c r="FD214" s="84"/>
      <c r="FE214" s="84"/>
      <c r="FF214" s="84"/>
      <c r="FG214" s="84"/>
      <c r="FH214" s="84"/>
      <c r="FI214" s="84"/>
      <c r="FJ214" s="84"/>
      <c r="FK214" s="84"/>
      <c r="FL214" s="84"/>
      <c r="FM214" s="84"/>
      <c r="FN214" s="84"/>
      <c r="FO214" s="84"/>
      <c r="FP214" s="84"/>
      <c r="FQ214" s="84"/>
      <c r="FR214" s="84"/>
      <c r="FS214" s="84"/>
      <c r="FT214" s="84"/>
      <c r="FU214" s="84"/>
      <c r="FV214" s="84"/>
      <c r="FW214" s="84"/>
      <c r="FX214" s="84"/>
      <c r="FY214" s="84"/>
      <c r="FZ214" s="84"/>
      <c r="GA214" s="84"/>
      <c r="GB214" s="84"/>
      <c r="GC214" s="84"/>
      <c r="GD214" s="84"/>
      <c r="GE214" s="84"/>
      <c r="GF214" s="84"/>
      <c r="GG214" s="84"/>
      <c r="GH214" s="84"/>
      <c r="GI214" s="84"/>
      <c r="GJ214" s="84"/>
      <c r="GK214" s="84"/>
      <c r="GL214" s="84"/>
      <c r="GM214" s="84"/>
      <c r="GN214" s="84"/>
      <c r="GO214" s="84"/>
      <c r="GP214" s="84"/>
      <c r="GQ214" s="84"/>
      <c r="GR214" s="84"/>
      <c r="GS214" s="84"/>
      <c r="GT214" s="84"/>
      <c r="GU214" s="84"/>
      <c r="GV214" s="84"/>
      <c r="GW214" s="84"/>
      <c r="GX214" s="84"/>
      <c r="GY214" s="84"/>
      <c r="GZ214" s="84"/>
      <c r="HA214" s="84"/>
      <c r="HB214" s="84"/>
      <c r="HC214" s="84"/>
      <c r="HD214" s="84"/>
      <c r="HE214" s="84"/>
      <c r="HF214" s="84"/>
      <c r="HG214" s="84"/>
      <c r="HH214" s="84"/>
      <c r="HI214" s="84"/>
      <c r="HJ214" s="84"/>
      <c r="HK214" s="84"/>
      <c r="HL214" s="84"/>
      <c r="HM214" s="84"/>
      <c r="HN214" s="84"/>
      <c r="HO214" s="84"/>
      <c r="HP214" s="84"/>
      <c r="HQ214" s="84"/>
      <c r="HR214" s="84"/>
      <c r="HS214" s="84"/>
      <c r="HT214" s="84"/>
      <c r="HU214" s="84"/>
      <c r="HV214" s="84"/>
      <c r="HW214" s="84"/>
      <c r="HX214" s="84"/>
      <c r="HY214" s="84"/>
      <c r="HZ214" s="84"/>
      <c r="IA214" s="84"/>
      <c r="IB214" s="84"/>
      <c r="IC214" s="84"/>
      <c r="ID214" s="84"/>
      <c r="IE214" s="84"/>
      <c r="IF214" s="84"/>
      <c r="IG214" s="84"/>
      <c r="IH214" s="84"/>
      <c r="II214" s="84"/>
      <c r="IJ214" s="84"/>
      <c r="IK214" s="84"/>
      <c r="IL214" s="84"/>
    </row>
    <row r="215" spans="1:248" ht="30">
      <c r="A215" s="49" t="s">
        <v>857</v>
      </c>
      <c r="B215" s="49" t="s">
        <v>33</v>
      </c>
      <c r="E215" s="77">
        <v>5</v>
      </c>
      <c r="F215" s="6" t="s">
        <v>110</v>
      </c>
      <c r="G215" s="396"/>
      <c r="H215" s="274">
        <f t="shared" si="64"/>
        <v>1512</v>
      </c>
      <c r="I215" s="274">
        <v>1375</v>
      </c>
      <c r="J215" s="79"/>
      <c r="K215" s="79">
        <v>137</v>
      </c>
      <c r="L215" s="80">
        <f t="shared" si="65"/>
        <v>1512</v>
      </c>
      <c r="M215" s="79">
        <v>1374.5450000000001</v>
      </c>
      <c r="N215" s="81"/>
      <c r="O215" s="79">
        <v>137.45500000000001</v>
      </c>
      <c r="P215" s="79">
        <v>0</v>
      </c>
      <c r="Q215" s="79"/>
      <c r="R215" s="81"/>
      <c r="S215" s="81"/>
      <c r="T215" s="81"/>
      <c r="U215" s="81"/>
      <c r="V215" s="81"/>
      <c r="W215" s="81"/>
      <c r="X215" s="86" t="s">
        <v>83</v>
      </c>
      <c r="Y215" s="95"/>
      <c r="Z215" s="50">
        <f t="shared" si="56"/>
        <v>1512</v>
      </c>
      <c r="AA215" s="51">
        <f t="shared" si="57"/>
        <v>1512</v>
      </c>
      <c r="AB215" s="51">
        <f t="shared" si="58"/>
        <v>0</v>
      </c>
      <c r="AC215" s="51">
        <f t="shared" si="59"/>
        <v>0</v>
      </c>
      <c r="AD215" s="84"/>
      <c r="AE215" s="84"/>
      <c r="AF215" s="84"/>
      <c r="AG215" s="84"/>
      <c r="AH215" s="84"/>
      <c r="AI215" s="84"/>
      <c r="AJ215" s="84"/>
      <c r="AK215" s="84"/>
      <c r="AL215" s="84"/>
      <c r="AM215" s="84"/>
      <c r="AN215" s="84"/>
      <c r="AO215" s="84"/>
      <c r="AP215" s="84"/>
      <c r="AQ215" s="84"/>
      <c r="AR215" s="84"/>
      <c r="AS215" s="84"/>
      <c r="AT215" s="84"/>
      <c r="AU215" s="84"/>
      <c r="AV215" s="84"/>
      <c r="AW215" s="84"/>
      <c r="AX215" s="84"/>
      <c r="AY215" s="84"/>
      <c r="AZ215" s="84"/>
      <c r="BA215" s="84"/>
      <c r="BB215" s="84"/>
      <c r="BC215" s="84"/>
      <c r="BD215" s="84"/>
      <c r="BE215" s="84"/>
      <c r="BF215" s="84"/>
      <c r="BG215" s="84"/>
      <c r="BH215" s="84"/>
      <c r="BI215" s="84"/>
      <c r="BJ215" s="84"/>
      <c r="BK215" s="84"/>
      <c r="BL215" s="84"/>
      <c r="BM215" s="84"/>
      <c r="BN215" s="84"/>
      <c r="BO215" s="84"/>
      <c r="BP215" s="84"/>
      <c r="BQ215" s="84"/>
      <c r="BR215" s="84"/>
      <c r="BS215" s="84"/>
      <c r="BT215" s="84"/>
      <c r="BU215" s="84"/>
      <c r="BV215" s="84"/>
      <c r="BW215" s="84"/>
      <c r="BX215" s="84"/>
      <c r="BY215" s="84"/>
      <c r="BZ215" s="84"/>
      <c r="CA215" s="84"/>
      <c r="CB215" s="84"/>
      <c r="CC215" s="84"/>
      <c r="CD215" s="84"/>
      <c r="CE215" s="84"/>
      <c r="CF215" s="84"/>
      <c r="CG215" s="84"/>
      <c r="CH215" s="84"/>
      <c r="CI215" s="84"/>
      <c r="CJ215" s="84"/>
      <c r="CK215" s="84"/>
      <c r="CL215" s="84"/>
      <c r="CM215" s="84"/>
      <c r="CN215" s="84"/>
      <c r="CO215" s="84"/>
      <c r="CP215" s="84"/>
      <c r="CQ215" s="84"/>
      <c r="CR215" s="84"/>
      <c r="CS215" s="84"/>
      <c r="CT215" s="84"/>
      <c r="CU215" s="84"/>
      <c r="CV215" s="84"/>
      <c r="CW215" s="84"/>
      <c r="CX215" s="84"/>
      <c r="CY215" s="84"/>
      <c r="CZ215" s="84"/>
      <c r="DA215" s="84"/>
      <c r="DB215" s="84"/>
      <c r="DC215" s="84"/>
      <c r="DD215" s="84"/>
      <c r="DE215" s="84"/>
      <c r="DF215" s="84"/>
      <c r="DG215" s="84"/>
      <c r="DH215" s="84"/>
      <c r="DI215" s="84"/>
      <c r="DJ215" s="84"/>
      <c r="DK215" s="84"/>
      <c r="DL215" s="84"/>
      <c r="DM215" s="84"/>
      <c r="DN215" s="84"/>
      <c r="DO215" s="84"/>
      <c r="DP215" s="84"/>
      <c r="DQ215" s="84"/>
      <c r="DR215" s="84"/>
      <c r="DS215" s="84"/>
      <c r="DT215" s="84"/>
      <c r="DU215" s="84"/>
      <c r="DV215" s="84"/>
      <c r="DW215" s="84"/>
      <c r="DX215" s="84"/>
      <c r="DY215" s="85"/>
      <c r="DZ215" s="84"/>
      <c r="EA215" s="84"/>
      <c r="EB215" s="84"/>
      <c r="EC215" s="84"/>
      <c r="ED215" s="84"/>
      <c r="EE215" s="84"/>
      <c r="EF215" s="84"/>
      <c r="EG215" s="84"/>
      <c r="EH215" s="84"/>
      <c r="EI215" s="84"/>
      <c r="EJ215" s="84"/>
      <c r="EK215" s="84"/>
      <c r="EL215" s="84"/>
      <c r="EM215" s="84"/>
      <c r="EN215" s="84"/>
      <c r="EO215" s="84"/>
      <c r="EP215" s="84"/>
      <c r="EQ215" s="84"/>
      <c r="ER215" s="84"/>
      <c r="ES215" s="84"/>
      <c r="ET215" s="84"/>
      <c r="EU215" s="84"/>
      <c r="EV215" s="84"/>
      <c r="EW215" s="84"/>
      <c r="EX215" s="84"/>
      <c r="EY215" s="84"/>
      <c r="EZ215" s="84"/>
      <c r="FA215" s="84"/>
      <c r="FB215" s="84"/>
      <c r="FC215" s="84"/>
      <c r="FD215" s="84"/>
      <c r="FE215" s="84"/>
      <c r="FF215" s="84"/>
      <c r="FG215" s="84"/>
      <c r="FH215" s="84"/>
      <c r="FI215" s="84"/>
      <c r="FJ215" s="84"/>
      <c r="FK215" s="84"/>
      <c r="FL215" s="84"/>
      <c r="FM215" s="84"/>
      <c r="FN215" s="84"/>
      <c r="FO215" s="84"/>
      <c r="FP215" s="84"/>
      <c r="FQ215" s="84"/>
      <c r="FR215" s="84"/>
      <c r="FS215" s="84"/>
      <c r="FT215" s="84"/>
      <c r="FU215" s="84"/>
      <c r="FV215" s="84"/>
      <c r="FW215" s="84"/>
      <c r="FX215" s="84"/>
      <c r="FY215" s="84"/>
      <c r="FZ215" s="84"/>
      <c r="GA215" s="84"/>
      <c r="GB215" s="84"/>
      <c r="GC215" s="84"/>
      <c r="GD215" s="84"/>
      <c r="GE215" s="84"/>
      <c r="GF215" s="84"/>
      <c r="GG215" s="84"/>
      <c r="GH215" s="84"/>
      <c r="GI215" s="84"/>
      <c r="GJ215" s="84"/>
      <c r="GK215" s="84"/>
      <c r="GL215" s="84"/>
      <c r="GM215" s="84"/>
      <c r="GN215" s="84"/>
      <c r="GO215" s="84"/>
      <c r="GP215" s="84"/>
      <c r="GQ215" s="84"/>
      <c r="GR215" s="84"/>
      <c r="GS215" s="84"/>
      <c r="GT215" s="84"/>
      <c r="GU215" s="84"/>
      <c r="GV215" s="84"/>
      <c r="GW215" s="84"/>
      <c r="GX215" s="84"/>
      <c r="GY215" s="84"/>
      <c r="GZ215" s="84"/>
      <c r="HA215" s="84"/>
      <c r="HB215" s="84"/>
      <c r="HC215" s="84"/>
      <c r="HD215" s="84"/>
      <c r="HE215" s="84"/>
      <c r="HF215" s="84"/>
      <c r="HG215" s="84"/>
      <c r="HH215" s="84"/>
      <c r="HI215" s="84"/>
      <c r="HJ215" s="84"/>
      <c r="HK215" s="84"/>
      <c r="HL215" s="84"/>
      <c r="HM215" s="84"/>
      <c r="HN215" s="84"/>
      <c r="HO215" s="84"/>
      <c r="HP215" s="84"/>
      <c r="HQ215" s="84"/>
      <c r="HR215" s="84"/>
      <c r="HS215" s="84"/>
      <c r="HT215" s="84"/>
      <c r="HU215" s="84"/>
      <c r="HV215" s="84"/>
      <c r="HW215" s="84"/>
      <c r="HX215" s="84"/>
      <c r="HY215" s="84"/>
      <c r="HZ215" s="84"/>
      <c r="IA215" s="84"/>
      <c r="IB215" s="84"/>
      <c r="IC215" s="84"/>
      <c r="ID215" s="84"/>
      <c r="IE215" s="84"/>
      <c r="IF215" s="84"/>
      <c r="IG215" s="84"/>
      <c r="IH215" s="84"/>
      <c r="II215" s="84"/>
      <c r="IJ215" s="84"/>
      <c r="IK215" s="84"/>
      <c r="IL215" s="84"/>
    </row>
    <row r="216" spans="1:248" ht="30">
      <c r="A216" s="49" t="s">
        <v>857</v>
      </c>
      <c r="B216" s="49" t="s">
        <v>33</v>
      </c>
      <c r="E216" s="77">
        <v>6</v>
      </c>
      <c r="F216" s="6" t="s">
        <v>111</v>
      </c>
      <c r="G216" s="396"/>
      <c r="H216" s="274">
        <f t="shared" si="64"/>
        <v>770</v>
      </c>
      <c r="I216" s="274">
        <v>700</v>
      </c>
      <c r="J216" s="79"/>
      <c r="K216" s="79">
        <v>70</v>
      </c>
      <c r="L216" s="80">
        <f t="shared" si="65"/>
        <v>770</v>
      </c>
      <c r="M216" s="79">
        <v>700</v>
      </c>
      <c r="N216" s="81"/>
      <c r="O216" s="79">
        <v>70</v>
      </c>
      <c r="P216" s="79">
        <v>0</v>
      </c>
      <c r="Q216" s="79"/>
      <c r="R216" s="81"/>
      <c r="S216" s="81"/>
      <c r="T216" s="81"/>
      <c r="U216" s="81"/>
      <c r="V216" s="81"/>
      <c r="W216" s="81"/>
      <c r="X216" s="86" t="s">
        <v>83</v>
      </c>
      <c r="Y216" s="95"/>
      <c r="Z216" s="50">
        <f t="shared" si="56"/>
        <v>770</v>
      </c>
      <c r="AA216" s="51">
        <f t="shared" si="57"/>
        <v>770</v>
      </c>
      <c r="AB216" s="51">
        <f t="shared" si="58"/>
        <v>0</v>
      </c>
      <c r="AC216" s="51">
        <f t="shared" si="59"/>
        <v>0</v>
      </c>
      <c r="AD216" s="84"/>
      <c r="AE216" s="84"/>
      <c r="AF216" s="84"/>
      <c r="AG216" s="84"/>
      <c r="AH216" s="84"/>
      <c r="AI216" s="84"/>
      <c r="AJ216" s="84"/>
      <c r="AK216" s="84"/>
      <c r="AL216" s="84"/>
      <c r="AM216" s="84"/>
      <c r="AN216" s="84"/>
      <c r="AO216" s="84"/>
      <c r="AP216" s="84"/>
      <c r="AQ216" s="84"/>
      <c r="AR216" s="84"/>
      <c r="AS216" s="84"/>
      <c r="AT216" s="84"/>
      <c r="AU216" s="84"/>
      <c r="AV216" s="84"/>
      <c r="AW216" s="84"/>
      <c r="AX216" s="84"/>
      <c r="AY216" s="84"/>
      <c r="AZ216" s="84"/>
      <c r="BA216" s="84"/>
      <c r="BB216" s="84"/>
      <c r="BC216" s="84"/>
      <c r="BD216" s="84"/>
      <c r="BE216" s="84"/>
      <c r="BF216" s="84"/>
      <c r="BG216" s="84"/>
      <c r="BH216" s="84"/>
      <c r="BI216" s="84"/>
      <c r="BJ216" s="84"/>
      <c r="BK216" s="84"/>
      <c r="BL216" s="84"/>
      <c r="BM216" s="84"/>
      <c r="BN216" s="84"/>
      <c r="BO216" s="84"/>
      <c r="BP216" s="84"/>
      <c r="BQ216" s="84"/>
      <c r="BR216" s="84"/>
      <c r="BS216" s="84"/>
      <c r="BT216" s="84"/>
      <c r="BU216" s="84"/>
      <c r="BV216" s="84"/>
      <c r="BW216" s="84"/>
      <c r="BX216" s="84"/>
      <c r="BY216" s="84"/>
      <c r="BZ216" s="84"/>
      <c r="CA216" s="84"/>
      <c r="CB216" s="84"/>
      <c r="CC216" s="84"/>
      <c r="CD216" s="84"/>
      <c r="CE216" s="84"/>
      <c r="CF216" s="84"/>
      <c r="CG216" s="84"/>
      <c r="CH216" s="84"/>
      <c r="CI216" s="84"/>
      <c r="CJ216" s="84"/>
      <c r="CK216" s="84"/>
      <c r="CL216" s="84"/>
      <c r="CM216" s="84"/>
      <c r="CN216" s="84"/>
      <c r="CO216" s="84"/>
      <c r="CP216" s="84"/>
      <c r="CQ216" s="84"/>
      <c r="CR216" s="84"/>
      <c r="CS216" s="84"/>
      <c r="CT216" s="84"/>
      <c r="CU216" s="84"/>
      <c r="CV216" s="84"/>
      <c r="CW216" s="84"/>
      <c r="CX216" s="84"/>
      <c r="CY216" s="84"/>
      <c r="CZ216" s="84"/>
      <c r="DA216" s="84"/>
      <c r="DB216" s="84"/>
      <c r="DC216" s="84"/>
      <c r="DD216" s="84"/>
      <c r="DE216" s="84"/>
      <c r="DF216" s="84"/>
      <c r="DG216" s="84"/>
      <c r="DH216" s="84"/>
      <c r="DI216" s="84"/>
      <c r="DJ216" s="84"/>
      <c r="DK216" s="84"/>
      <c r="DL216" s="84"/>
      <c r="DM216" s="84"/>
      <c r="DN216" s="84"/>
      <c r="DO216" s="84"/>
      <c r="DP216" s="84"/>
      <c r="DQ216" s="84"/>
      <c r="DR216" s="84"/>
      <c r="DS216" s="84"/>
      <c r="DT216" s="84"/>
      <c r="DU216" s="84"/>
      <c r="DV216" s="84"/>
      <c r="DW216" s="84"/>
      <c r="DX216" s="84"/>
      <c r="DY216" s="85"/>
      <c r="DZ216" s="84"/>
      <c r="EA216" s="84"/>
      <c r="EB216" s="84"/>
      <c r="EC216" s="84"/>
      <c r="ED216" s="84"/>
      <c r="EE216" s="84"/>
      <c r="EF216" s="84"/>
      <c r="EG216" s="84"/>
      <c r="EH216" s="84"/>
      <c r="EI216" s="84"/>
      <c r="EJ216" s="84"/>
      <c r="EK216" s="84"/>
      <c r="EL216" s="84"/>
      <c r="EM216" s="84"/>
      <c r="EN216" s="84"/>
      <c r="EO216" s="84"/>
      <c r="EP216" s="84"/>
      <c r="EQ216" s="84"/>
      <c r="ER216" s="84"/>
      <c r="ES216" s="84"/>
      <c r="ET216" s="84"/>
      <c r="EU216" s="84"/>
      <c r="EV216" s="84"/>
      <c r="EW216" s="84"/>
      <c r="EX216" s="84"/>
      <c r="EY216" s="84"/>
      <c r="EZ216" s="84"/>
      <c r="FA216" s="84"/>
      <c r="FB216" s="84"/>
      <c r="FC216" s="84"/>
      <c r="FD216" s="84"/>
      <c r="FE216" s="84"/>
      <c r="FF216" s="84"/>
      <c r="FG216" s="84"/>
      <c r="FH216" s="84"/>
      <c r="FI216" s="84"/>
      <c r="FJ216" s="84"/>
      <c r="FK216" s="84"/>
      <c r="FL216" s="84"/>
      <c r="FM216" s="84"/>
      <c r="FN216" s="84"/>
      <c r="FO216" s="84"/>
      <c r="FP216" s="84"/>
      <c r="FQ216" s="84"/>
      <c r="FR216" s="84"/>
      <c r="FS216" s="84"/>
      <c r="FT216" s="84"/>
      <c r="FU216" s="84"/>
      <c r="FV216" s="84"/>
      <c r="FW216" s="84"/>
      <c r="FX216" s="84"/>
      <c r="FY216" s="84"/>
      <c r="FZ216" s="84"/>
      <c r="GA216" s="84"/>
      <c r="GB216" s="84"/>
      <c r="GC216" s="84"/>
      <c r="GD216" s="84"/>
      <c r="GE216" s="84"/>
      <c r="GF216" s="84"/>
      <c r="GG216" s="84"/>
      <c r="GH216" s="84"/>
      <c r="GI216" s="84"/>
      <c r="GJ216" s="84"/>
      <c r="GK216" s="84"/>
      <c r="GL216" s="84"/>
      <c r="GM216" s="84"/>
      <c r="GN216" s="84"/>
      <c r="GO216" s="84"/>
      <c r="GP216" s="84"/>
      <c r="GQ216" s="84"/>
      <c r="GR216" s="84"/>
      <c r="GS216" s="84"/>
      <c r="GT216" s="84"/>
      <c r="GU216" s="84"/>
      <c r="GV216" s="84"/>
      <c r="GW216" s="84"/>
      <c r="GX216" s="84"/>
      <c r="GY216" s="84"/>
      <c r="GZ216" s="84"/>
      <c r="HA216" s="84"/>
      <c r="HB216" s="84"/>
      <c r="HC216" s="84"/>
      <c r="HD216" s="84"/>
      <c r="HE216" s="84"/>
      <c r="HF216" s="84"/>
      <c r="HG216" s="84"/>
      <c r="HH216" s="84"/>
      <c r="HI216" s="84"/>
      <c r="HJ216" s="84"/>
      <c r="HK216" s="84"/>
      <c r="HL216" s="84"/>
      <c r="HM216" s="84"/>
      <c r="HN216" s="84"/>
      <c r="HO216" s="84"/>
      <c r="HP216" s="84"/>
      <c r="HQ216" s="84"/>
      <c r="HR216" s="84"/>
      <c r="HS216" s="84"/>
      <c r="HT216" s="84"/>
      <c r="HU216" s="84"/>
      <c r="HV216" s="84"/>
      <c r="HW216" s="84"/>
      <c r="HX216" s="84"/>
      <c r="HY216" s="84"/>
      <c r="HZ216" s="84"/>
      <c r="IA216" s="84"/>
      <c r="IB216" s="84"/>
      <c r="IC216" s="84"/>
      <c r="ID216" s="84"/>
      <c r="IE216" s="84"/>
      <c r="IF216" s="84"/>
      <c r="IG216" s="84"/>
      <c r="IH216" s="84"/>
      <c r="II216" s="84"/>
      <c r="IJ216" s="84"/>
      <c r="IK216" s="84"/>
      <c r="IL216" s="84"/>
    </row>
    <row r="217" spans="1:248" ht="30">
      <c r="A217" s="49" t="s">
        <v>857</v>
      </c>
      <c r="B217" s="49" t="s">
        <v>33</v>
      </c>
      <c r="E217" s="77">
        <v>7</v>
      </c>
      <c r="F217" s="6" t="s">
        <v>112</v>
      </c>
      <c r="G217" s="396"/>
      <c r="H217" s="274">
        <f t="shared" si="64"/>
        <v>270</v>
      </c>
      <c r="I217" s="274">
        <v>250</v>
      </c>
      <c r="J217" s="79"/>
      <c r="K217" s="79">
        <v>20</v>
      </c>
      <c r="L217" s="80">
        <f t="shared" si="65"/>
        <v>270</v>
      </c>
      <c r="M217" s="79">
        <v>250</v>
      </c>
      <c r="N217" s="81"/>
      <c r="O217" s="79">
        <v>20</v>
      </c>
      <c r="P217" s="79">
        <v>0</v>
      </c>
      <c r="Q217" s="79"/>
      <c r="R217" s="81"/>
      <c r="S217" s="81"/>
      <c r="T217" s="81"/>
      <c r="U217" s="81"/>
      <c r="V217" s="81"/>
      <c r="W217" s="81"/>
      <c r="X217" s="86" t="s">
        <v>83</v>
      </c>
      <c r="Y217" s="95"/>
      <c r="Z217" s="50">
        <f t="shared" si="56"/>
        <v>270</v>
      </c>
      <c r="AA217" s="51">
        <f t="shared" si="57"/>
        <v>270</v>
      </c>
      <c r="AB217" s="51">
        <f t="shared" si="58"/>
        <v>0</v>
      </c>
      <c r="AC217" s="51">
        <f t="shared" si="59"/>
        <v>0</v>
      </c>
      <c r="AD217" s="84"/>
      <c r="AE217" s="84"/>
      <c r="AF217" s="84"/>
      <c r="AG217" s="84"/>
      <c r="AH217" s="84"/>
      <c r="AI217" s="84"/>
      <c r="AJ217" s="84"/>
      <c r="AK217" s="84"/>
      <c r="AL217" s="84"/>
      <c r="AM217" s="84"/>
      <c r="AN217" s="84"/>
      <c r="AO217" s="84"/>
      <c r="AP217" s="84"/>
      <c r="AQ217" s="84"/>
      <c r="AR217" s="84"/>
      <c r="AS217" s="84"/>
      <c r="AT217" s="84"/>
      <c r="AU217" s="84"/>
      <c r="AV217" s="84"/>
      <c r="AW217" s="84"/>
      <c r="AX217" s="84"/>
      <c r="AY217" s="84"/>
      <c r="AZ217" s="84"/>
      <c r="BA217" s="84"/>
      <c r="BB217" s="84"/>
      <c r="BC217" s="84"/>
      <c r="BD217" s="84"/>
      <c r="BE217" s="84"/>
      <c r="BF217" s="84"/>
      <c r="BG217" s="84"/>
      <c r="BH217" s="84"/>
      <c r="BI217" s="84"/>
      <c r="BJ217" s="84"/>
      <c r="BK217" s="84"/>
      <c r="BL217" s="84"/>
      <c r="BM217" s="84"/>
      <c r="BN217" s="84"/>
      <c r="BO217" s="84"/>
      <c r="BP217" s="84"/>
      <c r="BQ217" s="84"/>
      <c r="BR217" s="84"/>
      <c r="BS217" s="84"/>
      <c r="BT217" s="84"/>
      <c r="BU217" s="84"/>
      <c r="BV217" s="84"/>
      <c r="BW217" s="84"/>
      <c r="BX217" s="84"/>
      <c r="BY217" s="84"/>
      <c r="BZ217" s="84"/>
      <c r="CA217" s="84"/>
      <c r="CB217" s="84"/>
      <c r="CC217" s="84"/>
      <c r="CD217" s="84"/>
      <c r="CE217" s="84"/>
      <c r="CF217" s="84"/>
      <c r="CG217" s="84"/>
      <c r="CH217" s="84"/>
      <c r="CI217" s="84"/>
      <c r="CJ217" s="84"/>
      <c r="CK217" s="84"/>
      <c r="CL217" s="84"/>
      <c r="CM217" s="84"/>
      <c r="CN217" s="84"/>
      <c r="CO217" s="84"/>
      <c r="CP217" s="84"/>
      <c r="CQ217" s="84"/>
      <c r="CR217" s="84"/>
      <c r="CS217" s="84"/>
      <c r="CT217" s="84"/>
      <c r="CU217" s="84"/>
      <c r="CV217" s="84"/>
      <c r="CW217" s="84"/>
      <c r="CX217" s="84"/>
      <c r="CY217" s="84"/>
      <c r="CZ217" s="84"/>
      <c r="DA217" s="84"/>
      <c r="DB217" s="84"/>
      <c r="DC217" s="84"/>
      <c r="DD217" s="84"/>
      <c r="DE217" s="84"/>
      <c r="DF217" s="84"/>
      <c r="DG217" s="84"/>
      <c r="DH217" s="84"/>
      <c r="DI217" s="84"/>
      <c r="DJ217" s="84"/>
      <c r="DK217" s="84"/>
      <c r="DL217" s="84"/>
      <c r="DM217" s="84"/>
      <c r="DN217" s="84"/>
      <c r="DO217" s="84"/>
      <c r="DP217" s="84"/>
      <c r="DQ217" s="84"/>
      <c r="DR217" s="84"/>
      <c r="DS217" s="84"/>
      <c r="DT217" s="84"/>
      <c r="DU217" s="84"/>
      <c r="DV217" s="84"/>
      <c r="DW217" s="84"/>
      <c r="DX217" s="84"/>
      <c r="DY217" s="85"/>
      <c r="DZ217" s="84"/>
      <c r="EA217" s="84"/>
      <c r="EB217" s="84"/>
      <c r="EC217" s="84"/>
      <c r="ED217" s="84"/>
      <c r="EE217" s="84"/>
      <c r="EF217" s="84"/>
      <c r="EG217" s="84"/>
      <c r="EH217" s="84"/>
      <c r="EI217" s="84"/>
      <c r="EJ217" s="84"/>
      <c r="EK217" s="84"/>
      <c r="EL217" s="84"/>
      <c r="EM217" s="84"/>
      <c r="EN217" s="84"/>
      <c r="EO217" s="84"/>
      <c r="EP217" s="84"/>
      <c r="EQ217" s="84"/>
      <c r="ER217" s="84"/>
      <c r="ES217" s="84"/>
      <c r="ET217" s="84"/>
      <c r="EU217" s="84"/>
      <c r="EV217" s="84"/>
      <c r="EW217" s="84"/>
      <c r="EX217" s="84"/>
      <c r="EY217" s="84"/>
      <c r="EZ217" s="84"/>
      <c r="FA217" s="84"/>
      <c r="FB217" s="84"/>
      <c r="FC217" s="84"/>
      <c r="FD217" s="84"/>
      <c r="FE217" s="84"/>
      <c r="FF217" s="84"/>
      <c r="FG217" s="84"/>
      <c r="FH217" s="84"/>
      <c r="FI217" s="84"/>
      <c r="FJ217" s="84"/>
      <c r="FK217" s="84"/>
      <c r="FL217" s="84"/>
      <c r="FM217" s="84"/>
      <c r="FN217" s="84"/>
      <c r="FO217" s="84"/>
      <c r="FP217" s="84"/>
      <c r="FQ217" s="84"/>
      <c r="FR217" s="84"/>
      <c r="FS217" s="84"/>
      <c r="FT217" s="84"/>
      <c r="FU217" s="84"/>
      <c r="FV217" s="84"/>
      <c r="FW217" s="84"/>
      <c r="FX217" s="84"/>
      <c r="FY217" s="84"/>
      <c r="FZ217" s="84"/>
      <c r="GA217" s="84"/>
      <c r="GB217" s="84"/>
      <c r="GC217" s="84"/>
      <c r="GD217" s="84"/>
      <c r="GE217" s="84"/>
      <c r="GF217" s="84"/>
      <c r="GG217" s="84"/>
      <c r="GH217" s="84"/>
      <c r="GI217" s="84"/>
      <c r="GJ217" s="84"/>
      <c r="GK217" s="84"/>
      <c r="GL217" s="84"/>
      <c r="GM217" s="84"/>
      <c r="GN217" s="84"/>
      <c r="GO217" s="84"/>
      <c r="GP217" s="84"/>
      <c r="GQ217" s="84"/>
      <c r="GR217" s="84"/>
      <c r="GS217" s="84"/>
      <c r="GT217" s="84"/>
      <c r="GU217" s="84"/>
      <c r="GV217" s="84"/>
      <c r="GW217" s="84"/>
      <c r="GX217" s="84"/>
      <c r="GY217" s="84"/>
      <c r="GZ217" s="84"/>
      <c r="HA217" s="84"/>
      <c r="HB217" s="84"/>
      <c r="HC217" s="84"/>
      <c r="HD217" s="84"/>
      <c r="HE217" s="84"/>
      <c r="HF217" s="84"/>
      <c r="HG217" s="84"/>
      <c r="HH217" s="84"/>
      <c r="HI217" s="84"/>
      <c r="HJ217" s="84"/>
      <c r="HK217" s="84"/>
      <c r="HL217" s="84"/>
      <c r="HM217" s="84"/>
      <c r="HN217" s="84"/>
      <c r="HO217" s="84"/>
      <c r="HP217" s="84"/>
      <c r="HQ217" s="84"/>
      <c r="HR217" s="84"/>
      <c r="HS217" s="84"/>
      <c r="HT217" s="84"/>
      <c r="HU217" s="84"/>
      <c r="HV217" s="84"/>
      <c r="HW217" s="84"/>
      <c r="HX217" s="84"/>
      <c r="HY217" s="84"/>
      <c r="HZ217" s="84"/>
      <c r="IA217" s="84"/>
      <c r="IB217" s="84"/>
      <c r="IC217" s="84"/>
      <c r="ID217" s="84"/>
      <c r="IE217" s="84"/>
      <c r="IF217" s="84"/>
      <c r="IG217" s="84"/>
      <c r="IH217" s="84"/>
      <c r="II217" s="84"/>
      <c r="IJ217" s="84"/>
      <c r="IK217" s="84"/>
      <c r="IL217" s="84"/>
    </row>
    <row r="218" spans="1:248" ht="30">
      <c r="A218" s="49" t="s">
        <v>857</v>
      </c>
      <c r="B218" s="49" t="s">
        <v>33</v>
      </c>
      <c r="E218" s="77">
        <v>8</v>
      </c>
      <c r="F218" s="6" t="s">
        <v>113</v>
      </c>
      <c r="G218" s="396"/>
      <c r="H218" s="274">
        <f t="shared" si="64"/>
        <v>550</v>
      </c>
      <c r="I218" s="274">
        <v>500</v>
      </c>
      <c r="J218" s="79"/>
      <c r="K218" s="79">
        <v>50</v>
      </c>
      <c r="L218" s="80">
        <f t="shared" si="65"/>
        <v>550</v>
      </c>
      <c r="M218" s="79">
        <v>500</v>
      </c>
      <c r="N218" s="81"/>
      <c r="O218" s="79">
        <v>50</v>
      </c>
      <c r="P218" s="79">
        <v>0</v>
      </c>
      <c r="Q218" s="79"/>
      <c r="R218" s="81"/>
      <c r="S218" s="81"/>
      <c r="T218" s="81"/>
      <c r="U218" s="81"/>
      <c r="V218" s="81"/>
      <c r="W218" s="81"/>
      <c r="X218" s="86" t="s">
        <v>83</v>
      </c>
      <c r="Y218" s="95"/>
      <c r="Z218" s="50">
        <f t="shared" si="56"/>
        <v>550</v>
      </c>
      <c r="AA218" s="51">
        <f t="shared" si="57"/>
        <v>550</v>
      </c>
      <c r="AB218" s="51">
        <f t="shared" si="58"/>
        <v>0</v>
      </c>
      <c r="AC218" s="51">
        <f t="shared" si="59"/>
        <v>0</v>
      </c>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c r="BF218" s="84"/>
      <c r="BG218" s="84"/>
      <c r="BH218" s="84"/>
      <c r="BI218" s="84"/>
      <c r="BJ218" s="84"/>
      <c r="BK218" s="84"/>
      <c r="BL218" s="84"/>
      <c r="BM218" s="84"/>
      <c r="BN218" s="84"/>
      <c r="BO218" s="84"/>
      <c r="BP218" s="84"/>
      <c r="BQ218" s="84"/>
      <c r="BR218" s="84"/>
      <c r="BS218" s="84"/>
      <c r="BT218" s="84"/>
      <c r="BU218" s="84"/>
      <c r="BV218" s="84"/>
      <c r="BW218" s="84"/>
      <c r="BX218" s="84"/>
      <c r="BY218" s="84"/>
      <c r="BZ218" s="84"/>
      <c r="CA218" s="84"/>
      <c r="CB218" s="84"/>
      <c r="CC218" s="84"/>
      <c r="CD218" s="84"/>
      <c r="CE218" s="84"/>
      <c r="CF218" s="84"/>
      <c r="CG218" s="84"/>
      <c r="CH218" s="84"/>
      <c r="CI218" s="84"/>
      <c r="CJ218" s="84"/>
      <c r="CK218" s="84"/>
      <c r="CL218" s="84"/>
      <c r="CM218" s="84"/>
      <c r="CN218" s="84"/>
      <c r="CO218" s="84"/>
      <c r="CP218" s="84"/>
      <c r="CQ218" s="84"/>
      <c r="CR218" s="84"/>
      <c r="CS218" s="84"/>
      <c r="CT218" s="84"/>
      <c r="CU218" s="84"/>
      <c r="CV218" s="84"/>
      <c r="CW218" s="84"/>
      <c r="CX218" s="84"/>
      <c r="CY218" s="84"/>
      <c r="CZ218" s="84"/>
      <c r="DA218" s="84"/>
      <c r="DB218" s="84"/>
      <c r="DC218" s="84"/>
      <c r="DD218" s="84"/>
      <c r="DE218" s="84"/>
      <c r="DF218" s="84"/>
      <c r="DG218" s="84"/>
      <c r="DH218" s="84"/>
      <c r="DI218" s="84"/>
      <c r="DJ218" s="84"/>
      <c r="DK218" s="84"/>
      <c r="DL218" s="84"/>
      <c r="DM218" s="84"/>
      <c r="DN218" s="84"/>
      <c r="DO218" s="84"/>
      <c r="DP218" s="84"/>
      <c r="DQ218" s="84"/>
      <c r="DR218" s="84"/>
      <c r="DS218" s="84"/>
      <c r="DT218" s="84"/>
      <c r="DU218" s="84"/>
      <c r="DV218" s="84"/>
      <c r="DW218" s="84"/>
      <c r="DX218" s="84"/>
      <c r="DY218" s="85"/>
      <c r="DZ218" s="84"/>
      <c r="EA218" s="84"/>
      <c r="EB218" s="84"/>
      <c r="EC218" s="84"/>
      <c r="ED218" s="84"/>
      <c r="EE218" s="84"/>
      <c r="EF218" s="84"/>
      <c r="EG218" s="84"/>
      <c r="EH218" s="84"/>
      <c r="EI218" s="84"/>
      <c r="EJ218" s="84"/>
      <c r="EK218" s="84"/>
      <c r="EL218" s="84"/>
      <c r="EM218" s="84"/>
      <c r="EN218" s="84"/>
      <c r="EO218" s="84"/>
      <c r="EP218" s="84"/>
      <c r="EQ218" s="84"/>
      <c r="ER218" s="84"/>
      <c r="ES218" s="84"/>
      <c r="ET218" s="84"/>
      <c r="EU218" s="84"/>
      <c r="EV218" s="84"/>
      <c r="EW218" s="84"/>
      <c r="EX218" s="84"/>
      <c r="EY218" s="84"/>
      <c r="EZ218" s="84"/>
      <c r="FA218" s="84"/>
      <c r="FB218" s="84"/>
      <c r="FC218" s="84"/>
      <c r="FD218" s="84"/>
      <c r="FE218" s="84"/>
      <c r="FF218" s="84"/>
      <c r="FG218" s="84"/>
      <c r="FH218" s="84"/>
      <c r="FI218" s="84"/>
      <c r="FJ218" s="84"/>
      <c r="FK218" s="84"/>
      <c r="FL218" s="84"/>
      <c r="FM218" s="84"/>
      <c r="FN218" s="84"/>
      <c r="FO218" s="84"/>
      <c r="FP218" s="84"/>
      <c r="FQ218" s="84"/>
      <c r="FR218" s="84"/>
      <c r="FS218" s="84"/>
      <c r="FT218" s="84"/>
      <c r="FU218" s="84"/>
      <c r="FV218" s="84"/>
      <c r="FW218" s="84"/>
      <c r="FX218" s="84"/>
      <c r="FY218" s="84"/>
      <c r="FZ218" s="84"/>
      <c r="GA218" s="84"/>
      <c r="GB218" s="84"/>
      <c r="GC218" s="84"/>
      <c r="GD218" s="84"/>
      <c r="GE218" s="84"/>
      <c r="GF218" s="84"/>
      <c r="GG218" s="84"/>
      <c r="GH218" s="84"/>
      <c r="GI218" s="84"/>
      <c r="GJ218" s="84"/>
      <c r="GK218" s="84"/>
      <c r="GL218" s="84"/>
      <c r="GM218" s="84"/>
      <c r="GN218" s="84"/>
      <c r="GO218" s="84"/>
      <c r="GP218" s="84"/>
      <c r="GQ218" s="84"/>
      <c r="GR218" s="84"/>
      <c r="GS218" s="84"/>
      <c r="GT218" s="84"/>
      <c r="GU218" s="84"/>
      <c r="GV218" s="84"/>
      <c r="GW218" s="84"/>
      <c r="GX218" s="84"/>
      <c r="GY218" s="84"/>
      <c r="GZ218" s="84"/>
      <c r="HA218" s="84"/>
      <c r="HB218" s="84"/>
      <c r="HC218" s="84"/>
      <c r="HD218" s="84"/>
      <c r="HE218" s="84"/>
      <c r="HF218" s="84"/>
      <c r="HG218" s="84"/>
      <c r="HH218" s="84"/>
      <c r="HI218" s="84"/>
      <c r="HJ218" s="84"/>
      <c r="HK218" s="84"/>
      <c r="HL218" s="84"/>
      <c r="HM218" s="84"/>
      <c r="HN218" s="84"/>
      <c r="HO218" s="84"/>
      <c r="HP218" s="84"/>
      <c r="HQ218" s="84"/>
      <c r="HR218" s="84"/>
      <c r="HS218" s="84"/>
      <c r="HT218" s="84"/>
      <c r="HU218" s="84"/>
      <c r="HV218" s="84"/>
      <c r="HW218" s="84"/>
      <c r="HX218" s="84"/>
      <c r="HY218" s="84"/>
      <c r="HZ218" s="84"/>
      <c r="IA218" s="84"/>
      <c r="IB218" s="84"/>
      <c r="IC218" s="84"/>
      <c r="ID218" s="84"/>
      <c r="IE218" s="84"/>
      <c r="IF218" s="84"/>
      <c r="IG218" s="84"/>
      <c r="IH218" s="84"/>
      <c r="II218" s="84"/>
      <c r="IJ218" s="84"/>
      <c r="IK218" s="84"/>
      <c r="IL218" s="84"/>
    </row>
    <row r="219" spans="1:248" ht="30">
      <c r="A219" s="49" t="s">
        <v>857</v>
      </c>
      <c r="B219" s="49" t="s">
        <v>33</v>
      </c>
      <c r="E219" s="77">
        <v>9</v>
      </c>
      <c r="F219" s="6" t="s">
        <v>114</v>
      </c>
      <c r="G219" s="396"/>
      <c r="H219" s="274">
        <f t="shared" si="64"/>
        <v>968</v>
      </c>
      <c r="I219" s="274">
        <v>891</v>
      </c>
      <c r="J219" s="79"/>
      <c r="K219" s="79">
        <v>77</v>
      </c>
      <c r="L219" s="80">
        <f t="shared" si="65"/>
        <v>967.82800000000009</v>
      </c>
      <c r="M219" s="79">
        <v>891.39200000000005</v>
      </c>
      <c r="N219" s="81"/>
      <c r="O219" s="79">
        <v>76.436000000000007</v>
      </c>
      <c r="P219" s="79">
        <v>0</v>
      </c>
      <c r="Q219" s="79"/>
      <c r="R219" s="81"/>
      <c r="S219" s="81"/>
      <c r="T219" s="81"/>
      <c r="U219" s="81"/>
      <c r="V219" s="81"/>
      <c r="W219" s="81"/>
      <c r="X219" s="86" t="s">
        <v>83</v>
      </c>
      <c r="Y219" s="95"/>
      <c r="Z219" s="50">
        <f t="shared" si="56"/>
        <v>968</v>
      </c>
      <c r="AA219" s="51">
        <f t="shared" si="57"/>
        <v>967.82800000000009</v>
      </c>
      <c r="AB219" s="51">
        <f t="shared" si="58"/>
        <v>0</v>
      </c>
      <c r="AC219" s="51">
        <f t="shared" si="59"/>
        <v>0</v>
      </c>
      <c r="AD219" s="84"/>
      <c r="AE219" s="84"/>
      <c r="AF219" s="84"/>
      <c r="AG219" s="84"/>
      <c r="AH219" s="84"/>
      <c r="AI219" s="84"/>
      <c r="AJ219" s="84"/>
      <c r="AK219" s="84"/>
      <c r="AL219" s="84"/>
      <c r="AM219" s="84"/>
      <c r="AN219" s="84"/>
      <c r="AO219" s="84"/>
      <c r="AP219" s="84"/>
      <c r="AQ219" s="84"/>
      <c r="AR219" s="84"/>
      <c r="AS219" s="84"/>
      <c r="AT219" s="84"/>
      <c r="AU219" s="84"/>
      <c r="AV219" s="84"/>
      <c r="AW219" s="84"/>
      <c r="AX219" s="84"/>
      <c r="AY219" s="84"/>
      <c r="AZ219" s="84"/>
      <c r="BA219" s="84"/>
      <c r="BB219" s="84"/>
      <c r="BC219" s="84"/>
      <c r="BD219" s="84"/>
      <c r="BE219" s="84"/>
      <c r="BF219" s="84"/>
      <c r="BG219" s="84"/>
      <c r="BH219" s="84"/>
      <c r="BI219" s="84"/>
      <c r="BJ219" s="84"/>
      <c r="BK219" s="84"/>
      <c r="BL219" s="84"/>
      <c r="BM219" s="84"/>
      <c r="BN219" s="84"/>
      <c r="BO219" s="84"/>
      <c r="BP219" s="84"/>
      <c r="BQ219" s="84"/>
      <c r="BR219" s="84"/>
      <c r="BS219" s="84"/>
      <c r="BT219" s="84"/>
      <c r="BU219" s="84"/>
      <c r="BV219" s="84"/>
      <c r="BW219" s="84"/>
      <c r="BX219" s="84"/>
      <c r="BY219" s="84"/>
      <c r="BZ219" s="84"/>
      <c r="CA219" s="84"/>
      <c r="CB219" s="84"/>
      <c r="CC219" s="84"/>
      <c r="CD219" s="84"/>
      <c r="CE219" s="84"/>
      <c r="CF219" s="84"/>
      <c r="CG219" s="84"/>
      <c r="CH219" s="84"/>
      <c r="CI219" s="84"/>
      <c r="CJ219" s="84"/>
      <c r="CK219" s="84"/>
      <c r="CL219" s="84"/>
      <c r="CM219" s="84"/>
      <c r="CN219" s="84"/>
      <c r="CO219" s="84"/>
      <c r="CP219" s="84"/>
      <c r="CQ219" s="84"/>
      <c r="CR219" s="84"/>
      <c r="CS219" s="84"/>
      <c r="CT219" s="84"/>
      <c r="CU219" s="84"/>
      <c r="CV219" s="84"/>
      <c r="CW219" s="84"/>
      <c r="CX219" s="84"/>
      <c r="CY219" s="84"/>
      <c r="CZ219" s="84"/>
      <c r="DA219" s="84"/>
      <c r="DB219" s="84"/>
      <c r="DC219" s="84"/>
      <c r="DD219" s="84"/>
      <c r="DE219" s="84"/>
      <c r="DF219" s="84"/>
      <c r="DG219" s="84"/>
      <c r="DH219" s="84"/>
      <c r="DI219" s="84"/>
      <c r="DJ219" s="84"/>
      <c r="DK219" s="84"/>
      <c r="DL219" s="84"/>
      <c r="DM219" s="84"/>
      <c r="DN219" s="84"/>
      <c r="DO219" s="84"/>
      <c r="DP219" s="84"/>
      <c r="DQ219" s="84"/>
      <c r="DR219" s="84"/>
      <c r="DS219" s="84"/>
      <c r="DT219" s="84"/>
      <c r="DU219" s="84"/>
      <c r="DV219" s="84"/>
      <c r="DW219" s="84"/>
      <c r="DX219" s="84"/>
      <c r="DY219" s="85"/>
      <c r="DZ219" s="84"/>
      <c r="EA219" s="84"/>
      <c r="EB219" s="84"/>
      <c r="EC219" s="84"/>
      <c r="ED219" s="84"/>
      <c r="EE219" s="84"/>
      <c r="EF219" s="84"/>
      <c r="EG219" s="84"/>
      <c r="EH219" s="84"/>
      <c r="EI219" s="84"/>
      <c r="EJ219" s="84"/>
      <c r="EK219" s="84"/>
      <c r="EL219" s="84"/>
      <c r="EM219" s="84"/>
      <c r="EN219" s="84"/>
      <c r="EO219" s="84"/>
      <c r="EP219" s="84"/>
      <c r="EQ219" s="84"/>
      <c r="ER219" s="84"/>
      <c r="ES219" s="84"/>
      <c r="ET219" s="84"/>
      <c r="EU219" s="84"/>
      <c r="EV219" s="84"/>
      <c r="EW219" s="84"/>
      <c r="EX219" s="84"/>
      <c r="EY219" s="84"/>
      <c r="EZ219" s="84"/>
      <c r="FA219" s="84"/>
      <c r="FB219" s="84"/>
      <c r="FC219" s="84"/>
      <c r="FD219" s="84"/>
      <c r="FE219" s="84"/>
      <c r="FF219" s="84"/>
      <c r="FG219" s="84"/>
      <c r="FH219" s="84"/>
      <c r="FI219" s="84"/>
      <c r="FJ219" s="84"/>
      <c r="FK219" s="84"/>
      <c r="FL219" s="84"/>
      <c r="FM219" s="84"/>
      <c r="FN219" s="84"/>
      <c r="FO219" s="84"/>
      <c r="FP219" s="84"/>
      <c r="FQ219" s="84"/>
      <c r="FR219" s="84"/>
      <c r="FS219" s="84"/>
      <c r="FT219" s="84"/>
      <c r="FU219" s="84"/>
      <c r="FV219" s="84"/>
      <c r="FW219" s="84"/>
      <c r="FX219" s="84"/>
      <c r="FY219" s="84"/>
      <c r="FZ219" s="84"/>
      <c r="GA219" s="84"/>
      <c r="GB219" s="84"/>
      <c r="GC219" s="84"/>
      <c r="GD219" s="84"/>
      <c r="GE219" s="84"/>
      <c r="GF219" s="84"/>
      <c r="GG219" s="84"/>
      <c r="GH219" s="84"/>
      <c r="GI219" s="84"/>
      <c r="GJ219" s="84"/>
      <c r="GK219" s="84"/>
      <c r="GL219" s="84"/>
      <c r="GM219" s="84"/>
      <c r="GN219" s="84"/>
      <c r="GO219" s="84"/>
      <c r="GP219" s="84"/>
      <c r="GQ219" s="84"/>
      <c r="GR219" s="84"/>
      <c r="GS219" s="84"/>
      <c r="GT219" s="84"/>
      <c r="GU219" s="84"/>
      <c r="GV219" s="84"/>
      <c r="GW219" s="84"/>
      <c r="GX219" s="84"/>
      <c r="GY219" s="84"/>
      <c r="GZ219" s="84"/>
      <c r="HA219" s="84"/>
      <c r="HB219" s="84"/>
      <c r="HC219" s="84"/>
      <c r="HD219" s="84"/>
      <c r="HE219" s="84"/>
      <c r="HF219" s="84"/>
      <c r="HG219" s="84"/>
      <c r="HH219" s="84"/>
      <c r="HI219" s="84"/>
      <c r="HJ219" s="84"/>
      <c r="HK219" s="84"/>
      <c r="HL219" s="84"/>
      <c r="HM219" s="84"/>
      <c r="HN219" s="84"/>
      <c r="HO219" s="84"/>
      <c r="HP219" s="84"/>
      <c r="HQ219" s="84"/>
      <c r="HR219" s="84"/>
      <c r="HS219" s="84"/>
      <c r="HT219" s="84"/>
      <c r="HU219" s="84"/>
      <c r="HV219" s="84"/>
      <c r="HW219" s="84"/>
      <c r="HX219" s="84"/>
      <c r="HY219" s="84"/>
      <c r="HZ219" s="84"/>
      <c r="IA219" s="84"/>
      <c r="IB219" s="84"/>
      <c r="IC219" s="84"/>
      <c r="ID219" s="84"/>
      <c r="IE219" s="84"/>
      <c r="IF219" s="84"/>
      <c r="IG219" s="84"/>
      <c r="IH219" s="84"/>
      <c r="II219" s="84"/>
      <c r="IJ219" s="84"/>
      <c r="IK219" s="84"/>
      <c r="IL219" s="84"/>
    </row>
    <row r="220" spans="1:248" ht="30">
      <c r="A220" s="49" t="s">
        <v>857</v>
      </c>
      <c r="B220" s="49" t="s">
        <v>33</v>
      </c>
      <c r="E220" s="77">
        <v>10</v>
      </c>
      <c r="F220" s="6" t="s">
        <v>115</v>
      </c>
      <c r="G220" s="396"/>
      <c r="H220" s="274">
        <f t="shared" si="64"/>
        <v>385</v>
      </c>
      <c r="I220" s="274">
        <v>350</v>
      </c>
      <c r="J220" s="79"/>
      <c r="K220" s="79">
        <v>35</v>
      </c>
      <c r="L220" s="80">
        <f t="shared" si="65"/>
        <v>385</v>
      </c>
      <c r="M220" s="79">
        <v>350</v>
      </c>
      <c r="N220" s="81"/>
      <c r="O220" s="79">
        <v>35</v>
      </c>
      <c r="P220" s="79">
        <v>0</v>
      </c>
      <c r="Q220" s="79"/>
      <c r="R220" s="81"/>
      <c r="S220" s="81"/>
      <c r="T220" s="81"/>
      <c r="U220" s="81"/>
      <c r="V220" s="81"/>
      <c r="W220" s="81"/>
      <c r="X220" s="86" t="s">
        <v>83</v>
      </c>
      <c r="Y220" s="95"/>
      <c r="Z220" s="50">
        <f t="shared" si="56"/>
        <v>385</v>
      </c>
      <c r="AA220" s="51">
        <f t="shared" si="57"/>
        <v>385</v>
      </c>
      <c r="AB220" s="51">
        <f t="shared" si="58"/>
        <v>0</v>
      </c>
      <c r="AC220" s="51">
        <f t="shared" si="59"/>
        <v>0</v>
      </c>
      <c r="AD220" s="84"/>
      <c r="AE220" s="84"/>
      <c r="AF220" s="84"/>
      <c r="AG220" s="84"/>
      <c r="AH220" s="84"/>
      <c r="AI220" s="84"/>
      <c r="AJ220" s="84"/>
      <c r="AK220" s="84"/>
      <c r="AL220" s="84"/>
      <c r="AM220" s="84"/>
      <c r="AN220" s="84"/>
      <c r="AO220" s="84"/>
      <c r="AP220" s="84"/>
      <c r="AQ220" s="84"/>
      <c r="AR220" s="84"/>
      <c r="AS220" s="84"/>
      <c r="AT220" s="84"/>
      <c r="AU220" s="84"/>
      <c r="AV220" s="84"/>
      <c r="AW220" s="84"/>
      <c r="AX220" s="84"/>
      <c r="AY220" s="84"/>
      <c r="AZ220" s="84"/>
      <c r="BA220" s="84"/>
      <c r="BB220" s="84"/>
      <c r="BC220" s="84"/>
      <c r="BD220" s="84"/>
      <c r="BE220" s="84"/>
      <c r="BF220" s="84"/>
      <c r="BG220" s="84"/>
      <c r="BH220" s="84"/>
      <c r="BI220" s="84"/>
      <c r="BJ220" s="84"/>
      <c r="BK220" s="84"/>
      <c r="BL220" s="84"/>
      <c r="BM220" s="84"/>
      <c r="BN220" s="84"/>
      <c r="BO220" s="84"/>
      <c r="BP220" s="84"/>
      <c r="BQ220" s="84"/>
      <c r="BR220" s="84"/>
      <c r="BS220" s="84"/>
      <c r="BT220" s="84"/>
      <c r="BU220" s="84"/>
      <c r="BV220" s="84"/>
      <c r="BW220" s="84"/>
      <c r="BX220" s="84"/>
      <c r="BY220" s="84"/>
      <c r="BZ220" s="84"/>
      <c r="CA220" s="84"/>
      <c r="CB220" s="84"/>
      <c r="CC220" s="84"/>
      <c r="CD220" s="84"/>
      <c r="CE220" s="84"/>
      <c r="CF220" s="84"/>
      <c r="CG220" s="84"/>
      <c r="CH220" s="84"/>
      <c r="CI220" s="84"/>
      <c r="CJ220" s="84"/>
      <c r="CK220" s="84"/>
      <c r="CL220" s="84"/>
      <c r="CM220" s="84"/>
      <c r="CN220" s="84"/>
      <c r="CO220" s="84"/>
      <c r="CP220" s="84"/>
      <c r="CQ220" s="84"/>
      <c r="CR220" s="84"/>
      <c r="CS220" s="84"/>
      <c r="CT220" s="84"/>
      <c r="CU220" s="84"/>
      <c r="CV220" s="84"/>
      <c r="CW220" s="84"/>
      <c r="CX220" s="84"/>
      <c r="CY220" s="84"/>
      <c r="CZ220" s="84"/>
      <c r="DA220" s="84"/>
      <c r="DB220" s="84"/>
      <c r="DC220" s="84"/>
      <c r="DD220" s="84"/>
      <c r="DE220" s="84"/>
      <c r="DF220" s="84"/>
      <c r="DG220" s="84"/>
      <c r="DH220" s="84"/>
      <c r="DI220" s="84"/>
      <c r="DJ220" s="84"/>
      <c r="DK220" s="84"/>
      <c r="DL220" s="84"/>
      <c r="DM220" s="84"/>
      <c r="DN220" s="84"/>
      <c r="DO220" s="84"/>
      <c r="DP220" s="84"/>
      <c r="DQ220" s="84"/>
      <c r="DR220" s="84"/>
      <c r="DS220" s="84"/>
      <c r="DT220" s="84"/>
      <c r="DU220" s="84"/>
      <c r="DV220" s="84"/>
      <c r="DW220" s="84"/>
      <c r="DX220" s="84"/>
      <c r="DY220" s="85"/>
      <c r="DZ220" s="84"/>
      <c r="EA220" s="84"/>
      <c r="EB220" s="84"/>
      <c r="EC220" s="84"/>
      <c r="ED220" s="84"/>
      <c r="EE220" s="84"/>
      <c r="EF220" s="84"/>
      <c r="EG220" s="84"/>
      <c r="EH220" s="84"/>
      <c r="EI220" s="84"/>
      <c r="EJ220" s="84"/>
      <c r="EK220" s="84"/>
      <c r="EL220" s="84"/>
      <c r="EM220" s="84"/>
      <c r="EN220" s="84"/>
      <c r="EO220" s="84"/>
      <c r="EP220" s="84"/>
      <c r="EQ220" s="84"/>
      <c r="ER220" s="84"/>
      <c r="ES220" s="84"/>
      <c r="ET220" s="84"/>
      <c r="EU220" s="84"/>
      <c r="EV220" s="84"/>
      <c r="EW220" s="84"/>
      <c r="EX220" s="84"/>
      <c r="EY220" s="84"/>
      <c r="EZ220" s="84"/>
      <c r="FA220" s="84"/>
      <c r="FB220" s="84"/>
      <c r="FC220" s="84"/>
      <c r="FD220" s="84"/>
      <c r="FE220" s="84"/>
      <c r="FF220" s="84"/>
      <c r="FG220" s="84"/>
      <c r="FH220" s="84"/>
      <c r="FI220" s="84"/>
      <c r="FJ220" s="84"/>
      <c r="FK220" s="84"/>
      <c r="FL220" s="84"/>
      <c r="FM220" s="84"/>
      <c r="FN220" s="84"/>
      <c r="FO220" s="84"/>
      <c r="FP220" s="84"/>
      <c r="FQ220" s="84"/>
      <c r="FR220" s="84"/>
      <c r="FS220" s="84"/>
      <c r="FT220" s="84"/>
      <c r="FU220" s="84"/>
      <c r="FV220" s="84"/>
      <c r="FW220" s="84"/>
      <c r="FX220" s="84"/>
      <c r="FY220" s="84"/>
      <c r="FZ220" s="84"/>
      <c r="GA220" s="84"/>
      <c r="GB220" s="84"/>
      <c r="GC220" s="84"/>
      <c r="GD220" s="84"/>
      <c r="GE220" s="84"/>
      <c r="GF220" s="84"/>
      <c r="GG220" s="84"/>
      <c r="GH220" s="84"/>
      <c r="GI220" s="84"/>
      <c r="GJ220" s="84"/>
      <c r="GK220" s="84"/>
      <c r="GL220" s="84"/>
      <c r="GM220" s="84"/>
      <c r="GN220" s="84"/>
      <c r="GO220" s="84"/>
      <c r="GP220" s="84"/>
      <c r="GQ220" s="84"/>
      <c r="GR220" s="84"/>
      <c r="GS220" s="84"/>
      <c r="GT220" s="84"/>
      <c r="GU220" s="84"/>
      <c r="GV220" s="84"/>
      <c r="GW220" s="84"/>
      <c r="GX220" s="84"/>
      <c r="GY220" s="84"/>
      <c r="GZ220" s="84"/>
      <c r="HA220" s="84"/>
      <c r="HB220" s="84"/>
      <c r="HC220" s="84"/>
      <c r="HD220" s="84"/>
      <c r="HE220" s="84"/>
      <c r="HF220" s="84"/>
      <c r="HG220" s="84"/>
      <c r="HH220" s="84"/>
      <c r="HI220" s="84"/>
      <c r="HJ220" s="84"/>
      <c r="HK220" s="84"/>
      <c r="HL220" s="84"/>
      <c r="HM220" s="84"/>
      <c r="HN220" s="84"/>
      <c r="HO220" s="84"/>
      <c r="HP220" s="84"/>
      <c r="HQ220" s="84"/>
      <c r="HR220" s="84"/>
      <c r="HS220" s="84"/>
      <c r="HT220" s="84"/>
      <c r="HU220" s="84"/>
      <c r="HV220" s="84"/>
      <c r="HW220" s="84"/>
      <c r="HX220" s="84"/>
      <c r="HY220" s="84"/>
      <c r="HZ220" s="84"/>
      <c r="IA220" s="84"/>
      <c r="IB220" s="84"/>
      <c r="IC220" s="84"/>
      <c r="ID220" s="84"/>
      <c r="IE220" s="84"/>
      <c r="IF220" s="84"/>
      <c r="IG220" s="84"/>
      <c r="IH220" s="84"/>
      <c r="II220" s="84"/>
      <c r="IJ220" s="84"/>
      <c r="IK220" s="84"/>
      <c r="IL220" s="84"/>
    </row>
    <row r="221" spans="1:248" ht="30">
      <c r="A221" s="49" t="s">
        <v>857</v>
      </c>
      <c r="B221" s="49" t="s">
        <v>33</v>
      </c>
      <c r="E221" s="77">
        <v>11</v>
      </c>
      <c r="F221" s="6" t="s">
        <v>116</v>
      </c>
      <c r="G221" s="396"/>
      <c r="H221" s="274">
        <f t="shared" si="64"/>
        <v>1620</v>
      </c>
      <c r="I221" s="274">
        <v>1500</v>
      </c>
      <c r="J221" s="79"/>
      <c r="K221" s="79">
        <v>120</v>
      </c>
      <c r="L221" s="80">
        <f t="shared" si="65"/>
        <v>1620</v>
      </c>
      <c r="M221" s="79">
        <v>1500</v>
      </c>
      <c r="N221" s="81"/>
      <c r="O221" s="79">
        <v>120</v>
      </c>
      <c r="P221" s="79">
        <v>0</v>
      </c>
      <c r="Q221" s="79"/>
      <c r="R221" s="81"/>
      <c r="S221" s="81"/>
      <c r="T221" s="81"/>
      <c r="U221" s="81"/>
      <c r="V221" s="81"/>
      <c r="W221" s="81"/>
      <c r="X221" s="86" t="s">
        <v>83</v>
      </c>
      <c r="Y221" s="95"/>
      <c r="Z221" s="50">
        <f t="shared" si="56"/>
        <v>1620</v>
      </c>
      <c r="AA221" s="51">
        <f t="shared" si="57"/>
        <v>1620</v>
      </c>
      <c r="AB221" s="51">
        <f t="shared" si="58"/>
        <v>0</v>
      </c>
      <c r="AC221" s="51">
        <f t="shared" si="59"/>
        <v>0</v>
      </c>
      <c r="AD221" s="84"/>
      <c r="AE221" s="84"/>
      <c r="AF221" s="84"/>
      <c r="AG221" s="84"/>
      <c r="AH221" s="84"/>
      <c r="AI221" s="84"/>
      <c r="AJ221" s="84"/>
      <c r="AK221" s="84"/>
      <c r="AL221" s="84"/>
      <c r="AM221" s="84"/>
      <c r="AN221" s="84"/>
      <c r="AO221" s="84"/>
      <c r="AP221" s="84"/>
      <c r="AQ221" s="84"/>
      <c r="AR221" s="84"/>
      <c r="AS221" s="84"/>
      <c r="AT221" s="84"/>
      <c r="AU221" s="84"/>
      <c r="AV221" s="84"/>
      <c r="AW221" s="84"/>
      <c r="AX221" s="84"/>
      <c r="AY221" s="84"/>
      <c r="AZ221" s="84"/>
      <c r="BA221" s="84"/>
      <c r="BB221" s="84"/>
      <c r="BC221" s="84"/>
      <c r="BD221" s="84"/>
      <c r="BE221" s="84"/>
      <c r="BF221" s="84"/>
      <c r="BG221" s="84"/>
      <c r="BH221" s="84"/>
      <c r="BI221" s="84"/>
      <c r="BJ221" s="84"/>
      <c r="BK221" s="84"/>
      <c r="BL221" s="84"/>
      <c r="BM221" s="84"/>
      <c r="BN221" s="84"/>
      <c r="BO221" s="84"/>
      <c r="BP221" s="84"/>
      <c r="BQ221" s="84"/>
      <c r="BR221" s="84"/>
      <c r="BS221" s="84"/>
      <c r="BT221" s="84"/>
      <c r="BU221" s="84"/>
      <c r="BV221" s="84"/>
      <c r="BW221" s="84"/>
      <c r="BX221" s="84"/>
      <c r="BY221" s="84"/>
      <c r="BZ221" s="84"/>
      <c r="CA221" s="84"/>
      <c r="CB221" s="84"/>
      <c r="CC221" s="84"/>
      <c r="CD221" s="84"/>
      <c r="CE221" s="84"/>
      <c r="CF221" s="84"/>
      <c r="CG221" s="84"/>
      <c r="CH221" s="84"/>
      <c r="CI221" s="84"/>
      <c r="CJ221" s="84"/>
      <c r="CK221" s="84"/>
      <c r="CL221" s="84"/>
      <c r="CM221" s="84"/>
      <c r="CN221" s="84"/>
      <c r="CO221" s="84"/>
      <c r="CP221" s="84"/>
      <c r="CQ221" s="84"/>
      <c r="CR221" s="84"/>
      <c r="CS221" s="84"/>
      <c r="CT221" s="84"/>
      <c r="CU221" s="84"/>
      <c r="CV221" s="84"/>
      <c r="CW221" s="84"/>
      <c r="CX221" s="84"/>
      <c r="CY221" s="84"/>
      <c r="CZ221" s="84"/>
      <c r="DA221" s="84"/>
      <c r="DB221" s="84"/>
      <c r="DC221" s="84"/>
      <c r="DD221" s="84"/>
      <c r="DE221" s="84"/>
      <c r="DF221" s="84"/>
      <c r="DG221" s="84"/>
      <c r="DH221" s="84"/>
      <c r="DI221" s="84"/>
      <c r="DJ221" s="84"/>
      <c r="DK221" s="84"/>
      <c r="DL221" s="84"/>
      <c r="DM221" s="84"/>
      <c r="DN221" s="84"/>
      <c r="DO221" s="84"/>
      <c r="DP221" s="84"/>
      <c r="DQ221" s="84"/>
      <c r="DR221" s="84"/>
      <c r="DS221" s="84"/>
      <c r="DT221" s="84"/>
      <c r="DU221" s="84"/>
      <c r="DV221" s="84"/>
      <c r="DW221" s="84"/>
      <c r="DX221" s="84"/>
      <c r="DY221" s="85"/>
      <c r="DZ221" s="84"/>
      <c r="EA221" s="84"/>
      <c r="EB221" s="84"/>
      <c r="EC221" s="84"/>
      <c r="ED221" s="84"/>
      <c r="EE221" s="84"/>
      <c r="EF221" s="84"/>
      <c r="EG221" s="84"/>
      <c r="EH221" s="84"/>
      <c r="EI221" s="84"/>
      <c r="EJ221" s="84"/>
      <c r="EK221" s="84"/>
      <c r="EL221" s="84"/>
      <c r="EM221" s="84"/>
      <c r="EN221" s="84"/>
      <c r="EO221" s="84"/>
      <c r="EP221" s="84"/>
      <c r="EQ221" s="84"/>
      <c r="ER221" s="84"/>
      <c r="ES221" s="84"/>
      <c r="ET221" s="84"/>
      <c r="EU221" s="84"/>
      <c r="EV221" s="84"/>
      <c r="EW221" s="84"/>
      <c r="EX221" s="84"/>
      <c r="EY221" s="84"/>
      <c r="EZ221" s="84"/>
      <c r="FA221" s="84"/>
      <c r="FB221" s="84"/>
      <c r="FC221" s="84"/>
      <c r="FD221" s="84"/>
      <c r="FE221" s="84"/>
      <c r="FF221" s="84"/>
      <c r="FG221" s="84"/>
      <c r="FH221" s="84"/>
      <c r="FI221" s="84"/>
      <c r="FJ221" s="84"/>
      <c r="FK221" s="84"/>
      <c r="FL221" s="84"/>
      <c r="FM221" s="84"/>
      <c r="FN221" s="84"/>
      <c r="FO221" s="84"/>
      <c r="FP221" s="84"/>
      <c r="FQ221" s="84"/>
      <c r="FR221" s="84"/>
      <c r="FS221" s="84"/>
      <c r="FT221" s="84"/>
      <c r="FU221" s="84"/>
      <c r="FV221" s="84"/>
      <c r="FW221" s="84"/>
      <c r="FX221" s="84"/>
      <c r="FY221" s="84"/>
      <c r="FZ221" s="84"/>
      <c r="GA221" s="84"/>
      <c r="GB221" s="84"/>
      <c r="GC221" s="84"/>
      <c r="GD221" s="84"/>
      <c r="GE221" s="84"/>
      <c r="GF221" s="84"/>
      <c r="GG221" s="84"/>
      <c r="GH221" s="84"/>
      <c r="GI221" s="84"/>
      <c r="GJ221" s="84"/>
      <c r="GK221" s="84"/>
      <c r="GL221" s="84"/>
      <c r="GM221" s="84"/>
      <c r="GN221" s="84"/>
      <c r="GO221" s="84"/>
      <c r="GP221" s="84"/>
      <c r="GQ221" s="84"/>
      <c r="GR221" s="84"/>
      <c r="GS221" s="84"/>
      <c r="GT221" s="84"/>
      <c r="GU221" s="84"/>
      <c r="GV221" s="84"/>
      <c r="GW221" s="84"/>
      <c r="GX221" s="84"/>
      <c r="GY221" s="84"/>
      <c r="GZ221" s="84"/>
      <c r="HA221" s="84"/>
      <c r="HB221" s="84"/>
      <c r="HC221" s="84"/>
      <c r="HD221" s="84"/>
      <c r="HE221" s="84"/>
      <c r="HF221" s="84"/>
      <c r="HG221" s="84"/>
      <c r="HH221" s="84"/>
      <c r="HI221" s="84"/>
      <c r="HJ221" s="84"/>
      <c r="HK221" s="84"/>
      <c r="HL221" s="84"/>
      <c r="HM221" s="84"/>
      <c r="HN221" s="84"/>
      <c r="HO221" s="84"/>
      <c r="HP221" s="84"/>
      <c r="HQ221" s="84"/>
      <c r="HR221" s="84"/>
      <c r="HS221" s="84"/>
      <c r="HT221" s="84"/>
      <c r="HU221" s="84"/>
      <c r="HV221" s="84"/>
      <c r="HW221" s="84"/>
      <c r="HX221" s="84"/>
      <c r="HY221" s="84"/>
      <c r="HZ221" s="84"/>
      <c r="IA221" s="84"/>
      <c r="IB221" s="84"/>
      <c r="IC221" s="84"/>
      <c r="ID221" s="84"/>
      <c r="IE221" s="84"/>
      <c r="IF221" s="84"/>
      <c r="IG221" s="84"/>
      <c r="IH221" s="84"/>
      <c r="II221" s="84"/>
      <c r="IJ221" s="84"/>
      <c r="IK221" s="84"/>
      <c r="IL221" s="84"/>
    </row>
    <row r="222" spans="1:248" ht="30">
      <c r="A222" s="49" t="s">
        <v>857</v>
      </c>
      <c r="B222" s="49" t="s">
        <v>33</v>
      </c>
      <c r="E222" s="77">
        <v>12</v>
      </c>
      <c r="F222" s="6" t="s">
        <v>117</v>
      </c>
      <c r="G222" s="396"/>
      <c r="H222" s="274">
        <f t="shared" si="64"/>
        <v>1400</v>
      </c>
      <c r="I222" s="274">
        <v>1400</v>
      </c>
      <c r="J222" s="79"/>
      <c r="K222" s="79"/>
      <c r="L222" s="80">
        <f t="shared" si="65"/>
        <v>0</v>
      </c>
      <c r="M222" s="79"/>
      <c r="N222" s="81"/>
      <c r="O222" s="79"/>
      <c r="P222" s="79">
        <v>1400</v>
      </c>
      <c r="Q222" s="79">
        <v>1400</v>
      </c>
      <c r="R222" s="81"/>
      <c r="S222" s="81"/>
      <c r="T222" s="81"/>
      <c r="U222" s="81"/>
      <c r="V222" s="81"/>
      <c r="W222" s="81"/>
      <c r="X222" s="86" t="s">
        <v>83</v>
      </c>
      <c r="Y222" s="95"/>
      <c r="Z222" s="50">
        <f t="shared" si="56"/>
        <v>1400</v>
      </c>
      <c r="AA222" s="51">
        <f t="shared" si="57"/>
        <v>0</v>
      </c>
      <c r="AB222" s="51">
        <f t="shared" si="58"/>
        <v>1400</v>
      </c>
      <c r="AC222" s="51">
        <f t="shared" si="59"/>
        <v>0</v>
      </c>
      <c r="AD222" s="84"/>
      <c r="AE222" s="84"/>
      <c r="AF222" s="84"/>
      <c r="AG222" s="84"/>
      <c r="AH222" s="84"/>
      <c r="AI222" s="84"/>
      <c r="AJ222" s="84"/>
      <c r="AK222" s="84"/>
      <c r="AL222" s="84"/>
      <c r="AM222" s="84"/>
      <c r="AN222" s="84"/>
      <c r="AO222" s="84"/>
      <c r="AP222" s="84"/>
      <c r="AQ222" s="84"/>
      <c r="AR222" s="84"/>
      <c r="AS222" s="84"/>
      <c r="AT222" s="84"/>
      <c r="AU222" s="84"/>
      <c r="AV222" s="84"/>
      <c r="AW222" s="84"/>
      <c r="AX222" s="84"/>
      <c r="AY222" s="84"/>
      <c r="AZ222" s="84"/>
      <c r="BA222" s="84"/>
      <c r="BB222" s="84"/>
      <c r="BC222" s="84"/>
      <c r="BD222" s="84"/>
      <c r="BE222" s="84"/>
      <c r="BF222" s="84"/>
      <c r="BG222" s="84"/>
      <c r="BH222" s="84"/>
      <c r="BI222" s="84"/>
      <c r="BJ222" s="84"/>
      <c r="BK222" s="84"/>
      <c r="BL222" s="84"/>
      <c r="BM222" s="84"/>
      <c r="BN222" s="84"/>
      <c r="BO222" s="84"/>
      <c r="BP222" s="84"/>
      <c r="BQ222" s="84"/>
      <c r="BR222" s="84"/>
      <c r="BS222" s="84"/>
      <c r="BT222" s="84"/>
      <c r="BU222" s="84"/>
      <c r="BV222" s="84"/>
      <c r="BW222" s="84"/>
      <c r="BX222" s="84"/>
      <c r="BY222" s="84"/>
      <c r="BZ222" s="84"/>
      <c r="CA222" s="84"/>
      <c r="CB222" s="84"/>
      <c r="CC222" s="84"/>
      <c r="CD222" s="84"/>
      <c r="CE222" s="84"/>
      <c r="CF222" s="84"/>
      <c r="CG222" s="84"/>
      <c r="CH222" s="84"/>
      <c r="CI222" s="84"/>
      <c r="CJ222" s="84"/>
      <c r="CK222" s="84"/>
      <c r="CL222" s="84"/>
      <c r="CM222" s="84"/>
      <c r="CN222" s="84"/>
      <c r="CO222" s="84"/>
      <c r="CP222" s="84"/>
      <c r="CQ222" s="84"/>
      <c r="CR222" s="84"/>
      <c r="CS222" s="84"/>
      <c r="CT222" s="84"/>
      <c r="CU222" s="84"/>
      <c r="CV222" s="84"/>
      <c r="CW222" s="84"/>
      <c r="CX222" s="84"/>
      <c r="CY222" s="84"/>
      <c r="CZ222" s="84"/>
      <c r="DA222" s="84"/>
      <c r="DB222" s="84"/>
      <c r="DC222" s="84"/>
      <c r="DD222" s="84"/>
      <c r="DE222" s="84"/>
      <c r="DF222" s="84"/>
      <c r="DG222" s="84"/>
      <c r="DH222" s="84"/>
      <c r="DI222" s="84"/>
      <c r="DJ222" s="84"/>
      <c r="DK222" s="84"/>
      <c r="DL222" s="84"/>
      <c r="DM222" s="84"/>
      <c r="DN222" s="84"/>
      <c r="DO222" s="84"/>
      <c r="DP222" s="84"/>
      <c r="DQ222" s="84"/>
      <c r="DR222" s="84"/>
      <c r="DS222" s="84"/>
      <c r="DT222" s="84"/>
      <c r="DU222" s="84"/>
      <c r="DV222" s="84"/>
      <c r="DW222" s="84"/>
      <c r="DX222" s="84"/>
      <c r="DY222" s="85"/>
      <c r="DZ222" s="84"/>
      <c r="EA222" s="84"/>
      <c r="EB222" s="84"/>
      <c r="EC222" s="84"/>
      <c r="ED222" s="84"/>
      <c r="EE222" s="84"/>
      <c r="EF222" s="84"/>
      <c r="EG222" s="84"/>
      <c r="EH222" s="84"/>
      <c r="EI222" s="84"/>
      <c r="EJ222" s="84"/>
      <c r="EK222" s="84"/>
      <c r="EL222" s="84"/>
      <c r="EM222" s="84"/>
      <c r="EN222" s="84"/>
      <c r="EO222" s="84"/>
      <c r="EP222" s="84"/>
      <c r="EQ222" s="84"/>
      <c r="ER222" s="84"/>
      <c r="ES222" s="84"/>
      <c r="ET222" s="84"/>
      <c r="EU222" s="84"/>
      <c r="EV222" s="84"/>
      <c r="EW222" s="84"/>
      <c r="EX222" s="84"/>
      <c r="EY222" s="84"/>
      <c r="EZ222" s="84"/>
      <c r="FA222" s="84"/>
      <c r="FB222" s="84"/>
      <c r="FC222" s="84"/>
      <c r="FD222" s="84"/>
      <c r="FE222" s="84"/>
      <c r="FF222" s="84"/>
      <c r="FG222" s="84"/>
      <c r="FH222" s="84"/>
      <c r="FI222" s="84"/>
      <c r="FJ222" s="84"/>
      <c r="FK222" s="84"/>
      <c r="FL222" s="84"/>
      <c r="FM222" s="84"/>
      <c r="FN222" s="84"/>
      <c r="FO222" s="84"/>
      <c r="FP222" s="84"/>
      <c r="FQ222" s="84"/>
      <c r="FR222" s="84"/>
      <c r="FS222" s="84"/>
      <c r="FT222" s="84"/>
      <c r="FU222" s="84"/>
      <c r="FV222" s="84"/>
      <c r="FW222" s="84"/>
      <c r="FX222" s="84"/>
      <c r="FY222" s="84"/>
      <c r="FZ222" s="84"/>
      <c r="GA222" s="84"/>
      <c r="GB222" s="84"/>
      <c r="GC222" s="84"/>
      <c r="GD222" s="84"/>
      <c r="GE222" s="84"/>
      <c r="GF222" s="84"/>
      <c r="GG222" s="84"/>
      <c r="GH222" s="84"/>
      <c r="GI222" s="84"/>
      <c r="GJ222" s="84"/>
      <c r="GK222" s="84"/>
      <c r="GL222" s="84"/>
      <c r="GM222" s="84"/>
      <c r="GN222" s="84"/>
      <c r="GO222" s="84"/>
      <c r="GP222" s="84"/>
      <c r="GQ222" s="84"/>
      <c r="GR222" s="84"/>
      <c r="GS222" s="84"/>
      <c r="GT222" s="84"/>
      <c r="GU222" s="84"/>
      <c r="GV222" s="84"/>
      <c r="GW222" s="84"/>
      <c r="GX222" s="84"/>
      <c r="GY222" s="84"/>
      <c r="GZ222" s="84"/>
      <c r="HA222" s="84"/>
      <c r="HB222" s="84"/>
      <c r="HC222" s="84"/>
      <c r="HD222" s="84"/>
      <c r="HE222" s="84"/>
      <c r="HF222" s="84"/>
      <c r="HG222" s="84"/>
      <c r="HH222" s="84"/>
      <c r="HI222" s="84"/>
      <c r="HJ222" s="84"/>
      <c r="HK222" s="84"/>
      <c r="HL222" s="84"/>
      <c r="HM222" s="84"/>
      <c r="HN222" s="84"/>
      <c r="HO222" s="84"/>
      <c r="HP222" s="84"/>
      <c r="HQ222" s="84"/>
      <c r="HR222" s="84"/>
      <c r="HS222" s="84"/>
      <c r="HT222" s="84"/>
      <c r="HU222" s="84"/>
      <c r="HV222" s="84"/>
      <c r="HW222" s="84"/>
      <c r="HX222" s="84"/>
      <c r="HY222" s="84"/>
      <c r="HZ222" s="84"/>
      <c r="IA222" s="84"/>
      <c r="IB222" s="84"/>
      <c r="IC222" s="84"/>
      <c r="ID222" s="84"/>
      <c r="IE222" s="84"/>
      <c r="IF222" s="84"/>
      <c r="IG222" s="84"/>
      <c r="IH222" s="84"/>
      <c r="II222" s="84"/>
      <c r="IJ222" s="84"/>
      <c r="IK222" s="84"/>
      <c r="IL222" s="84"/>
    </row>
    <row r="223" spans="1:248" ht="30">
      <c r="A223" s="49" t="s">
        <v>857</v>
      </c>
      <c r="B223" s="49" t="s">
        <v>33</v>
      </c>
      <c r="E223" s="77">
        <v>13</v>
      </c>
      <c r="F223" s="6" t="s">
        <v>118</v>
      </c>
      <c r="G223" s="396"/>
      <c r="H223" s="274">
        <f t="shared" si="64"/>
        <v>1226</v>
      </c>
      <c r="I223" s="274">
        <v>1226</v>
      </c>
      <c r="J223" s="79"/>
      <c r="K223" s="79"/>
      <c r="L223" s="80">
        <f t="shared" si="65"/>
        <v>0</v>
      </c>
      <c r="M223" s="79"/>
      <c r="N223" s="81"/>
      <c r="O223" s="79"/>
      <c r="P223" s="79">
        <v>1226</v>
      </c>
      <c r="Q223" s="79">
        <v>1226</v>
      </c>
      <c r="R223" s="81"/>
      <c r="S223" s="81"/>
      <c r="T223" s="81"/>
      <c r="U223" s="81"/>
      <c r="V223" s="81"/>
      <c r="W223" s="81"/>
      <c r="X223" s="86" t="s">
        <v>83</v>
      </c>
      <c r="Y223" s="95"/>
      <c r="Z223" s="50">
        <f t="shared" si="56"/>
        <v>1226</v>
      </c>
      <c r="AA223" s="51">
        <f t="shared" si="57"/>
        <v>0</v>
      </c>
      <c r="AB223" s="51">
        <f t="shared" si="58"/>
        <v>1226</v>
      </c>
      <c r="AC223" s="51">
        <f t="shared" si="59"/>
        <v>0</v>
      </c>
      <c r="AD223" s="84"/>
      <c r="AE223" s="84"/>
      <c r="AF223" s="84"/>
      <c r="AG223" s="84"/>
      <c r="AH223" s="84"/>
      <c r="AI223" s="84"/>
      <c r="AJ223" s="84"/>
      <c r="AK223" s="84"/>
      <c r="AL223" s="84"/>
      <c r="AM223" s="84"/>
      <c r="AN223" s="84"/>
      <c r="AO223" s="84"/>
      <c r="AP223" s="84"/>
      <c r="AQ223" s="84"/>
      <c r="AR223" s="84"/>
      <c r="AS223" s="84"/>
      <c r="AT223" s="84"/>
      <c r="AU223" s="84"/>
      <c r="AV223" s="84"/>
      <c r="AW223" s="84"/>
      <c r="AX223" s="84"/>
      <c r="AY223" s="84"/>
      <c r="AZ223" s="84"/>
      <c r="BA223" s="84"/>
      <c r="BB223" s="84"/>
      <c r="BC223" s="84"/>
      <c r="BD223" s="84"/>
      <c r="BE223" s="84"/>
      <c r="BF223" s="84"/>
      <c r="BG223" s="84"/>
      <c r="BH223" s="84"/>
      <c r="BI223" s="84"/>
      <c r="BJ223" s="84"/>
      <c r="BK223" s="84"/>
      <c r="BL223" s="84"/>
      <c r="BM223" s="84"/>
      <c r="BN223" s="84"/>
      <c r="BO223" s="84"/>
      <c r="BP223" s="84"/>
      <c r="BQ223" s="84"/>
      <c r="BR223" s="84"/>
      <c r="BS223" s="84"/>
      <c r="BT223" s="84"/>
      <c r="BU223" s="84"/>
      <c r="BV223" s="84"/>
      <c r="BW223" s="84"/>
      <c r="BX223" s="84"/>
      <c r="BY223" s="84"/>
      <c r="BZ223" s="84"/>
      <c r="CA223" s="84"/>
      <c r="CB223" s="84"/>
      <c r="CC223" s="84"/>
      <c r="CD223" s="84"/>
      <c r="CE223" s="84"/>
      <c r="CF223" s="84"/>
      <c r="CG223" s="84"/>
      <c r="CH223" s="84"/>
      <c r="CI223" s="84"/>
      <c r="CJ223" s="84"/>
      <c r="CK223" s="84"/>
      <c r="CL223" s="84"/>
      <c r="CM223" s="84"/>
      <c r="CN223" s="84"/>
      <c r="CO223" s="84"/>
      <c r="CP223" s="84"/>
      <c r="CQ223" s="84"/>
      <c r="CR223" s="84"/>
      <c r="CS223" s="84"/>
      <c r="CT223" s="84"/>
      <c r="CU223" s="84"/>
      <c r="CV223" s="84"/>
      <c r="CW223" s="84"/>
      <c r="CX223" s="84"/>
      <c r="CY223" s="84"/>
      <c r="CZ223" s="84"/>
      <c r="DA223" s="84"/>
      <c r="DB223" s="84"/>
      <c r="DC223" s="84"/>
      <c r="DD223" s="84"/>
      <c r="DE223" s="84"/>
      <c r="DF223" s="84"/>
      <c r="DG223" s="84"/>
      <c r="DH223" s="84"/>
      <c r="DI223" s="84"/>
      <c r="DJ223" s="84"/>
      <c r="DK223" s="84"/>
      <c r="DL223" s="84"/>
      <c r="DM223" s="84"/>
      <c r="DN223" s="84"/>
      <c r="DO223" s="84"/>
      <c r="DP223" s="84"/>
      <c r="DQ223" s="84"/>
      <c r="DR223" s="84"/>
      <c r="DS223" s="84"/>
      <c r="DT223" s="84"/>
      <c r="DU223" s="84"/>
      <c r="DV223" s="84"/>
      <c r="DW223" s="84"/>
      <c r="DX223" s="84"/>
      <c r="DY223" s="85"/>
      <c r="DZ223" s="84"/>
      <c r="EA223" s="84"/>
      <c r="EB223" s="84"/>
      <c r="EC223" s="84"/>
      <c r="ED223" s="84"/>
      <c r="EE223" s="84"/>
      <c r="EF223" s="84"/>
      <c r="EG223" s="84"/>
      <c r="EH223" s="84"/>
      <c r="EI223" s="84"/>
      <c r="EJ223" s="84"/>
      <c r="EK223" s="84"/>
      <c r="EL223" s="84"/>
      <c r="EM223" s="84"/>
      <c r="EN223" s="84"/>
      <c r="EO223" s="84"/>
      <c r="EP223" s="84"/>
      <c r="EQ223" s="84"/>
      <c r="ER223" s="84"/>
      <c r="ES223" s="84"/>
      <c r="ET223" s="84"/>
      <c r="EU223" s="84"/>
      <c r="EV223" s="84"/>
      <c r="EW223" s="84"/>
      <c r="EX223" s="84"/>
      <c r="EY223" s="84"/>
      <c r="EZ223" s="84"/>
      <c r="FA223" s="84"/>
      <c r="FB223" s="84"/>
      <c r="FC223" s="84"/>
      <c r="FD223" s="84"/>
      <c r="FE223" s="84"/>
      <c r="FF223" s="84"/>
      <c r="FG223" s="84"/>
      <c r="FH223" s="84"/>
      <c r="FI223" s="84"/>
      <c r="FJ223" s="84"/>
      <c r="FK223" s="84"/>
      <c r="FL223" s="84"/>
      <c r="FM223" s="84"/>
      <c r="FN223" s="84"/>
      <c r="FO223" s="84"/>
      <c r="FP223" s="84"/>
      <c r="FQ223" s="84"/>
      <c r="FR223" s="84"/>
      <c r="FS223" s="84"/>
      <c r="FT223" s="84"/>
      <c r="FU223" s="84"/>
      <c r="FV223" s="84"/>
      <c r="FW223" s="84"/>
      <c r="FX223" s="84"/>
      <c r="FY223" s="84"/>
      <c r="FZ223" s="84"/>
      <c r="GA223" s="84"/>
      <c r="GB223" s="84"/>
      <c r="GC223" s="84"/>
      <c r="GD223" s="84"/>
      <c r="GE223" s="84"/>
      <c r="GF223" s="84"/>
      <c r="GG223" s="84"/>
      <c r="GH223" s="84"/>
      <c r="GI223" s="84"/>
      <c r="GJ223" s="84"/>
      <c r="GK223" s="84"/>
      <c r="GL223" s="84"/>
      <c r="GM223" s="84"/>
      <c r="GN223" s="84"/>
      <c r="GO223" s="84"/>
      <c r="GP223" s="84"/>
      <c r="GQ223" s="84"/>
      <c r="GR223" s="84"/>
      <c r="GS223" s="84"/>
      <c r="GT223" s="84"/>
      <c r="GU223" s="84"/>
      <c r="GV223" s="84"/>
      <c r="GW223" s="84"/>
      <c r="GX223" s="84"/>
      <c r="GY223" s="84"/>
      <c r="GZ223" s="84"/>
      <c r="HA223" s="84"/>
      <c r="HB223" s="84"/>
      <c r="HC223" s="84"/>
      <c r="HD223" s="84"/>
      <c r="HE223" s="84"/>
      <c r="HF223" s="84"/>
      <c r="HG223" s="84"/>
      <c r="HH223" s="84"/>
      <c r="HI223" s="84"/>
      <c r="HJ223" s="84"/>
      <c r="HK223" s="84"/>
      <c r="HL223" s="84"/>
      <c r="HM223" s="84"/>
      <c r="HN223" s="84"/>
      <c r="HO223" s="84"/>
      <c r="HP223" s="84"/>
      <c r="HQ223" s="84"/>
      <c r="HR223" s="84"/>
      <c r="HS223" s="84"/>
      <c r="HT223" s="84"/>
      <c r="HU223" s="84"/>
      <c r="HV223" s="84"/>
      <c r="HW223" s="84"/>
      <c r="HX223" s="84"/>
      <c r="HY223" s="84"/>
      <c r="HZ223" s="84"/>
      <c r="IA223" s="84"/>
      <c r="IB223" s="84"/>
      <c r="IC223" s="84"/>
      <c r="ID223" s="84"/>
      <c r="IE223" s="84"/>
      <c r="IF223" s="84"/>
      <c r="IG223" s="84"/>
      <c r="IH223" s="84"/>
      <c r="II223" s="84"/>
      <c r="IJ223" s="84"/>
      <c r="IK223" s="84"/>
      <c r="IL223" s="84"/>
    </row>
    <row r="224" spans="1:248" ht="30">
      <c r="A224" s="49" t="s">
        <v>857</v>
      </c>
      <c r="B224" s="49" t="s">
        <v>33</v>
      </c>
      <c r="E224" s="77">
        <v>14</v>
      </c>
      <c r="F224" s="6" t="s">
        <v>120</v>
      </c>
      <c r="G224" s="91" t="s">
        <v>119</v>
      </c>
      <c r="H224" s="274">
        <f t="shared" si="64"/>
        <v>1608</v>
      </c>
      <c r="I224" s="274">
        <v>1458</v>
      </c>
      <c r="J224" s="79"/>
      <c r="K224" s="79">
        <v>150</v>
      </c>
      <c r="L224" s="80">
        <f t="shared" si="65"/>
        <v>1608</v>
      </c>
      <c r="M224" s="79">
        <v>1458</v>
      </c>
      <c r="N224" s="81"/>
      <c r="O224" s="79">
        <v>150</v>
      </c>
      <c r="P224" s="79"/>
      <c r="Q224" s="79"/>
      <c r="R224" s="81"/>
      <c r="S224" s="81"/>
      <c r="T224" s="81"/>
      <c r="U224" s="81"/>
      <c r="V224" s="81"/>
      <c r="W224" s="81"/>
      <c r="X224" s="86" t="s">
        <v>90</v>
      </c>
      <c r="Y224" s="82"/>
      <c r="Z224" s="50">
        <f t="shared" si="56"/>
        <v>1608</v>
      </c>
      <c r="AA224" s="51">
        <f t="shared" si="57"/>
        <v>1608</v>
      </c>
      <c r="AB224" s="51">
        <f t="shared" si="58"/>
        <v>0</v>
      </c>
      <c r="AC224" s="51">
        <f t="shared" si="59"/>
        <v>0</v>
      </c>
      <c r="AD224" s="84"/>
      <c r="AE224" s="84"/>
      <c r="AF224" s="84"/>
      <c r="AG224" s="84"/>
      <c r="AH224" s="84"/>
      <c r="AI224" s="84"/>
      <c r="AJ224" s="84"/>
      <c r="AK224" s="84"/>
      <c r="AL224" s="84"/>
      <c r="AM224" s="84"/>
      <c r="AN224" s="84"/>
      <c r="AO224" s="84"/>
      <c r="AP224" s="84"/>
      <c r="AQ224" s="84"/>
      <c r="AR224" s="84"/>
      <c r="AS224" s="84"/>
      <c r="AT224" s="84"/>
      <c r="AU224" s="84"/>
      <c r="AV224" s="84"/>
      <c r="AW224" s="84"/>
      <c r="AX224" s="84"/>
      <c r="AY224" s="84"/>
      <c r="AZ224" s="84"/>
      <c r="BA224" s="84"/>
      <c r="BB224" s="84"/>
      <c r="BC224" s="84"/>
      <c r="BD224" s="84"/>
      <c r="BE224" s="84"/>
      <c r="BF224" s="84"/>
      <c r="BG224" s="84"/>
      <c r="BH224" s="84"/>
      <c r="BI224" s="84"/>
      <c r="BJ224" s="84"/>
      <c r="BK224" s="84"/>
      <c r="BL224" s="84"/>
      <c r="BM224" s="84"/>
      <c r="BN224" s="84"/>
      <c r="BO224" s="84"/>
      <c r="BP224" s="84"/>
      <c r="BQ224" s="84"/>
      <c r="BR224" s="84"/>
      <c r="BS224" s="84"/>
      <c r="BT224" s="84"/>
      <c r="BU224" s="84"/>
      <c r="BV224" s="84"/>
      <c r="BW224" s="84"/>
      <c r="BX224" s="84"/>
      <c r="BY224" s="84"/>
      <c r="BZ224" s="84"/>
      <c r="CA224" s="84"/>
      <c r="CB224" s="84"/>
      <c r="CC224" s="84"/>
      <c r="CD224" s="84"/>
      <c r="CE224" s="84"/>
      <c r="CF224" s="84"/>
      <c r="CG224" s="84"/>
      <c r="CH224" s="84"/>
      <c r="CI224" s="84"/>
      <c r="CJ224" s="84"/>
      <c r="CK224" s="84"/>
      <c r="CL224" s="84"/>
      <c r="CM224" s="84"/>
      <c r="CN224" s="84"/>
      <c r="CO224" s="84"/>
      <c r="CP224" s="84"/>
      <c r="CQ224" s="84"/>
      <c r="CR224" s="84"/>
      <c r="CS224" s="84"/>
      <c r="CT224" s="84"/>
      <c r="CU224" s="84"/>
      <c r="CV224" s="84"/>
      <c r="CW224" s="84"/>
      <c r="CX224" s="84"/>
      <c r="CY224" s="84"/>
      <c r="CZ224" s="84"/>
      <c r="DA224" s="84"/>
      <c r="DB224" s="84"/>
      <c r="DC224" s="84"/>
      <c r="DD224" s="84"/>
      <c r="DE224" s="84"/>
      <c r="DF224" s="84"/>
      <c r="DG224" s="84"/>
      <c r="DH224" s="84"/>
      <c r="DI224" s="84"/>
      <c r="DJ224" s="84"/>
      <c r="DK224" s="84"/>
      <c r="DL224" s="84"/>
      <c r="DM224" s="84"/>
      <c r="DN224" s="84"/>
      <c r="DO224" s="84"/>
      <c r="DP224" s="84"/>
      <c r="DQ224" s="84"/>
      <c r="DR224" s="84"/>
      <c r="DS224" s="84"/>
      <c r="DT224" s="84"/>
      <c r="DU224" s="84"/>
      <c r="DV224" s="84"/>
      <c r="DW224" s="84"/>
      <c r="DX224" s="84"/>
      <c r="DY224" s="85"/>
      <c r="DZ224" s="84"/>
      <c r="EA224" s="84"/>
      <c r="EB224" s="84"/>
      <c r="EC224" s="84"/>
      <c r="ED224" s="84"/>
      <c r="EE224" s="84"/>
      <c r="EF224" s="84"/>
      <c r="EG224" s="84"/>
      <c r="EH224" s="84"/>
      <c r="EI224" s="84"/>
      <c r="EJ224" s="84"/>
      <c r="EK224" s="84"/>
      <c r="EL224" s="84"/>
      <c r="EM224" s="84"/>
      <c r="EN224" s="84"/>
      <c r="EO224" s="84"/>
      <c r="EP224" s="84"/>
      <c r="EQ224" s="84"/>
      <c r="ER224" s="84"/>
      <c r="ES224" s="84"/>
      <c r="ET224" s="84"/>
      <c r="EU224" s="84"/>
      <c r="EV224" s="84"/>
      <c r="EW224" s="84"/>
      <c r="EX224" s="84"/>
      <c r="EY224" s="84"/>
      <c r="EZ224" s="84"/>
      <c r="FA224" s="84"/>
      <c r="FB224" s="84"/>
      <c r="FC224" s="84"/>
      <c r="FD224" s="84"/>
      <c r="FE224" s="84"/>
      <c r="FF224" s="84"/>
      <c r="FG224" s="84"/>
      <c r="FH224" s="84"/>
      <c r="FI224" s="84"/>
      <c r="FJ224" s="84"/>
      <c r="FK224" s="84"/>
      <c r="FL224" s="84"/>
      <c r="FM224" s="84"/>
      <c r="FN224" s="84"/>
      <c r="FO224" s="84"/>
      <c r="FP224" s="84"/>
      <c r="FQ224" s="84"/>
      <c r="FR224" s="84"/>
      <c r="FS224" s="84"/>
      <c r="FT224" s="84"/>
      <c r="FU224" s="84"/>
      <c r="FV224" s="84"/>
      <c r="FW224" s="84"/>
      <c r="FX224" s="84"/>
      <c r="FY224" s="84"/>
      <c r="FZ224" s="84"/>
      <c r="GA224" s="84"/>
      <c r="GB224" s="84"/>
      <c r="GC224" s="84"/>
      <c r="GD224" s="84"/>
      <c r="GE224" s="84"/>
      <c r="GF224" s="84"/>
      <c r="GG224" s="84"/>
      <c r="GH224" s="84"/>
      <c r="GI224" s="84"/>
      <c r="GJ224" s="84"/>
      <c r="GK224" s="84"/>
      <c r="GL224" s="84"/>
      <c r="GM224" s="84"/>
      <c r="GN224" s="84"/>
      <c r="GO224" s="84"/>
      <c r="GP224" s="84"/>
      <c r="GQ224" s="84"/>
      <c r="GR224" s="84"/>
      <c r="GS224" s="84"/>
      <c r="GT224" s="84"/>
      <c r="GU224" s="84"/>
      <c r="GV224" s="84"/>
      <c r="GW224" s="84"/>
      <c r="GX224" s="84"/>
      <c r="GY224" s="84"/>
      <c r="GZ224" s="84"/>
      <c r="HA224" s="84"/>
      <c r="HB224" s="84"/>
      <c r="HC224" s="84"/>
      <c r="HD224" s="84"/>
      <c r="HE224" s="84"/>
      <c r="HF224" s="84"/>
      <c r="HG224" s="84"/>
      <c r="HH224" s="84"/>
      <c r="HI224" s="84"/>
      <c r="HJ224" s="84"/>
      <c r="HK224" s="84"/>
      <c r="HL224" s="84"/>
      <c r="HM224" s="84"/>
      <c r="HN224" s="84"/>
      <c r="HO224" s="84"/>
      <c r="HP224" s="84"/>
      <c r="HQ224" s="84"/>
      <c r="HR224" s="84"/>
      <c r="HS224" s="84"/>
      <c r="HT224" s="84"/>
      <c r="HU224" s="84"/>
      <c r="HV224" s="84"/>
      <c r="HW224" s="84"/>
      <c r="HX224" s="84"/>
      <c r="HY224" s="84"/>
      <c r="HZ224" s="84"/>
      <c r="IA224" s="84"/>
      <c r="IB224" s="84"/>
      <c r="IC224" s="84"/>
      <c r="ID224" s="84"/>
      <c r="IE224" s="84"/>
      <c r="IF224" s="84"/>
      <c r="IG224" s="84"/>
      <c r="IH224" s="84"/>
      <c r="II224" s="84"/>
      <c r="IJ224" s="84"/>
      <c r="IK224" s="84"/>
      <c r="IL224" s="84"/>
    </row>
    <row r="225" spans="1:246" ht="30">
      <c r="A225" s="49" t="s">
        <v>857</v>
      </c>
      <c r="B225" s="49" t="s">
        <v>33</v>
      </c>
      <c r="E225" s="77">
        <v>15</v>
      </c>
      <c r="F225" s="6" t="s">
        <v>122</v>
      </c>
      <c r="G225" s="396" t="s">
        <v>121</v>
      </c>
      <c r="H225" s="274">
        <f t="shared" si="64"/>
        <v>1084.8900000000001</v>
      </c>
      <c r="I225" s="274">
        <v>990</v>
      </c>
      <c r="J225" s="81"/>
      <c r="K225" s="81">
        <v>94.89</v>
      </c>
      <c r="L225" s="80">
        <f t="shared" si="65"/>
        <v>1084.9045000000001</v>
      </c>
      <c r="M225" s="79">
        <v>990.0145</v>
      </c>
      <c r="N225" s="81"/>
      <c r="O225" s="79">
        <v>94.89</v>
      </c>
      <c r="P225" s="79"/>
      <c r="Q225" s="79"/>
      <c r="R225" s="81"/>
      <c r="S225" s="81"/>
      <c r="T225" s="81"/>
      <c r="U225" s="81"/>
      <c r="V225" s="81"/>
      <c r="W225" s="81"/>
      <c r="X225" s="86" t="s">
        <v>96</v>
      </c>
      <c r="Y225" s="95"/>
      <c r="Z225" s="50">
        <f t="shared" si="56"/>
        <v>1084.8900000000001</v>
      </c>
      <c r="AA225" s="51">
        <f t="shared" si="57"/>
        <v>1084.9045000000001</v>
      </c>
      <c r="AB225" s="51">
        <f t="shared" si="58"/>
        <v>0</v>
      </c>
      <c r="AC225" s="51">
        <f t="shared" si="59"/>
        <v>0</v>
      </c>
      <c r="AD225" s="84"/>
      <c r="AE225" s="84"/>
      <c r="AF225" s="84"/>
      <c r="AG225" s="84"/>
      <c r="AH225" s="84"/>
      <c r="AI225" s="84"/>
      <c r="AJ225" s="84"/>
      <c r="AK225" s="84"/>
      <c r="AL225" s="84"/>
      <c r="AM225" s="84"/>
      <c r="AN225" s="84"/>
      <c r="AO225" s="84"/>
      <c r="AP225" s="84"/>
      <c r="AQ225" s="84"/>
      <c r="AR225" s="84"/>
      <c r="AS225" s="84"/>
      <c r="AT225" s="84"/>
      <c r="AU225" s="84"/>
      <c r="AV225" s="84"/>
      <c r="AW225" s="84"/>
      <c r="AX225" s="84"/>
      <c r="AY225" s="84"/>
      <c r="AZ225" s="84"/>
      <c r="BA225" s="84"/>
      <c r="BB225" s="84"/>
      <c r="BC225" s="84"/>
      <c r="BD225" s="84"/>
      <c r="BE225" s="84"/>
      <c r="BF225" s="84"/>
      <c r="BG225" s="84"/>
      <c r="BH225" s="84"/>
      <c r="BI225" s="84"/>
      <c r="BJ225" s="84"/>
      <c r="BK225" s="84"/>
      <c r="BL225" s="84"/>
      <c r="BM225" s="84"/>
      <c r="BN225" s="84"/>
      <c r="BO225" s="84"/>
      <c r="BP225" s="84"/>
      <c r="BQ225" s="84"/>
      <c r="BR225" s="84"/>
      <c r="BS225" s="84"/>
      <c r="BT225" s="84"/>
      <c r="BU225" s="84"/>
      <c r="BV225" s="84"/>
      <c r="BW225" s="84"/>
      <c r="BX225" s="84"/>
      <c r="BY225" s="84"/>
      <c r="BZ225" s="84"/>
      <c r="CA225" s="84"/>
      <c r="CB225" s="84"/>
      <c r="CC225" s="84"/>
      <c r="CD225" s="84"/>
      <c r="CE225" s="84"/>
      <c r="CF225" s="84"/>
      <c r="CG225" s="84"/>
      <c r="CH225" s="84"/>
      <c r="CI225" s="84"/>
      <c r="CJ225" s="84"/>
      <c r="CK225" s="84"/>
      <c r="CL225" s="84"/>
      <c r="CM225" s="84"/>
      <c r="CN225" s="84"/>
      <c r="CO225" s="84"/>
      <c r="CP225" s="84"/>
      <c r="CQ225" s="84"/>
      <c r="CR225" s="84"/>
      <c r="CS225" s="84"/>
      <c r="CT225" s="84"/>
      <c r="CU225" s="84"/>
      <c r="CV225" s="84"/>
      <c r="CW225" s="84"/>
      <c r="CX225" s="84"/>
      <c r="CY225" s="84"/>
      <c r="CZ225" s="84"/>
      <c r="DA225" s="84"/>
      <c r="DB225" s="84"/>
      <c r="DC225" s="84"/>
      <c r="DD225" s="84"/>
      <c r="DE225" s="84"/>
      <c r="DF225" s="84"/>
      <c r="DG225" s="84"/>
      <c r="DH225" s="84"/>
      <c r="DI225" s="84"/>
      <c r="DJ225" s="84"/>
      <c r="DK225" s="84"/>
      <c r="DL225" s="84"/>
      <c r="DM225" s="84"/>
      <c r="DN225" s="84"/>
      <c r="DO225" s="84"/>
      <c r="DP225" s="84"/>
      <c r="DQ225" s="84"/>
      <c r="DR225" s="84"/>
      <c r="DS225" s="84"/>
      <c r="DT225" s="84"/>
      <c r="DU225" s="84"/>
      <c r="DV225" s="84"/>
      <c r="DW225" s="84"/>
      <c r="DX225" s="84"/>
      <c r="DY225" s="85"/>
      <c r="DZ225" s="84"/>
      <c r="EA225" s="84"/>
      <c r="EB225" s="84"/>
      <c r="EC225" s="84"/>
      <c r="ED225" s="84"/>
      <c r="EE225" s="84"/>
      <c r="EF225" s="84"/>
      <c r="EG225" s="84"/>
      <c r="EH225" s="84"/>
      <c r="EI225" s="84"/>
      <c r="EJ225" s="84"/>
      <c r="EK225" s="84"/>
      <c r="EL225" s="84"/>
      <c r="EM225" s="84"/>
      <c r="EN225" s="84"/>
      <c r="EO225" s="84"/>
      <c r="EP225" s="84"/>
      <c r="EQ225" s="84"/>
      <c r="ER225" s="84"/>
      <c r="ES225" s="84"/>
      <c r="ET225" s="84"/>
      <c r="EU225" s="84"/>
      <c r="EV225" s="84"/>
      <c r="EW225" s="84"/>
      <c r="EX225" s="84"/>
      <c r="EY225" s="84"/>
      <c r="EZ225" s="84"/>
      <c r="FA225" s="84"/>
      <c r="FB225" s="84"/>
      <c r="FC225" s="84"/>
      <c r="FD225" s="84"/>
      <c r="FE225" s="84"/>
      <c r="FF225" s="84"/>
      <c r="FG225" s="84"/>
      <c r="FH225" s="84"/>
      <c r="FI225" s="84"/>
      <c r="FJ225" s="84"/>
      <c r="FK225" s="84"/>
      <c r="FL225" s="84"/>
      <c r="FM225" s="84"/>
      <c r="FN225" s="84"/>
      <c r="FO225" s="84"/>
      <c r="FP225" s="84"/>
      <c r="FQ225" s="84"/>
      <c r="FR225" s="84"/>
      <c r="FS225" s="84"/>
      <c r="FT225" s="84"/>
      <c r="FU225" s="84"/>
      <c r="FV225" s="84"/>
      <c r="FW225" s="84"/>
      <c r="FX225" s="84"/>
      <c r="FY225" s="84"/>
      <c r="FZ225" s="84"/>
      <c r="GA225" s="84"/>
      <c r="GB225" s="84"/>
      <c r="GC225" s="84"/>
      <c r="GD225" s="84"/>
      <c r="GE225" s="84"/>
      <c r="GF225" s="84"/>
      <c r="GG225" s="84"/>
      <c r="GH225" s="84"/>
      <c r="GI225" s="84"/>
      <c r="GJ225" s="84"/>
      <c r="GK225" s="84"/>
      <c r="GL225" s="84"/>
      <c r="GM225" s="84"/>
      <c r="GN225" s="84"/>
      <c r="GO225" s="84"/>
      <c r="GP225" s="84"/>
      <c r="GQ225" s="84"/>
      <c r="GR225" s="84"/>
      <c r="GS225" s="84"/>
      <c r="GT225" s="84"/>
      <c r="GU225" s="84"/>
      <c r="GV225" s="84"/>
      <c r="GW225" s="84"/>
      <c r="GX225" s="84"/>
      <c r="GY225" s="84"/>
      <c r="GZ225" s="84"/>
      <c r="HA225" s="84"/>
      <c r="HB225" s="84"/>
      <c r="HC225" s="84"/>
      <c r="HD225" s="84"/>
      <c r="HE225" s="84"/>
      <c r="HF225" s="84"/>
      <c r="HG225" s="84"/>
      <c r="HH225" s="84"/>
      <c r="HI225" s="84"/>
      <c r="HJ225" s="84"/>
      <c r="HK225" s="84"/>
      <c r="HL225" s="84"/>
      <c r="HM225" s="84"/>
      <c r="HN225" s="84"/>
      <c r="HO225" s="84"/>
      <c r="HP225" s="84"/>
      <c r="HQ225" s="84"/>
      <c r="HR225" s="84"/>
      <c r="HS225" s="84"/>
      <c r="HT225" s="84"/>
      <c r="HU225" s="84"/>
      <c r="HV225" s="84"/>
      <c r="HW225" s="84"/>
      <c r="HX225" s="84"/>
      <c r="HY225" s="84"/>
      <c r="HZ225" s="84"/>
      <c r="IA225" s="84"/>
      <c r="IB225" s="84"/>
      <c r="IC225" s="84"/>
      <c r="ID225" s="84"/>
      <c r="IE225" s="84"/>
      <c r="IF225" s="84"/>
      <c r="IG225" s="84"/>
      <c r="IH225" s="84"/>
      <c r="II225" s="84"/>
      <c r="IJ225" s="84"/>
      <c r="IK225" s="84"/>
      <c r="IL225" s="84"/>
    </row>
    <row r="226" spans="1:246" ht="30">
      <c r="A226" s="49" t="s">
        <v>857</v>
      </c>
      <c r="B226" s="49" t="s">
        <v>33</v>
      </c>
      <c r="E226" s="77">
        <v>16</v>
      </c>
      <c r="F226" s="6" t="s">
        <v>123</v>
      </c>
      <c r="G226" s="396"/>
      <c r="H226" s="274">
        <f t="shared" si="64"/>
        <v>847.71</v>
      </c>
      <c r="I226" s="274">
        <v>774</v>
      </c>
      <c r="J226" s="81"/>
      <c r="K226" s="81">
        <v>73.709999999999994</v>
      </c>
      <c r="L226" s="80">
        <f t="shared" si="65"/>
        <v>847.58450000000005</v>
      </c>
      <c r="M226" s="79">
        <v>773.87450000000001</v>
      </c>
      <c r="N226" s="81"/>
      <c r="O226" s="79">
        <v>73.709999999999994</v>
      </c>
      <c r="P226" s="79"/>
      <c r="Q226" s="79"/>
      <c r="R226" s="81"/>
      <c r="S226" s="81"/>
      <c r="T226" s="81"/>
      <c r="U226" s="81"/>
      <c r="V226" s="81"/>
      <c r="W226" s="81"/>
      <c r="X226" s="86" t="s">
        <v>96</v>
      </c>
      <c r="Y226" s="95"/>
      <c r="Z226" s="50">
        <f t="shared" si="56"/>
        <v>847.71</v>
      </c>
      <c r="AA226" s="51">
        <f t="shared" si="57"/>
        <v>847.58450000000005</v>
      </c>
      <c r="AB226" s="51">
        <f t="shared" si="58"/>
        <v>0</v>
      </c>
      <c r="AC226" s="51">
        <f t="shared" si="59"/>
        <v>0</v>
      </c>
      <c r="DY226" s="64"/>
    </row>
    <row r="227" spans="1:246" ht="30">
      <c r="A227" s="49" t="s">
        <v>857</v>
      </c>
      <c r="B227" s="49" t="s">
        <v>33</v>
      </c>
      <c r="E227" s="77">
        <v>17</v>
      </c>
      <c r="F227" s="6" t="s">
        <v>124</v>
      </c>
      <c r="G227" s="396"/>
      <c r="H227" s="274">
        <f t="shared" si="64"/>
        <v>1178.77</v>
      </c>
      <c r="I227" s="274">
        <v>1075</v>
      </c>
      <c r="J227" s="81"/>
      <c r="K227" s="81">
        <v>103.77</v>
      </c>
      <c r="L227" s="80">
        <f t="shared" si="65"/>
        <v>1178.3976</v>
      </c>
      <c r="M227" s="79">
        <v>1074.6276</v>
      </c>
      <c r="N227" s="81"/>
      <c r="O227" s="79">
        <v>103.77</v>
      </c>
      <c r="P227" s="79"/>
      <c r="Q227" s="79"/>
      <c r="R227" s="81"/>
      <c r="S227" s="81"/>
      <c r="T227" s="81"/>
      <c r="U227" s="81"/>
      <c r="V227" s="81"/>
      <c r="W227" s="81"/>
      <c r="X227" s="86" t="s">
        <v>96</v>
      </c>
      <c r="Y227" s="83"/>
      <c r="Z227" s="50">
        <f t="shared" si="56"/>
        <v>1178.77</v>
      </c>
      <c r="AA227" s="51">
        <f t="shared" si="57"/>
        <v>1178.3976</v>
      </c>
      <c r="AB227" s="51">
        <f t="shared" si="58"/>
        <v>0</v>
      </c>
      <c r="AC227" s="51">
        <f t="shared" si="59"/>
        <v>0</v>
      </c>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c r="BI227" s="84"/>
      <c r="BJ227" s="84"/>
      <c r="BK227" s="84"/>
      <c r="BL227" s="84"/>
      <c r="BM227" s="84"/>
      <c r="BN227" s="84"/>
      <c r="BO227" s="84"/>
      <c r="BP227" s="84"/>
      <c r="BQ227" s="84"/>
      <c r="BR227" s="84"/>
      <c r="BS227" s="84"/>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4"/>
      <c r="CU227" s="84"/>
      <c r="CV227" s="84"/>
      <c r="CW227" s="84"/>
      <c r="CX227" s="84"/>
      <c r="CY227" s="84"/>
      <c r="CZ227" s="84"/>
      <c r="DA227" s="84"/>
      <c r="DB227" s="84"/>
      <c r="DC227" s="84"/>
      <c r="DD227" s="84"/>
      <c r="DE227" s="84"/>
      <c r="DF227" s="84"/>
      <c r="DG227" s="84"/>
      <c r="DH227" s="84"/>
      <c r="DI227" s="84"/>
      <c r="DJ227" s="84"/>
      <c r="DK227" s="84"/>
      <c r="DL227" s="84"/>
      <c r="DM227" s="84"/>
      <c r="DN227" s="84"/>
      <c r="DO227" s="84"/>
      <c r="DP227" s="84"/>
      <c r="DQ227" s="84"/>
      <c r="DR227" s="84"/>
      <c r="DS227" s="84"/>
      <c r="DT227" s="84"/>
      <c r="DU227" s="84"/>
      <c r="DV227" s="84"/>
      <c r="DW227" s="84"/>
      <c r="DX227" s="84"/>
      <c r="DY227" s="85"/>
      <c r="DZ227" s="84"/>
      <c r="EA227" s="84"/>
      <c r="EB227" s="84"/>
      <c r="EC227" s="84"/>
      <c r="ED227" s="84"/>
      <c r="EE227" s="84"/>
      <c r="EF227" s="84"/>
      <c r="EG227" s="84"/>
      <c r="EH227" s="84"/>
      <c r="EI227" s="84"/>
      <c r="EJ227" s="84"/>
      <c r="EK227" s="84"/>
      <c r="EL227" s="84"/>
      <c r="EM227" s="84"/>
      <c r="EN227" s="84"/>
      <c r="EO227" s="84"/>
      <c r="EP227" s="84"/>
      <c r="EQ227" s="84"/>
      <c r="ER227" s="84"/>
      <c r="ES227" s="84"/>
      <c r="ET227" s="84"/>
      <c r="EU227" s="84"/>
      <c r="EV227" s="84"/>
      <c r="EW227" s="84"/>
      <c r="EX227" s="84"/>
      <c r="EY227" s="84"/>
      <c r="EZ227" s="84"/>
      <c r="FA227" s="84"/>
      <c r="FB227" s="84"/>
      <c r="FC227" s="84"/>
      <c r="FD227" s="84"/>
      <c r="FE227" s="84"/>
      <c r="FF227" s="84"/>
      <c r="FG227" s="84"/>
      <c r="FH227" s="84"/>
      <c r="FI227" s="84"/>
      <c r="FJ227" s="84"/>
      <c r="FK227" s="84"/>
      <c r="FL227" s="84"/>
      <c r="FM227" s="84"/>
      <c r="FN227" s="84"/>
      <c r="FO227" s="84"/>
      <c r="FP227" s="84"/>
      <c r="FQ227" s="84"/>
      <c r="FR227" s="84"/>
      <c r="FS227" s="84"/>
      <c r="FT227" s="84"/>
      <c r="FU227" s="84"/>
      <c r="FV227" s="84"/>
      <c r="FW227" s="84"/>
      <c r="FX227" s="84"/>
      <c r="FY227" s="84"/>
      <c r="FZ227" s="84"/>
      <c r="GA227" s="84"/>
      <c r="GB227" s="84"/>
      <c r="GC227" s="84"/>
      <c r="GD227" s="84"/>
      <c r="GE227" s="84"/>
      <c r="GF227" s="84"/>
      <c r="GG227" s="84"/>
      <c r="GH227" s="84"/>
      <c r="GI227" s="84"/>
      <c r="GJ227" s="84"/>
      <c r="GK227" s="84"/>
      <c r="GL227" s="84"/>
      <c r="GM227" s="84"/>
      <c r="GN227" s="84"/>
      <c r="GO227" s="84"/>
      <c r="GP227" s="84"/>
      <c r="GQ227" s="84"/>
      <c r="GR227" s="84"/>
      <c r="GS227" s="84"/>
      <c r="GT227" s="84"/>
      <c r="GU227" s="84"/>
      <c r="GV227" s="84"/>
      <c r="GW227" s="84"/>
      <c r="GX227" s="84"/>
      <c r="GY227" s="84"/>
      <c r="GZ227" s="84"/>
      <c r="HA227" s="84"/>
      <c r="HB227" s="84"/>
      <c r="HC227" s="84"/>
      <c r="HD227" s="84"/>
      <c r="HE227" s="84"/>
      <c r="HF227" s="84"/>
      <c r="HG227" s="84"/>
      <c r="HH227" s="84"/>
      <c r="HI227" s="84"/>
      <c r="HJ227" s="84"/>
      <c r="HK227" s="84"/>
      <c r="HL227" s="84"/>
      <c r="HM227" s="84"/>
      <c r="HN227" s="84"/>
      <c r="HO227" s="84"/>
      <c r="HP227" s="84"/>
      <c r="HQ227" s="84"/>
      <c r="HR227" s="84"/>
      <c r="HS227" s="84"/>
      <c r="HT227" s="84"/>
      <c r="HU227" s="84"/>
      <c r="HV227" s="84"/>
      <c r="HW227" s="84"/>
      <c r="HX227" s="84"/>
      <c r="HY227" s="84"/>
      <c r="HZ227" s="84"/>
      <c r="IA227" s="84"/>
      <c r="IB227" s="84"/>
      <c r="IC227" s="84"/>
      <c r="ID227" s="84"/>
      <c r="IE227" s="84"/>
      <c r="IF227" s="84"/>
      <c r="IG227" s="84"/>
      <c r="IH227" s="84"/>
      <c r="II227" s="84"/>
      <c r="IJ227" s="84"/>
      <c r="IK227" s="84"/>
      <c r="IL227" s="84"/>
    </row>
    <row r="228" spans="1:246" ht="30">
      <c r="A228" s="49" t="s">
        <v>857</v>
      </c>
      <c r="B228" s="49" t="s">
        <v>33</v>
      </c>
      <c r="E228" s="77">
        <v>18</v>
      </c>
      <c r="F228" s="6" t="s">
        <v>125</v>
      </c>
      <c r="G228" s="396"/>
      <c r="H228" s="274">
        <f t="shared" si="64"/>
        <v>520</v>
      </c>
      <c r="I228" s="274">
        <v>473</v>
      </c>
      <c r="J228" s="81"/>
      <c r="K228" s="81">
        <v>47</v>
      </c>
      <c r="L228" s="80">
        <f t="shared" si="65"/>
        <v>520</v>
      </c>
      <c r="M228" s="79">
        <v>473</v>
      </c>
      <c r="N228" s="81"/>
      <c r="O228" s="79">
        <v>47</v>
      </c>
      <c r="P228" s="79"/>
      <c r="Q228" s="79"/>
      <c r="R228" s="81"/>
      <c r="S228" s="81"/>
      <c r="T228" s="81"/>
      <c r="U228" s="81"/>
      <c r="V228" s="81"/>
      <c r="W228" s="81"/>
      <c r="X228" s="86" t="s">
        <v>96</v>
      </c>
      <c r="Y228" s="83"/>
      <c r="Z228" s="50">
        <f t="shared" si="56"/>
        <v>520</v>
      </c>
      <c r="AA228" s="51">
        <f t="shared" si="57"/>
        <v>520</v>
      </c>
      <c r="AB228" s="51">
        <f t="shared" si="58"/>
        <v>0</v>
      </c>
      <c r="AC228" s="51">
        <f t="shared" si="59"/>
        <v>0</v>
      </c>
      <c r="AD228" s="84"/>
      <c r="AE228" s="84"/>
      <c r="AF228" s="84"/>
      <c r="AG228" s="84"/>
      <c r="AH228" s="84"/>
      <c r="AI228" s="84"/>
      <c r="AJ228" s="84"/>
      <c r="AK228" s="84"/>
      <c r="AL228" s="84"/>
      <c r="AM228" s="84"/>
      <c r="AN228" s="84"/>
      <c r="AO228" s="84"/>
      <c r="AP228" s="84"/>
      <c r="AQ228" s="84"/>
      <c r="AR228" s="84"/>
      <c r="AS228" s="84"/>
      <c r="AT228" s="84"/>
      <c r="AU228" s="84"/>
      <c r="AV228" s="84"/>
      <c r="AW228" s="84"/>
      <c r="AX228" s="84"/>
      <c r="AY228" s="84"/>
      <c r="AZ228" s="84"/>
      <c r="BA228" s="84"/>
      <c r="BB228" s="84"/>
      <c r="BC228" s="84"/>
      <c r="BD228" s="84"/>
      <c r="BE228" s="84"/>
      <c r="BF228" s="84"/>
      <c r="BG228" s="84"/>
      <c r="BH228" s="84"/>
      <c r="BI228" s="84"/>
      <c r="BJ228" s="84"/>
      <c r="BK228" s="84"/>
      <c r="BL228" s="84"/>
      <c r="BM228" s="84"/>
      <c r="BN228" s="84"/>
      <c r="BO228" s="84"/>
      <c r="BP228" s="84"/>
      <c r="BQ228" s="84"/>
      <c r="BR228" s="84"/>
      <c r="BS228" s="84"/>
      <c r="BT228" s="84"/>
      <c r="BU228" s="84"/>
      <c r="BV228" s="84"/>
      <c r="BW228" s="84"/>
      <c r="BX228" s="84"/>
      <c r="BY228" s="84"/>
      <c r="BZ228" s="84"/>
      <c r="CA228" s="84"/>
      <c r="CB228" s="84"/>
      <c r="CC228" s="84"/>
      <c r="CD228" s="84"/>
      <c r="CE228" s="84"/>
      <c r="CF228" s="84"/>
      <c r="CG228" s="84"/>
      <c r="CH228" s="84"/>
      <c r="CI228" s="84"/>
      <c r="CJ228" s="84"/>
      <c r="CK228" s="84"/>
      <c r="CL228" s="84"/>
      <c r="CM228" s="84"/>
      <c r="CN228" s="84"/>
      <c r="CO228" s="84"/>
      <c r="CP228" s="84"/>
      <c r="CQ228" s="84"/>
      <c r="CR228" s="84"/>
      <c r="CS228" s="84"/>
      <c r="CT228" s="84"/>
      <c r="CU228" s="84"/>
      <c r="CV228" s="84"/>
      <c r="CW228" s="84"/>
      <c r="CX228" s="84"/>
      <c r="CY228" s="84"/>
      <c r="CZ228" s="84"/>
      <c r="DA228" s="84"/>
      <c r="DB228" s="84"/>
      <c r="DC228" s="84"/>
      <c r="DD228" s="84"/>
      <c r="DE228" s="84"/>
      <c r="DF228" s="84"/>
      <c r="DG228" s="84"/>
      <c r="DH228" s="84"/>
      <c r="DI228" s="84"/>
      <c r="DJ228" s="84"/>
      <c r="DK228" s="84"/>
      <c r="DL228" s="84"/>
      <c r="DM228" s="84"/>
      <c r="DN228" s="84"/>
      <c r="DO228" s="84"/>
      <c r="DP228" s="84"/>
      <c r="DQ228" s="84"/>
      <c r="DR228" s="84"/>
      <c r="DS228" s="84"/>
      <c r="DT228" s="84"/>
      <c r="DU228" s="84"/>
      <c r="DV228" s="84"/>
      <c r="DW228" s="84"/>
      <c r="DX228" s="84"/>
      <c r="DY228" s="85"/>
      <c r="DZ228" s="84"/>
      <c r="EA228" s="84"/>
      <c r="EB228" s="84"/>
      <c r="EC228" s="84"/>
      <c r="ED228" s="84"/>
      <c r="EE228" s="84"/>
      <c r="EF228" s="84"/>
      <c r="EG228" s="84"/>
      <c r="EH228" s="84"/>
      <c r="EI228" s="84"/>
      <c r="EJ228" s="84"/>
      <c r="EK228" s="84"/>
      <c r="EL228" s="84"/>
      <c r="EM228" s="84"/>
      <c r="EN228" s="84"/>
      <c r="EO228" s="84"/>
      <c r="EP228" s="84"/>
      <c r="EQ228" s="84"/>
      <c r="ER228" s="84"/>
      <c r="ES228" s="84"/>
      <c r="ET228" s="84"/>
      <c r="EU228" s="84"/>
      <c r="EV228" s="84"/>
      <c r="EW228" s="84"/>
      <c r="EX228" s="84"/>
      <c r="EY228" s="84"/>
      <c r="EZ228" s="84"/>
      <c r="FA228" s="84"/>
      <c r="FB228" s="84"/>
      <c r="FC228" s="84"/>
      <c r="FD228" s="84"/>
      <c r="FE228" s="84"/>
      <c r="FF228" s="84"/>
      <c r="FG228" s="84"/>
      <c r="FH228" s="84"/>
      <c r="FI228" s="84"/>
      <c r="FJ228" s="84"/>
      <c r="FK228" s="84"/>
      <c r="FL228" s="84"/>
      <c r="FM228" s="84"/>
      <c r="FN228" s="84"/>
      <c r="FO228" s="84"/>
      <c r="FP228" s="84"/>
      <c r="FQ228" s="84"/>
      <c r="FR228" s="84"/>
      <c r="FS228" s="84"/>
      <c r="FT228" s="84"/>
      <c r="FU228" s="84"/>
      <c r="FV228" s="84"/>
      <c r="FW228" s="84"/>
      <c r="FX228" s="84"/>
      <c r="FY228" s="84"/>
      <c r="FZ228" s="84"/>
      <c r="GA228" s="84"/>
      <c r="GB228" s="84"/>
      <c r="GC228" s="84"/>
      <c r="GD228" s="84"/>
      <c r="GE228" s="84"/>
      <c r="GF228" s="84"/>
      <c r="GG228" s="84"/>
      <c r="GH228" s="84"/>
      <c r="GI228" s="84"/>
      <c r="GJ228" s="84"/>
      <c r="GK228" s="84"/>
      <c r="GL228" s="84"/>
      <c r="GM228" s="84"/>
      <c r="GN228" s="84"/>
      <c r="GO228" s="84"/>
      <c r="GP228" s="84"/>
      <c r="GQ228" s="84"/>
      <c r="GR228" s="84"/>
      <c r="GS228" s="84"/>
      <c r="GT228" s="84"/>
      <c r="GU228" s="84"/>
      <c r="GV228" s="84"/>
      <c r="GW228" s="84"/>
      <c r="GX228" s="84"/>
      <c r="GY228" s="84"/>
      <c r="GZ228" s="84"/>
      <c r="HA228" s="84"/>
      <c r="HB228" s="84"/>
      <c r="HC228" s="84"/>
      <c r="HD228" s="84"/>
      <c r="HE228" s="84"/>
      <c r="HF228" s="84"/>
      <c r="HG228" s="84"/>
      <c r="HH228" s="84"/>
      <c r="HI228" s="84"/>
      <c r="HJ228" s="84"/>
      <c r="HK228" s="84"/>
      <c r="HL228" s="84"/>
      <c r="HM228" s="84"/>
      <c r="HN228" s="84"/>
      <c r="HO228" s="84"/>
      <c r="HP228" s="84"/>
      <c r="HQ228" s="84"/>
      <c r="HR228" s="84"/>
      <c r="HS228" s="84"/>
      <c r="HT228" s="84"/>
      <c r="HU228" s="84"/>
      <c r="HV228" s="84"/>
      <c r="HW228" s="84"/>
      <c r="HX228" s="84"/>
      <c r="HY228" s="84"/>
      <c r="HZ228" s="84"/>
      <c r="IA228" s="84"/>
      <c r="IB228" s="84"/>
      <c r="IC228" s="84"/>
      <c r="ID228" s="84"/>
      <c r="IE228" s="84"/>
      <c r="IF228" s="84"/>
      <c r="IG228" s="84"/>
      <c r="IH228" s="84"/>
      <c r="II228" s="84"/>
      <c r="IJ228" s="84"/>
      <c r="IK228" s="84"/>
      <c r="IL228" s="84"/>
    </row>
    <row r="229" spans="1:246" ht="30">
      <c r="A229" s="49" t="s">
        <v>857</v>
      </c>
      <c r="B229" s="49" t="s">
        <v>33</v>
      </c>
      <c r="E229" s="77">
        <v>19</v>
      </c>
      <c r="F229" s="6" t="s">
        <v>126</v>
      </c>
      <c r="G229" s="396"/>
      <c r="H229" s="274">
        <f t="shared" si="64"/>
        <v>2400</v>
      </c>
      <c r="I229" s="274">
        <v>2200</v>
      </c>
      <c r="J229" s="81"/>
      <c r="K229" s="81">
        <v>200</v>
      </c>
      <c r="L229" s="80">
        <f t="shared" si="65"/>
        <v>2400</v>
      </c>
      <c r="M229" s="79">
        <v>2200</v>
      </c>
      <c r="N229" s="81"/>
      <c r="O229" s="79">
        <v>200</v>
      </c>
      <c r="P229" s="79"/>
      <c r="Q229" s="79"/>
      <c r="R229" s="81"/>
      <c r="S229" s="81"/>
      <c r="T229" s="81"/>
      <c r="U229" s="81"/>
      <c r="V229" s="81"/>
      <c r="W229" s="81"/>
      <c r="X229" s="86" t="s">
        <v>96</v>
      </c>
      <c r="Y229" s="83"/>
      <c r="Z229" s="50">
        <f t="shared" si="56"/>
        <v>2400</v>
      </c>
      <c r="AA229" s="51">
        <f t="shared" si="57"/>
        <v>2400</v>
      </c>
      <c r="AB229" s="51">
        <f t="shared" si="58"/>
        <v>0</v>
      </c>
      <c r="AC229" s="51">
        <f t="shared" si="59"/>
        <v>0</v>
      </c>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c r="BF229" s="84"/>
      <c r="BG229" s="84"/>
      <c r="BH229" s="84"/>
      <c r="BI229" s="84"/>
      <c r="BJ229" s="84"/>
      <c r="BK229" s="84"/>
      <c r="BL229" s="84"/>
      <c r="BM229" s="84"/>
      <c r="BN229" s="84"/>
      <c r="BO229" s="84"/>
      <c r="BP229" s="84"/>
      <c r="BQ229" s="84"/>
      <c r="BR229" s="84"/>
      <c r="BS229" s="84"/>
      <c r="BT229" s="84"/>
      <c r="BU229" s="84"/>
      <c r="BV229" s="84"/>
      <c r="BW229" s="84"/>
      <c r="BX229" s="84"/>
      <c r="BY229" s="84"/>
      <c r="BZ229" s="84"/>
      <c r="CA229" s="84"/>
      <c r="CB229" s="84"/>
      <c r="CC229" s="84"/>
      <c r="CD229" s="84"/>
      <c r="CE229" s="84"/>
      <c r="CF229" s="84"/>
      <c r="CG229" s="84"/>
      <c r="CH229" s="84"/>
      <c r="CI229" s="84"/>
      <c r="CJ229" s="84"/>
      <c r="CK229" s="84"/>
      <c r="CL229" s="84"/>
      <c r="CM229" s="84"/>
      <c r="CN229" s="84"/>
      <c r="CO229" s="84"/>
      <c r="CP229" s="84"/>
      <c r="CQ229" s="84"/>
      <c r="CR229" s="84"/>
      <c r="CS229" s="84"/>
      <c r="CT229" s="84"/>
      <c r="CU229" s="84"/>
      <c r="CV229" s="84"/>
      <c r="CW229" s="84"/>
      <c r="CX229" s="84"/>
      <c r="CY229" s="84"/>
      <c r="CZ229" s="84"/>
      <c r="DA229" s="84"/>
      <c r="DB229" s="84"/>
      <c r="DC229" s="84"/>
      <c r="DD229" s="84"/>
      <c r="DE229" s="84"/>
      <c r="DF229" s="84"/>
      <c r="DG229" s="84"/>
      <c r="DH229" s="84"/>
      <c r="DI229" s="84"/>
      <c r="DJ229" s="84"/>
      <c r="DK229" s="84"/>
      <c r="DL229" s="84"/>
      <c r="DM229" s="84"/>
      <c r="DN229" s="84"/>
      <c r="DO229" s="84"/>
      <c r="DP229" s="84"/>
      <c r="DQ229" s="84"/>
      <c r="DR229" s="84"/>
      <c r="DS229" s="84"/>
      <c r="DT229" s="84"/>
      <c r="DU229" s="84"/>
      <c r="DV229" s="84"/>
      <c r="DW229" s="84"/>
      <c r="DX229" s="84"/>
      <c r="DY229" s="85"/>
      <c r="DZ229" s="84"/>
      <c r="EA229" s="84"/>
      <c r="EB229" s="84"/>
      <c r="EC229" s="84"/>
      <c r="ED229" s="84"/>
      <c r="EE229" s="84"/>
      <c r="EF229" s="84"/>
      <c r="EG229" s="84"/>
      <c r="EH229" s="84"/>
      <c r="EI229" s="84"/>
      <c r="EJ229" s="84"/>
      <c r="EK229" s="84"/>
      <c r="EL229" s="84"/>
      <c r="EM229" s="84"/>
      <c r="EN229" s="84"/>
      <c r="EO229" s="84"/>
      <c r="EP229" s="84"/>
      <c r="EQ229" s="84"/>
      <c r="ER229" s="84"/>
      <c r="ES229" s="84"/>
      <c r="ET229" s="84"/>
      <c r="EU229" s="84"/>
      <c r="EV229" s="84"/>
      <c r="EW229" s="84"/>
      <c r="EX229" s="84"/>
      <c r="EY229" s="84"/>
      <c r="EZ229" s="84"/>
      <c r="FA229" s="84"/>
      <c r="FB229" s="84"/>
      <c r="FC229" s="84"/>
      <c r="FD229" s="84"/>
      <c r="FE229" s="84"/>
      <c r="FF229" s="84"/>
      <c r="FG229" s="84"/>
      <c r="FH229" s="84"/>
      <c r="FI229" s="84"/>
      <c r="FJ229" s="84"/>
      <c r="FK229" s="84"/>
      <c r="FL229" s="84"/>
      <c r="FM229" s="84"/>
      <c r="FN229" s="84"/>
      <c r="FO229" s="84"/>
      <c r="FP229" s="84"/>
      <c r="FQ229" s="84"/>
      <c r="FR229" s="84"/>
      <c r="FS229" s="84"/>
      <c r="FT229" s="84"/>
      <c r="FU229" s="84"/>
      <c r="FV229" s="84"/>
      <c r="FW229" s="84"/>
      <c r="FX229" s="84"/>
      <c r="FY229" s="84"/>
      <c r="FZ229" s="84"/>
      <c r="GA229" s="84"/>
      <c r="GB229" s="84"/>
      <c r="GC229" s="84"/>
      <c r="GD229" s="84"/>
      <c r="GE229" s="84"/>
      <c r="GF229" s="84"/>
      <c r="GG229" s="84"/>
      <c r="GH229" s="84"/>
      <c r="GI229" s="84"/>
      <c r="GJ229" s="84"/>
      <c r="GK229" s="84"/>
      <c r="GL229" s="84"/>
      <c r="GM229" s="84"/>
      <c r="GN229" s="84"/>
      <c r="GO229" s="84"/>
      <c r="GP229" s="84"/>
      <c r="GQ229" s="84"/>
      <c r="GR229" s="84"/>
      <c r="GS229" s="84"/>
      <c r="GT229" s="84"/>
      <c r="GU229" s="84"/>
      <c r="GV229" s="84"/>
      <c r="GW229" s="84"/>
      <c r="GX229" s="84"/>
      <c r="GY229" s="84"/>
      <c r="GZ229" s="84"/>
      <c r="HA229" s="84"/>
      <c r="HB229" s="84"/>
      <c r="HC229" s="84"/>
      <c r="HD229" s="84"/>
      <c r="HE229" s="84"/>
      <c r="HF229" s="84"/>
      <c r="HG229" s="84"/>
      <c r="HH229" s="84"/>
      <c r="HI229" s="84"/>
      <c r="HJ229" s="84"/>
      <c r="HK229" s="84"/>
      <c r="HL229" s="84"/>
      <c r="HM229" s="84"/>
      <c r="HN229" s="84"/>
      <c r="HO229" s="84"/>
      <c r="HP229" s="84"/>
      <c r="HQ229" s="84"/>
      <c r="HR229" s="84"/>
      <c r="HS229" s="84"/>
      <c r="HT229" s="84"/>
      <c r="HU229" s="84"/>
      <c r="HV229" s="84"/>
      <c r="HW229" s="84"/>
      <c r="HX229" s="84"/>
      <c r="HY229" s="84"/>
      <c r="HZ229" s="84"/>
      <c r="IA229" s="84"/>
      <c r="IB229" s="84"/>
      <c r="IC229" s="84"/>
      <c r="ID229" s="84"/>
      <c r="IE229" s="84"/>
      <c r="IF229" s="84"/>
      <c r="IG229" s="84"/>
      <c r="IH229" s="84"/>
      <c r="II229" s="84"/>
      <c r="IJ229" s="84"/>
      <c r="IK229" s="84"/>
      <c r="IL229" s="84"/>
    </row>
    <row r="230" spans="1:246" ht="30">
      <c r="A230" s="49" t="s">
        <v>857</v>
      </c>
      <c r="B230" s="49" t="s">
        <v>33</v>
      </c>
      <c r="E230" s="77">
        <v>20</v>
      </c>
      <c r="F230" s="6" t="s">
        <v>127</v>
      </c>
      <c r="G230" s="396"/>
      <c r="H230" s="274">
        <f t="shared" si="64"/>
        <v>1336</v>
      </c>
      <c r="I230" s="274">
        <v>1336</v>
      </c>
      <c r="J230" s="81"/>
      <c r="K230" s="81"/>
      <c r="L230" s="80">
        <f t="shared" si="65"/>
        <v>0</v>
      </c>
      <c r="M230" s="79"/>
      <c r="N230" s="81"/>
      <c r="O230" s="79"/>
      <c r="P230" s="79">
        <v>1336</v>
      </c>
      <c r="Q230" s="79">
        <v>1336</v>
      </c>
      <c r="R230" s="81"/>
      <c r="S230" s="81"/>
      <c r="T230" s="81"/>
      <c r="U230" s="81"/>
      <c r="V230" s="81"/>
      <c r="W230" s="81"/>
      <c r="X230" s="86" t="s">
        <v>96</v>
      </c>
      <c r="Y230" s="83"/>
      <c r="Z230" s="50">
        <f t="shared" si="56"/>
        <v>1336</v>
      </c>
      <c r="AA230" s="51">
        <f t="shared" si="57"/>
        <v>0</v>
      </c>
      <c r="AB230" s="51">
        <f t="shared" si="58"/>
        <v>1336</v>
      </c>
      <c r="AC230" s="51">
        <f t="shared" si="59"/>
        <v>0</v>
      </c>
      <c r="AD230" s="84"/>
      <c r="AE230" s="84"/>
      <c r="AF230" s="84"/>
      <c r="AG230" s="84"/>
      <c r="AH230" s="84"/>
      <c r="AI230" s="84"/>
      <c r="AJ230" s="84"/>
      <c r="AK230" s="84"/>
      <c r="AL230" s="84"/>
      <c r="AM230" s="84"/>
      <c r="AN230" s="84"/>
      <c r="AO230" s="84"/>
      <c r="AP230" s="84"/>
      <c r="AQ230" s="84"/>
      <c r="AR230" s="84"/>
      <c r="AS230" s="84"/>
      <c r="AT230" s="84"/>
      <c r="AU230" s="84"/>
      <c r="AV230" s="84"/>
      <c r="AW230" s="84"/>
      <c r="AX230" s="84"/>
      <c r="AY230" s="84"/>
      <c r="AZ230" s="84"/>
      <c r="BA230" s="84"/>
      <c r="BB230" s="84"/>
      <c r="BC230" s="84"/>
      <c r="BD230" s="84"/>
      <c r="BE230" s="84"/>
      <c r="BF230" s="84"/>
      <c r="BG230" s="84"/>
      <c r="BH230" s="84"/>
      <c r="BI230" s="84"/>
      <c r="BJ230" s="84"/>
      <c r="BK230" s="84"/>
      <c r="BL230" s="84"/>
      <c r="BM230" s="84"/>
      <c r="BN230" s="84"/>
      <c r="BO230" s="84"/>
      <c r="BP230" s="84"/>
      <c r="BQ230" s="84"/>
      <c r="BR230" s="84"/>
      <c r="BS230" s="84"/>
      <c r="BT230" s="84"/>
      <c r="BU230" s="84"/>
      <c r="BV230" s="84"/>
      <c r="BW230" s="84"/>
      <c r="BX230" s="84"/>
      <c r="BY230" s="84"/>
      <c r="BZ230" s="84"/>
      <c r="CA230" s="84"/>
      <c r="CB230" s="84"/>
      <c r="CC230" s="84"/>
      <c r="CD230" s="84"/>
      <c r="CE230" s="84"/>
      <c r="CF230" s="84"/>
      <c r="CG230" s="84"/>
      <c r="CH230" s="84"/>
      <c r="CI230" s="84"/>
      <c r="CJ230" s="84"/>
      <c r="CK230" s="84"/>
      <c r="CL230" s="84"/>
      <c r="CM230" s="84"/>
      <c r="CN230" s="84"/>
      <c r="CO230" s="84"/>
      <c r="CP230" s="84"/>
      <c r="CQ230" s="84"/>
      <c r="CR230" s="84"/>
      <c r="CS230" s="84"/>
      <c r="CT230" s="84"/>
      <c r="CU230" s="84"/>
      <c r="CV230" s="84"/>
      <c r="CW230" s="84"/>
      <c r="CX230" s="84"/>
      <c r="CY230" s="84"/>
      <c r="CZ230" s="84"/>
      <c r="DA230" s="84"/>
      <c r="DB230" s="84"/>
      <c r="DC230" s="84"/>
      <c r="DD230" s="84"/>
      <c r="DE230" s="84"/>
      <c r="DF230" s="84"/>
      <c r="DG230" s="84"/>
      <c r="DH230" s="84"/>
      <c r="DI230" s="84"/>
      <c r="DJ230" s="84"/>
      <c r="DK230" s="84"/>
      <c r="DL230" s="84"/>
      <c r="DM230" s="84"/>
      <c r="DN230" s="84"/>
      <c r="DO230" s="84"/>
      <c r="DP230" s="84"/>
      <c r="DQ230" s="84"/>
      <c r="DR230" s="84"/>
      <c r="DS230" s="84"/>
      <c r="DT230" s="84"/>
      <c r="DU230" s="84"/>
      <c r="DV230" s="84"/>
      <c r="DW230" s="84"/>
      <c r="DX230" s="84"/>
      <c r="DY230" s="85"/>
      <c r="DZ230" s="84"/>
      <c r="EA230" s="84"/>
      <c r="EB230" s="84"/>
      <c r="EC230" s="84"/>
      <c r="ED230" s="84"/>
      <c r="EE230" s="84"/>
      <c r="EF230" s="84"/>
      <c r="EG230" s="84"/>
      <c r="EH230" s="84"/>
      <c r="EI230" s="84"/>
      <c r="EJ230" s="84"/>
      <c r="EK230" s="84"/>
      <c r="EL230" s="84"/>
      <c r="EM230" s="84"/>
      <c r="EN230" s="84"/>
      <c r="EO230" s="84"/>
      <c r="EP230" s="84"/>
      <c r="EQ230" s="84"/>
      <c r="ER230" s="84"/>
      <c r="ES230" s="84"/>
      <c r="ET230" s="84"/>
      <c r="EU230" s="84"/>
      <c r="EV230" s="84"/>
      <c r="EW230" s="84"/>
      <c r="EX230" s="84"/>
      <c r="EY230" s="84"/>
      <c r="EZ230" s="84"/>
      <c r="FA230" s="84"/>
      <c r="FB230" s="84"/>
      <c r="FC230" s="84"/>
      <c r="FD230" s="84"/>
      <c r="FE230" s="84"/>
      <c r="FF230" s="84"/>
      <c r="FG230" s="84"/>
      <c r="FH230" s="84"/>
      <c r="FI230" s="84"/>
      <c r="FJ230" s="84"/>
      <c r="FK230" s="84"/>
      <c r="FL230" s="84"/>
      <c r="FM230" s="84"/>
      <c r="FN230" s="84"/>
      <c r="FO230" s="84"/>
      <c r="FP230" s="84"/>
      <c r="FQ230" s="84"/>
      <c r="FR230" s="84"/>
      <c r="FS230" s="84"/>
      <c r="FT230" s="84"/>
      <c r="FU230" s="84"/>
      <c r="FV230" s="84"/>
      <c r="FW230" s="84"/>
      <c r="FX230" s="84"/>
      <c r="FY230" s="84"/>
      <c r="FZ230" s="84"/>
      <c r="GA230" s="84"/>
      <c r="GB230" s="84"/>
      <c r="GC230" s="84"/>
      <c r="GD230" s="84"/>
      <c r="GE230" s="84"/>
      <c r="GF230" s="84"/>
      <c r="GG230" s="84"/>
      <c r="GH230" s="84"/>
      <c r="GI230" s="84"/>
      <c r="GJ230" s="84"/>
      <c r="GK230" s="84"/>
      <c r="GL230" s="84"/>
      <c r="GM230" s="84"/>
      <c r="GN230" s="84"/>
      <c r="GO230" s="84"/>
      <c r="GP230" s="84"/>
      <c r="GQ230" s="84"/>
      <c r="GR230" s="84"/>
      <c r="GS230" s="84"/>
      <c r="GT230" s="84"/>
      <c r="GU230" s="84"/>
      <c r="GV230" s="84"/>
      <c r="GW230" s="84"/>
      <c r="GX230" s="84"/>
      <c r="GY230" s="84"/>
      <c r="GZ230" s="84"/>
      <c r="HA230" s="84"/>
      <c r="HB230" s="84"/>
      <c r="HC230" s="84"/>
      <c r="HD230" s="84"/>
      <c r="HE230" s="84"/>
      <c r="HF230" s="84"/>
      <c r="HG230" s="84"/>
      <c r="HH230" s="84"/>
      <c r="HI230" s="84"/>
      <c r="HJ230" s="84"/>
      <c r="HK230" s="84"/>
      <c r="HL230" s="84"/>
      <c r="HM230" s="84"/>
      <c r="HN230" s="84"/>
      <c r="HO230" s="84"/>
      <c r="HP230" s="84"/>
      <c r="HQ230" s="84"/>
      <c r="HR230" s="84"/>
      <c r="HS230" s="84"/>
      <c r="HT230" s="84"/>
      <c r="HU230" s="84"/>
      <c r="HV230" s="84"/>
      <c r="HW230" s="84"/>
      <c r="HX230" s="84"/>
      <c r="HY230" s="84"/>
      <c r="HZ230" s="84"/>
      <c r="IA230" s="84"/>
      <c r="IB230" s="84"/>
      <c r="IC230" s="84"/>
      <c r="ID230" s="84"/>
      <c r="IE230" s="84"/>
      <c r="IF230" s="84"/>
      <c r="IG230" s="84"/>
      <c r="IH230" s="84"/>
      <c r="II230" s="84"/>
      <c r="IJ230" s="84"/>
      <c r="IK230" s="84"/>
      <c r="IL230" s="84"/>
    </row>
    <row r="231" spans="1:246" ht="30">
      <c r="A231" s="49" t="s">
        <v>857</v>
      </c>
      <c r="B231" s="49" t="s">
        <v>33</v>
      </c>
      <c r="E231" s="77">
        <v>21</v>
      </c>
      <c r="F231" s="6" t="s">
        <v>128</v>
      </c>
      <c r="G231" s="396"/>
      <c r="H231" s="274">
        <f t="shared" si="64"/>
        <v>2686</v>
      </c>
      <c r="I231" s="274">
        <v>2686</v>
      </c>
      <c r="J231" s="81"/>
      <c r="K231" s="81"/>
      <c r="L231" s="80">
        <f t="shared" si="65"/>
        <v>0</v>
      </c>
      <c r="M231" s="79"/>
      <c r="N231" s="81"/>
      <c r="O231" s="79"/>
      <c r="P231" s="79">
        <v>2686</v>
      </c>
      <c r="Q231" s="79">
        <v>2686</v>
      </c>
      <c r="R231" s="81"/>
      <c r="S231" s="81"/>
      <c r="T231" s="81"/>
      <c r="U231" s="81"/>
      <c r="V231" s="81"/>
      <c r="W231" s="81"/>
      <c r="X231" s="86" t="s">
        <v>96</v>
      </c>
      <c r="Y231" s="83"/>
      <c r="Z231" s="50">
        <f t="shared" si="56"/>
        <v>2686</v>
      </c>
      <c r="AA231" s="51">
        <f t="shared" si="57"/>
        <v>0</v>
      </c>
      <c r="AB231" s="51">
        <f t="shared" si="58"/>
        <v>2686</v>
      </c>
      <c r="AC231" s="51">
        <f t="shared" si="59"/>
        <v>0</v>
      </c>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c r="BF231" s="84"/>
      <c r="BG231" s="84"/>
      <c r="BH231" s="84"/>
      <c r="BI231" s="84"/>
      <c r="BJ231" s="84"/>
      <c r="BK231" s="84"/>
      <c r="BL231" s="84"/>
      <c r="BM231" s="84"/>
      <c r="BN231" s="84"/>
      <c r="BO231" s="84"/>
      <c r="BP231" s="84"/>
      <c r="BQ231" s="84"/>
      <c r="BR231" s="84"/>
      <c r="BS231" s="84"/>
      <c r="BT231" s="84"/>
      <c r="BU231" s="84"/>
      <c r="BV231" s="84"/>
      <c r="BW231" s="84"/>
      <c r="BX231" s="84"/>
      <c r="BY231" s="84"/>
      <c r="BZ231" s="84"/>
      <c r="CA231" s="84"/>
      <c r="CB231" s="84"/>
      <c r="CC231" s="84"/>
      <c r="CD231" s="84"/>
      <c r="CE231" s="84"/>
      <c r="CF231" s="84"/>
      <c r="CG231" s="84"/>
      <c r="CH231" s="84"/>
      <c r="CI231" s="84"/>
      <c r="CJ231" s="84"/>
      <c r="CK231" s="84"/>
      <c r="CL231" s="84"/>
      <c r="CM231" s="84"/>
      <c r="CN231" s="84"/>
      <c r="CO231" s="84"/>
      <c r="CP231" s="84"/>
      <c r="CQ231" s="84"/>
      <c r="CR231" s="84"/>
      <c r="CS231" s="84"/>
      <c r="CT231" s="84"/>
      <c r="CU231" s="84"/>
      <c r="CV231" s="84"/>
      <c r="CW231" s="84"/>
      <c r="CX231" s="84"/>
      <c r="CY231" s="84"/>
      <c r="CZ231" s="84"/>
      <c r="DA231" s="84"/>
      <c r="DB231" s="84"/>
      <c r="DC231" s="84"/>
      <c r="DD231" s="84"/>
      <c r="DE231" s="84"/>
      <c r="DF231" s="84"/>
      <c r="DG231" s="84"/>
      <c r="DH231" s="84"/>
      <c r="DI231" s="84"/>
      <c r="DJ231" s="84"/>
      <c r="DK231" s="84"/>
      <c r="DL231" s="84"/>
      <c r="DM231" s="84"/>
      <c r="DN231" s="84"/>
      <c r="DO231" s="84"/>
      <c r="DP231" s="84"/>
      <c r="DQ231" s="84"/>
      <c r="DR231" s="84"/>
      <c r="DS231" s="84"/>
      <c r="DT231" s="84"/>
      <c r="DU231" s="84"/>
      <c r="DV231" s="84"/>
      <c r="DW231" s="84"/>
      <c r="DX231" s="84"/>
      <c r="DY231" s="85"/>
      <c r="DZ231" s="84"/>
      <c r="EA231" s="84"/>
      <c r="EB231" s="84"/>
      <c r="EC231" s="84"/>
      <c r="ED231" s="84"/>
      <c r="EE231" s="84"/>
      <c r="EF231" s="84"/>
      <c r="EG231" s="84"/>
      <c r="EH231" s="84"/>
      <c r="EI231" s="84"/>
      <c r="EJ231" s="84"/>
      <c r="EK231" s="84"/>
      <c r="EL231" s="84"/>
      <c r="EM231" s="84"/>
      <c r="EN231" s="84"/>
      <c r="EO231" s="84"/>
      <c r="EP231" s="84"/>
      <c r="EQ231" s="84"/>
      <c r="ER231" s="84"/>
      <c r="ES231" s="84"/>
      <c r="ET231" s="84"/>
      <c r="EU231" s="84"/>
      <c r="EV231" s="84"/>
      <c r="EW231" s="84"/>
      <c r="EX231" s="84"/>
      <c r="EY231" s="84"/>
      <c r="EZ231" s="84"/>
      <c r="FA231" s="84"/>
      <c r="FB231" s="84"/>
      <c r="FC231" s="84"/>
      <c r="FD231" s="84"/>
      <c r="FE231" s="84"/>
      <c r="FF231" s="84"/>
      <c r="FG231" s="84"/>
      <c r="FH231" s="84"/>
      <c r="FI231" s="84"/>
      <c r="FJ231" s="84"/>
      <c r="FK231" s="84"/>
      <c r="FL231" s="84"/>
      <c r="FM231" s="84"/>
      <c r="FN231" s="84"/>
      <c r="FO231" s="84"/>
      <c r="FP231" s="84"/>
      <c r="FQ231" s="84"/>
      <c r="FR231" s="84"/>
      <c r="FS231" s="84"/>
      <c r="FT231" s="84"/>
      <c r="FU231" s="84"/>
      <c r="FV231" s="84"/>
      <c r="FW231" s="84"/>
      <c r="FX231" s="84"/>
      <c r="FY231" s="84"/>
      <c r="FZ231" s="84"/>
      <c r="GA231" s="84"/>
      <c r="GB231" s="84"/>
      <c r="GC231" s="84"/>
      <c r="GD231" s="84"/>
      <c r="GE231" s="84"/>
      <c r="GF231" s="84"/>
      <c r="GG231" s="84"/>
      <c r="GH231" s="84"/>
      <c r="GI231" s="84"/>
      <c r="GJ231" s="84"/>
      <c r="GK231" s="84"/>
      <c r="GL231" s="84"/>
      <c r="GM231" s="84"/>
      <c r="GN231" s="84"/>
      <c r="GO231" s="84"/>
      <c r="GP231" s="84"/>
      <c r="GQ231" s="84"/>
      <c r="GR231" s="84"/>
      <c r="GS231" s="84"/>
      <c r="GT231" s="84"/>
      <c r="GU231" s="84"/>
      <c r="GV231" s="84"/>
      <c r="GW231" s="84"/>
      <c r="GX231" s="84"/>
      <c r="GY231" s="84"/>
      <c r="GZ231" s="84"/>
      <c r="HA231" s="84"/>
      <c r="HB231" s="84"/>
      <c r="HC231" s="84"/>
      <c r="HD231" s="84"/>
      <c r="HE231" s="84"/>
      <c r="HF231" s="84"/>
      <c r="HG231" s="84"/>
      <c r="HH231" s="84"/>
      <c r="HI231" s="84"/>
      <c r="HJ231" s="84"/>
      <c r="HK231" s="84"/>
      <c r="HL231" s="84"/>
      <c r="HM231" s="84"/>
      <c r="HN231" s="84"/>
      <c r="HO231" s="84"/>
      <c r="HP231" s="84"/>
      <c r="HQ231" s="84"/>
      <c r="HR231" s="84"/>
      <c r="HS231" s="84"/>
      <c r="HT231" s="84"/>
      <c r="HU231" s="84"/>
      <c r="HV231" s="84"/>
      <c r="HW231" s="84"/>
      <c r="HX231" s="84"/>
      <c r="HY231" s="84"/>
      <c r="HZ231" s="84"/>
      <c r="IA231" s="84"/>
      <c r="IB231" s="84"/>
      <c r="IC231" s="84"/>
      <c r="ID231" s="84"/>
      <c r="IE231" s="84"/>
      <c r="IF231" s="84"/>
      <c r="IG231" s="84"/>
      <c r="IH231" s="84"/>
      <c r="II231" s="84"/>
      <c r="IJ231" s="84"/>
      <c r="IK231" s="84"/>
      <c r="IL231" s="84"/>
    </row>
    <row r="232" spans="1:246" ht="30">
      <c r="A232" s="49" t="s">
        <v>857</v>
      </c>
      <c r="B232" s="49" t="s">
        <v>33</v>
      </c>
      <c r="E232" s="77">
        <v>22</v>
      </c>
      <c r="F232" s="6" t="s">
        <v>130</v>
      </c>
      <c r="G232" s="396" t="s">
        <v>129</v>
      </c>
      <c r="H232" s="274">
        <f t="shared" si="64"/>
        <v>2182</v>
      </c>
      <c r="I232" s="274">
        <v>1982</v>
      </c>
      <c r="J232" s="79"/>
      <c r="K232" s="79">
        <v>200</v>
      </c>
      <c r="L232" s="80">
        <f t="shared" si="65"/>
        <v>2182.6202160000003</v>
      </c>
      <c r="M232" s="79">
        <v>1982.620216</v>
      </c>
      <c r="N232" s="81"/>
      <c r="O232" s="79">
        <v>200</v>
      </c>
      <c r="P232" s="79"/>
      <c r="Q232" s="79"/>
      <c r="R232" s="81"/>
      <c r="S232" s="81"/>
      <c r="T232" s="81"/>
      <c r="U232" s="81"/>
      <c r="V232" s="81"/>
      <c r="W232" s="81"/>
      <c r="X232" s="86" t="s">
        <v>83</v>
      </c>
      <c r="Y232" s="83"/>
      <c r="Z232" s="50">
        <f t="shared" si="56"/>
        <v>2182</v>
      </c>
      <c r="AA232" s="51">
        <f t="shared" si="57"/>
        <v>2182.6202160000003</v>
      </c>
      <c r="AB232" s="51">
        <f t="shared" si="58"/>
        <v>0</v>
      </c>
      <c r="AC232" s="51">
        <f t="shared" si="59"/>
        <v>0</v>
      </c>
      <c r="AD232" s="84"/>
      <c r="AE232" s="84"/>
      <c r="AF232" s="84"/>
      <c r="AG232" s="84"/>
      <c r="AH232" s="84"/>
      <c r="AI232" s="84"/>
      <c r="AJ232" s="84"/>
      <c r="AK232" s="84"/>
      <c r="AL232" s="84"/>
      <c r="AM232" s="84"/>
      <c r="AN232" s="84"/>
      <c r="AO232" s="84"/>
      <c r="AP232" s="84"/>
      <c r="AQ232" s="84"/>
      <c r="AR232" s="84"/>
      <c r="AS232" s="84"/>
      <c r="AT232" s="84"/>
      <c r="AU232" s="84"/>
      <c r="AV232" s="84"/>
      <c r="AW232" s="84"/>
      <c r="AX232" s="84"/>
      <c r="AY232" s="84"/>
      <c r="AZ232" s="84"/>
      <c r="BA232" s="84"/>
      <c r="BB232" s="84"/>
      <c r="BC232" s="84"/>
      <c r="BD232" s="84"/>
      <c r="BE232" s="84"/>
      <c r="BF232" s="84"/>
      <c r="BG232" s="84"/>
      <c r="BH232" s="84"/>
      <c r="BI232" s="84"/>
      <c r="BJ232" s="84"/>
      <c r="BK232" s="84"/>
      <c r="BL232" s="84"/>
      <c r="BM232" s="84"/>
      <c r="BN232" s="84"/>
      <c r="BO232" s="84"/>
      <c r="BP232" s="84"/>
      <c r="BQ232" s="84"/>
      <c r="BR232" s="84"/>
      <c r="BS232" s="84"/>
      <c r="BT232" s="84"/>
      <c r="BU232" s="84"/>
      <c r="BV232" s="84"/>
      <c r="BW232" s="84"/>
      <c r="BX232" s="84"/>
      <c r="BY232" s="84"/>
      <c r="BZ232" s="84"/>
      <c r="CA232" s="84"/>
      <c r="CB232" s="84"/>
      <c r="CC232" s="84"/>
      <c r="CD232" s="84"/>
      <c r="CE232" s="84"/>
      <c r="CF232" s="84"/>
      <c r="CG232" s="84"/>
      <c r="CH232" s="84"/>
      <c r="CI232" s="84"/>
      <c r="CJ232" s="84"/>
      <c r="CK232" s="84"/>
      <c r="CL232" s="84"/>
      <c r="CM232" s="84"/>
      <c r="CN232" s="84"/>
      <c r="CO232" s="84"/>
      <c r="CP232" s="84"/>
      <c r="CQ232" s="84"/>
      <c r="CR232" s="84"/>
      <c r="CS232" s="84"/>
      <c r="CT232" s="84"/>
      <c r="CU232" s="84"/>
      <c r="CV232" s="84"/>
      <c r="CW232" s="84"/>
      <c r="CX232" s="84"/>
      <c r="CY232" s="84"/>
      <c r="CZ232" s="84"/>
      <c r="DA232" s="84"/>
      <c r="DB232" s="84"/>
      <c r="DC232" s="84"/>
      <c r="DD232" s="84"/>
      <c r="DE232" s="84"/>
      <c r="DF232" s="84"/>
      <c r="DG232" s="84"/>
      <c r="DH232" s="84"/>
      <c r="DI232" s="84"/>
      <c r="DJ232" s="84"/>
      <c r="DK232" s="84"/>
      <c r="DL232" s="84"/>
      <c r="DM232" s="84"/>
      <c r="DN232" s="84"/>
      <c r="DO232" s="84"/>
      <c r="DP232" s="84"/>
      <c r="DQ232" s="84"/>
      <c r="DR232" s="84"/>
      <c r="DS232" s="84"/>
      <c r="DT232" s="84"/>
      <c r="DU232" s="84"/>
      <c r="DV232" s="84"/>
      <c r="DW232" s="84"/>
      <c r="DX232" s="84"/>
      <c r="DY232" s="85"/>
      <c r="DZ232" s="84"/>
      <c r="EA232" s="84"/>
      <c r="EB232" s="84"/>
      <c r="EC232" s="84"/>
      <c r="ED232" s="84"/>
      <c r="EE232" s="84"/>
      <c r="EF232" s="84"/>
      <c r="EG232" s="84"/>
      <c r="EH232" s="84"/>
      <c r="EI232" s="84"/>
      <c r="EJ232" s="84"/>
      <c r="EK232" s="84"/>
      <c r="EL232" s="84"/>
      <c r="EM232" s="84"/>
      <c r="EN232" s="84"/>
      <c r="EO232" s="84"/>
      <c r="EP232" s="84"/>
      <c r="EQ232" s="84"/>
      <c r="ER232" s="84"/>
      <c r="ES232" s="84"/>
      <c r="ET232" s="84"/>
      <c r="EU232" s="84"/>
      <c r="EV232" s="84"/>
      <c r="EW232" s="84"/>
      <c r="EX232" s="84"/>
      <c r="EY232" s="84"/>
      <c r="EZ232" s="84"/>
      <c r="FA232" s="84"/>
      <c r="FB232" s="84"/>
      <c r="FC232" s="84"/>
      <c r="FD232" s="84"/>
      <c r="FE232" s="84"/>
      <c r="FF232" s="84"/>
      <c r="FG232" s="84"/>
      <c r="FH232" s="84"/>
      <c r="FI232" s="84"/>
      <c r="FJ232" s="84"/>
      <c r="FK232" s="84"/>
      <c r="FL232" s="84"/>
      <c r="FM232" s="84"/>
      <c r="FN232" s="84"/>
      <c r="FO232" s="84"/>
      <c r="FP232" s="84"/>
      <c r="FQ232" s="84"/>
      <c r="FR232" s="84"/>
      <c r="FS232" s="84"/>
      <c r="FT232" s="84"/>
      <c r="FU232" s="84"/>
      <c r="FV232" s="84"/>
      <c r="FW232" s="84"/>
      <c r="FX232" s="84"/>
      <c r="FY232" s="84"/>
      <c r="FZ232" s="84"/>
      <c r="GA232" s="84"/>
      <c r="GB232" s="84"/>
      <c r="GC232" s="84"/>
      <c r="GD232" s="84"/>
      <c r="GE232" s="84"/>
      <c r="GF232" s="84"/>
      <c r="GG232" s="84"/>
      <c r="GH232" s="84"/>
      <c r="GI232" s="84"/>
      <c r="GJ232" s="84"/>
      <c r="GK232" s="84"/>
      <c r="GL232" s="84"/>
      <c r="GM232" s="84"/>
      <c r="GN232" s="84"/>
      <c r="GO232" s="84"/>
      <c r="GP232" s="84"/>
      <c r="GQ232" s="84"/>
      <c r="GR232" s="84"/>
      <c r="GS232" s="84"/>
      <c r="GT232" s="84"/>
      <c r="GU232" s="84"/>
      <c r="GV232" s="84"/>
      <c r="GW232" s="84"/>
      <c r="GX232" s="84"/>
      <c r="GY232" s="84"/>
      <c r="GZ232" s="84"/>
      <c r="HA232" s="84"/>
      <c r="HB232" s="84"/>
      <c r="HC232" s="84"/>
      <c r="HD232" s="84"/>
      <c r="HE232" s="84"/>
      <c r="HF232" s="84"/>
      <c r="HG232" s="84"/>
      <c r="HH232" s="84"/>
      <c r="HI232" s="84"/>
      <c r="HJ232" s="84"/>
      <c r="HK232" s="84"/>
      <c r="HL232" s="84"/>
      <c r="HM232" s="84"/>
      <c r="HN232" s="84"/>
      <c r="HO232" s="84"/>
      <c r="HP232" s="84"/>
      <c r="HQ232" s="84"/>
      <c r="HR232" s="84"/>
      <c r="HS232" s="84"/>
      <c r="HT232" s="84"/>
      <c r="HU232" s="84"/>
      <c r="HV232" s="84"/>
      <c r="HW232" s="84"/>
      <c r="HX232" s="84"/>
      <c r="HY232" s="84"/>
      <c r="HZ232" s="84"/>
      <c r="IA232" s="84"/>
      <c r="IB232" s="84"/>
      <c r="IC232" s="84"/>
      <c r="ID232" s="84"/>
      <c r="IE232" s="84"/>
      <c r="IF232" s="84"/>
      <c r="IG232" s="84"/>
      <c r="IH232" s="84"/>
      <c r="II232" s="84"/>
      <c r="IJ232" s="84"/>
      <c r="IK232" s="84"/>
      <c r="IL232" s="84"/>
    </row>
    <row r="233" spans="1:246" ht="30">
      <c r="A233" s="49" t="s">
        <v>857</v>
      </c>
      <c r="B233" s="49" t="s">
        <v>33</v>
      </c>
      <c r="E233" s="77">
        <v>23</v>
      </c>
      <c r="F233" s="6" t="s">
        <v>131</v>
      </c>
      <c r="G233" s="396"/>
      <c r="H233" s="274">
        <f t="shared" si="64"/>
        <v>770</v>
      </c>
      <c r="I233" s="274">
        <v>700</v>
      </c>
      <c r="J233" s="79"/>
      <c r="K233" s="79">
        <v>70</v>
      </c>
      <c r="L233" s="80">
        <f t="shared" si="65"/>
        <v>770</v>
      </c>
      <c r="M233" s="79">
        <v>700</v>
      </c>
      <c r="N233" s="81"/>
      <c r="O233" s="79">
        <v>70</v>
      </c>
      <c r="P233" s="79"/>
      <c r="Q233" s="79"/>
      <c r="R233" s="81"/>
      <c r="S233" s="81"/>
      <c r="T233" s="81"/>
      <c r="U233" s="81"/>
      <c r="V233" s="81"/>
      <c r="W233" s="81"/>
      <c r="X233" s="86" t="s">
        <v>83</v>
      </c>
      <c r="Y233" s="83"/>
      <c r="Z233" s="50">
        <f t="shared" si="56"/>
        <v>770</v>
      </c>
      <c r="AA233" s="51">
        <f t="shared" si="57"/>
        <v>770</v>
      </c>
      <c r="AB233" s="51">
        <f t="shared" si="58"/>
        <v>0</v>
      </c>
      <c r="AC233" s="51">
        <f t="shared" si="59"/>
        <v>0</v>
      </c>
      <c r="AD233" s="84"/>
      <c r="AE233" s="84"/>
      <c r="AF233" s="84"/>
      <c r="AG233" s="84"/>
      <c r="AH233" s="84"/>
      <c r="AI233" s="84"/>
      <c r="AJ233" s="84"/>
      <c r="AK233" s="84"/>
      <c r="AL233" s="84"/>
      <c r="AM233" s="84"/>
      <c r="AN233" s="84"/>
      <c r="AO233" s="84"/>
      <c r="AP233" s="84"/>
      <c r="AQ233" s="84"/>
      <c r="AR233" s="84"/>
      <c r="AS233" s="84"/>
      <c r="AT233" s="84"/>
      <c r="AU233" s="84"/>
      <c r="AV233" s="84"/>
      <c r="AW233" s="84"/>
      <c r="AX233" s="84"/>
      <c r="AY233" s="84"/>
      <c r="AZ233" s="84"/>
      <c r="BA233" s="84"/>
      <c r="BB233" s="84"/>
      <c r="BC233" s="84"/>
      <c r="BD233" s="84"/>
      <c r="BE233" s="84"/>
      <c r="BF233" s="84"/>
      <c r="BG233" s="84"/>
      <c r="BH233" s="84"/>
      <c r="BI233" s="84"/>
      <c r="BJ233" s="84"/>
      <c r="BK233" s="84"/>
      <c r="BL233" s="84"/>
      <c r="BM233" s="84"/>
      <c r="BN233" s="84"/>
      <c r="BO233" s="84"/>
      <c r="BP233" s="84"/>
      <c r="BQ233" s="84"/>
      <c r="BR233" s="84"/>
      <c r="BS233" s="84"/>
      <c r="BT233" s="84"/>
      <c r="BU233" s="84"/>
      <c r="BV233" s="84"/>
      <c r="BW233" s="84"/>
      <c r="BX233" s="84"/>
      <c r="BY233" s="84"/>
      <c r="BZ233" s="84"/>
      <c r="CA233" s="84"/>
      <c r="CB233" s="84"/>
      <c r="CC233" s="84"/>
      <c r="CD233" s="84"/>
      <c r="CE233" s="84"/>
      <c r="CF233" s="84"/>
      <c r="CG233" s="84"/>
      <c r="CH233" s="84"/>
      <c r="CI233" s="84"/>
      <c r="CJ233" s="84"/>
      <c r="CK233" s="84"/>
      <c r="CL233" s="84"/>
      <c r="CM233" s="84"/>
      <c r="CN233" s="84"/>
      <c r="CO233" s="84"/>
      <c r="CP233" s="84"/>
      <c r="CQ233" s="84"/>
      <c r="CR233" s="84"/>
      <c r="CS233" s="84"/>
      <c r="CT233" s="84"/>
      <c r="CU233" s="84"/>
      <c r="CV233" s="84"/>
      <c r="CW233" s="84"/>
      <c r="CX233" s="84"/>
      <c r="CY233" s="84"/>
      <c r="CZ233" s="84"/>
      <c r="DA233" s="84"/>
      <c r="DB233" s="84"/>
      <c r="DC233" s="84"/>
      <c r="DD233" s="84"/>
      <c r="DE233" s="84"/>
      <c r="DF233" s="84"/>
      <c r="DG233" s="84"/>
      <c r="DH233" s="84"/>
      <c r="DI233" s="84"/>
      <c r="DJ233" s="84"/>
      <c r="DK233" s="84"/>
      <c r="DL233" s="84"/>
      <c r="DM233" s="84"/>
      <c r="DN233" s="84"/>
      <c r="DO233" s="84"/>
      <c r="DP233" s="84"/>
      <c r="DQ233" s="84"/>
      <c r="DR233" s="84"/>
      <c r="DS233" s="84"/>
      <c r="DT233" s="84"/>
      <c r="DU233" s="84"/>
      <c r="DV233" s="84"/>
      <c r="DW233" s="84"/>
      <c r="DX233" s="84"/>
      <c r="DY233" s="85"/>
      <c r="DZ233" s="84"/>
      <c r="EA233" s="84"/>
      <c r="EB233" s="84"/>
      <c r="EC233" s="84"/>
      <c r="ED233" s="84"/>
      <c r="EE233" s="84"/>
      <c r="EF233" s="84"/>
      <c r="EG233" s="84"/>
      <c r="EH233" s="84"/>
      <c r="EI233" s="84"/>
      <c r="EJ233" s="84"/>
      <c r="EK233" s="84"/>
      <c r="EL233" s="84"/>
      <c r="EM233" s="84"/>
      <c r="EN233" s="84"/>
      <c r="EO233" s="84"/>
      <c r="EP233" s="84"/>
      <c r="EQ233" s="84"/>
      <c r="ER233" s="84"/>
      <c r="ES233" s="84"/>
      <c r="ET233" s="84"/>
      <c r="EU233" s="84"/>
      <c r="EV233" s="84"/>
      <c r="EW233" s="84"/>
      <c r="EX233" s="84"/>
      <c r="EY233" s="84"/>
      <c r="EZ233" s="84"/>
      <c r="FA233" s="84"/>
      <c r="FB233" s="84"/>
      <c r="FC233" s="84"/>
      <c r="FD233" s="84"/>
      <c r="FE233" s="84"/>
      <c r="FF233" s="84"/>
      <c r="FG233" s="84"/>
      <c r="FH233" s="84"/>
      <c r="FI233" s="84"/>
      <c r="FJ233" s="84"/>
      <c r="FK233" s="84"/>
      <c r="FL233" s="84"/>
      <c r="FM233" s="84"/>
      <c r="FN233" s="84"/>
      <c r="FO233" s="84"/>
      <c r="FP233" s="84"/>
      <c r="FQ233" s="84"/>
      <c r="FR233" s="84"/>
      <c r="FS233" s="84"/>
      <c r="FT233" s="84"/>
      <c r="FU233" s="84"/>
      <c r="FV233" s="84"/>
      <c r="FW233" s="84"/>
      <c r="FX233" s="84"/>
      <c r="FY233" s="84"/>
      <c r="FZ233" s="84"/>
      <c r="GA233" s="84"/>
      <c r="GB233" s="84"/>
      <c r="GC233" s="84"/>
      <c r="GD233" s="84"/>
      <c r="GE233" s="84"/>
      <c r="GF233" s="84"/>
      <c r="GG233" s="84"/>
      <c r="GH233" s="84"/>
      <c r="GI233" s="84"/>
      <c r="GJ233" s="84"/>
      <c r="GK233" s="84"/>
      <c r="GL233" s="84"/>
      <c r="GM233" s="84"/>
      <c r="GN233" s="84"/>
      <c r="GO233" s="84"/>
      <c r="GP233" s="84"/>
      <c r="GQ233" s="84"/>
      <c r="GR233" s="84"/>
      <c r="GS233" s="84"/>
      <c r="GT233" s="84"/>
      <c r="GU233" s="84"/>
      <c r="GV233" s="84"/>
      <c r="GW233" s="84"/>
      <c r="GX233" s="84"/>
      <c r="GY233" s="84"/>
      <c r="GZ233" s="84"/>
      <c r="HA233" s="84"/>
      <c r="HB233" s="84"/>
      <c r="HC233" s="84"/>
      <c r="HD233" s="84"/>
      <c r="HE233" s="84"/>
      <c r="HF233" s="84"/>
      <c r="HG233" s="84"/>
      <c r="HH233" s="84"/>
      <c r="HI233" s="84"/>
      <c r="HJ233" s="84"/>
      <c r="HK233" s="84"/>
      <c r="HL233" s="84"/>
      <c r="HM233" s="84"/>
      <c r="HN233" s="84"/>
      <c r="HO233" s="84"/>
      <c r="HP233" s="84"/>
      <c r="HQ233" s="84"/>
      <c r="HR233" s="84"/>
      <c r="HS233" s="84"/>
      <c r="HT233" s="84"/>
      <c r="HU233" s="84"/>
      <c r="HV233" s="84"/>
      <c r="HW233" s="84"/>
      <c r="HX233" s="84"/>
      <c r="HY233" s="84"/>
      <c r="HZ233" s="84"/>
      <c r="IA233" s="84"/>
      <c r="IB233" s="84"/>
      <c r="IC233" s="84"/>
      <c r="ID233" s="84"/>
      <c r="IE233" s="84"/>
      <c r="IF233" s="84"/>
      <c r="IG233" s="84"/>
      <c r="IH233" s="84"/>
      <c r="II233" s="84"/>
      <c r="IJ233" s="84"/>
      <c r="IK233" s="84"/>
      <c r="IL233" s="84"/>
    </row>
    <row r="234" spans="1:246" ht="30">
      <c r="A234" s="49" t="s">
        <v>857</v>
      </c>
      <c r="B234" s="49" t="s">
        <v>33</v>
      </c>
      <c r="E234" s="77">
        <v>24</v>
      </c>
      <c r="F234" s="6" t="s">
        <v>132</v>
      </c>
      <c r="G234" s="396"/>
      <c r="H234" s="274">
        <f t="shared" si="64"/>
        <v>274</v>
      </c>
      <c r="I234" s="274">
        <v>247</v>
      </c>
      <c r="J234" s="79"/>
      <c r="K234" s="79">
        <v>27</v>
      </c>
      <c r="L234" s="80">
        <f t="shared" si="65"/>
        <v>274.7</v>
      </c>
      <c r="M234" s="79">
        <v>247.7</v>
      </c>
      <c r="N234" s="81"/>
      <c r="O234" s="79">
        <v>27</v>
      </c>
      <c r="P234" s="79"/>
      <c r="Q234" s="79"/>
      <c r="R234" s="81"/>
      <c r="S234" s="81"/>
      <c r="T234" s="81"/>
      <c r="U234" s="81"/>
      <c r="V234" s="81"/>
      <c r="W234" s="81"/>
      <c r="X234" s="86" t="s">
        <v>83</v>
      </c>
      <c r="Y234" s="83"/>
      <c r="Z234" s="50">
        <f t="shared" si="56"/>
        <v>274</v>
      </c>
      <c r="AA234" s="51">
        <f t="shared" si="57"/>
        <v>274.7</v>
      </c>
      <c r="AB234" s="51">
        <f t="shared" si="58"/>
        <v>0</v>
      </c>
      <c r="AC234" s="51">
        <f t="shared" si="59"/>
        <v>0</v>
      </c>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4"/>
      <c r="DL234" s="84"/>
      <c r="DM234" s="84"/>
      <c r="DN234" s="84"/>
      <c r="DO234" s="84"/>
      <c r="DP234" s="84"/>
      <c r="DQ234" s="84"/>
      <c r="DR234" s="84"/>
      <c r="DS234" s="84"/>
      <c r="DT234" s="84"/>
      <c r="DU234" s="84"/>
      <c r="DV234" s="84"/>
      <c r="DW234" s="84"/>
      <c r="DX234" s="84"/>
      <c r="DY234" s="85"/>
      <c r="DZ234" s="84"/>
      <c r="EA234" s="84"/>
      <c r="EB234" s="84"/>
      <c r="EC234" s="84"/>
      <c r="ED234" s="84"/>
      <c r="EE234" s="84"/>
      <c r="EF234" s="84"/>
      <c r="EG234" s="84"/>
      <c r="EH234" s="84"/>
      <c r="EI234" s="84"/>
      <c r="EJ234" s="84"/>
      <c r="EK234" s="84"/>
      <c r="EL234" s="84"/>
      <c r="EM234" s="84"/>
      <c r="EN234" s="84"/>
      <c r="EO234" s="84"/>
      <c r="EP234" s="84"/>
      <c r="EQ234" s="84"/>
      <c r="ER234" s="84"/>
      <c r="ES234" s="84"/>
      <c r="ET234" s="84"/>
      <c r="EU234" s="84"/>
      <c r="EV234" s="84"/>
      <c r="EW234" s="84"/>
      <c r="EX234" s="84"/>
      <c r="EY234" s="84"/>
      <c r="EZ234" s="84"/>
      <c r="FA234" s="84"/>
      <c r="FB234" s="84"/>
      <c r="FC234" s="84"/>
      <c r="FD234" s="84"/>
      <c r="FE234" s="84"/>
      <c r="FF234" s="84"/>
      <c r="FG234" s="84"/>
      <c r="FH234" s="84"/>
      <c r="FI234" s="84"/>
      <c r="FJ234" s="84"/>
      <c r="FK234" s="84"/>
      <c r="FL234" s="84"/>
      <c r="FM234" s="84"/>
      <c r="FN234" s="84"/>
      <c r="FO234" s="84"/>
      <c r="FP234" s="84"/>
      <c r="FQ234" s="84"/>
      <c r="FR234" s="84"/>
      <c r="FS234" s="84"/>
      <c r="FT234" s="84"/>
      <c r="FU234" s="84"/>
      <c r="FV234" s="84"/>
      <c r="FW234" s="84"/>
      <c r="FX234" s="84"/>
      <c r="FY234" s="84"/>
      <c r="FZ234" s="84"/>
      <c r="GA234" s="84"/>
      <c r="GB234" s="84"/>
      <c r="GC234" s="84"/>
      <c r="GD234" s="84"/>
      <c r="GE234" s="84"/>
      <c r="GF234" s="84"/>
      <c r="GG234" s="84"/>
      <c r="GH234" s="84"/>
      <c r="GI234" s="84"/>
      <c r="GJ234" s="84"/>
      <c r="GK234" s="84"/>
      <c r="GL234" s="84"/>
      <c r="GM234" s="84"/>
      <c r="GN234" s="84"/>
      <c r="GO234" s="84"/>
      <c r="GP234" s="84"/>
      <c r="GQ234" s="84"/>
      <c r="GR234" s="84"/>
      <c r="GS234" s="84"/>
      <c r="GT234" s="84"/>
      <c r="GU234" s="84"/>
      <c r="GV234" s="84"/>
      <c r="GW234" s="84"/>
      <c r="GX234" s="84"/>
      <c r="GY234" s="84"/>
      <c r="GZ234" s="84"/>
      <c r="HA234" s="84"/>
      <c r="HB234" s="84"/>
      <c r="HC234" s="84"/>
      <c r="HD234" s="84"/>
      <c r="HE234" s="84"/>
      <c r="HF234" s="84"/>
      <c r="HG234" s="84"/>
      <c r="HH234" s="84"/>
      <c r="HI234" s="84"/>
      <c r="HJ234" s="84"/>
      <c r="HK234" s="84"/>
      <c r="HL234" s="84"/>
      <c r="HM234" s="84"/>
      <c r="HN234" s="84"/>
      <c r="HO234" s="84"/>
      <c r="HP234" s="84"/>
      <c r="HQ234" s="84"/>
      <c r="HR234" s="84"/>
      <c r="HS234" s="84"/>
      <c r="HT234" s="84"/>
      <c r="HU234" s="84"/>
      <c r="HV234" s="84"/>
      <c r="HW234" s="84"/>
      <c r="HX234" s="84"/>
      <c r="HY234" s="84"/>
      <c r="HZ234" s="84"/>
      <c r="IA234" s="84"/>
      <c r="IB234" s="84"/>
      <c r="IC234" s="84"/>
      <c r="ID234" s="84"/>
      <c r="IE234" s="84"/>
      <c r="IF234" s="84"/>
      <c r="IG234" s="84"/>
      <c r="IH234" s="84"/>
      <c r="II234" s="84"/>
      <c r="IJ234" s="84"/>
      <c r="IK234" s="84"/>
      <c r="IL234" s="84"/>
    </row>
    <row r="235" spans="1:246" ht="30">
      <c r="A235" s="49" t="s">
        <v>857</v>
      </c>
      <c r="B235" s="49" t="s">
        <v>33</v>
      </c>
      <c r="E235" s="77">
        <v>25</v>
      </c>
      <c r="F235" s="6" t="s">
        <v>133</v>
      </c>
      <c r="G235" s="396"/>
      <c r="H235" s="274">
        <f t="shared" si="64"/>
        <v>274</v>
      </c>
      <c r="I235" s="274">
        <v>247</v>
      </c>
      <c r="J235" s="79"/>
      <c r="K235" s="79">
        <v>27</v>
      </c>
      <c r="L235" s="80">
        <f t="shared" si="65"/>
        <v>274.60000000000002</v>
      </c>
      <c r="M235" s="79">
        <v>247.6</v>
      </c>
      <c r="N235" s="81"/>
      <c r="O235" s="79">
        <v>27</v>
      </c>
      <c r="P235" s="79"/>
      <c r="Q235" s="79"/>
      <c r="R235" s="81"/>
      <c r="S235" s="81"/>
      <c r="T235" s="81"/>
      <c r="U235" s="81"/>
      <c r="V235" s="81"/>
      <c r="W235" s="81"/>
      <c r="X235" s="86" t="s">
        <v>83</v>
      </c>
      <c r="Y235" s="83"/>
      <c r="Z235" s="50">
        <f t="shared" si="56"/>
        <v>274</v>
      </c>
      <c r="AA235" s="51">
        <f t="shared" si="57"/>
        <v>274.60000000000002</v>
      </c>
      <c r="AB235" s="51">
        <f t="shared" si="58"/>
        <v>0</v>
      </c>
      <c r="AC235" s="51">
        <f t="shared" si="59"/>
        <v>0</v>
      </c>
      <c r="AD235" s="84"/>
      <c r="AE235" s="84"/>
      <c r="AF235" s="84"/>
      <c r="AG235" s="84"/>
      <c r="AH235" s="84"/>
      <c r="AI235" s="84"/>
      <c r="AJ235" s="84"/>
      <c r="AK235" s="84"/>
      <c r="AL235" s="84"/>
      <c r="AM235" s="84"/>
      <c r="AN235" s="84"/>
      <c r="AO235" s="84"/>
      <c r="AP235" s="84"/>
      <c r="AQ235" s="84"/>
      <c r="AR235" s="84"/>
      <c r="AS235" s="84"/>
      <c r="AT235" s="84"/>
      <c r="AU235" s="84"/>
      <c r="AV235" s="84"/>
      <c r="AW235" s="84"/>
      <c r="AX235" s="84"/>
      <c r="AY235" s="84"/>
      <c r="AZ235" s="84"/>
      <c r="BA235" s="84"/>
      <c r="BB235" s="84"/>
      <c r="BC235" s="84"/>
      <c r="BD235" s="84"/>
      <c r="BE235" s="84"/>
      <c r="BF235" s="84"/>
      <c r="BG235" s="84"/>
      <c r="BH235" s="84"/>
      <c r="BI235" s="84"/>
      <c r="BJ235" s="84"/>
      <c r="BK235" s="84"/>
      <c r="BL235" s="84"/>
      <c r="BM235" s="84"/>
      <c r="BN235" s="84"/>
      <c r="BO235" s="84"/>
      <c r="BP235" s="84"/>
      <c r="BQ235" s="84"/>
      <c r="BR235" s="84"/>
      <c r="BS235" s="84"/>
      <c r="BT235" s="84"/>
      <c r="BU235" s="84"/>
      <c r="BV235" s="84"/>
      <c r="BW235" s="84"/>
      <c r="BX235" s="84"/>
      <c r="BY235" s="84"/>
      <c r="BZ235" s="84"/>
      <c r="CA235" s="84"/>
      <c r="CB235" s="84"/>
      <c r="CC235" s="84"/>
      <c r="CD235" s="84"/>
      <c r="CE235" s="84"/>
      <c r="CF235" s="84"/>
      <c r="CG235" s="84"/>
      <c r="CH235" s="84"/>
      <c r="CI235" s="84"/>
      <c r="CJ235" s="84"/>
      <c r="CK235" s="84"/>
      <c r="CL235" s="84"/>
      <c r="CM235" s="84"/>
      <c r="CN235" s="84"/>
      <c r="CO235" s="84"/>
      <c r="CP235" s="84"/>
      <c r="CQ235" s="84"/>
      <c r="CR235" s="84"/>
      <c r="CS235" s="84"/>
      <c r="CT235" s="84"/>
      <c r="CU235" s="84"/>
      <c r="CV235" s="84"/>
      <c r="CW235" s="84"/>
      <c r="CX235" s="84"/>
      <c r="CY235" s="84"/>
      <c r="CZ235" s="84"/>
      <c r="DA235" s="84"/>
      <c r="DB235" s="84"/>
      <c r="DC235" s="84"/>
      <c r="DD235" s="84"/>
      <c r="DE235" s="84"/>
      <c r="DF235" s="84"/>
      <c r="DG235" s="84"/>
      <c r="DH235" s="84"/>
      <c r="DI235" s="84"/>
      <c r="DJ235" s="84"/>
      <c r="DK235" s="84"/>
      <c r="DL235" s="84"/>
      <c r="DM235" s="84"/>
      <c r="DN235" s="84"/>
      <c r="DO235" s="84"/>
      <c r="DP235" s="84"/>
      <c r="DQ235" s="84"/>
      <c r="DR235" s="84"/>
      <c r="DS235" s="84"/>
      <c r="DT235" s="84"/>
      <c r="DU235" s="84"/>
      <c r="DV235" s="84"/>
      <c r="DW235" s="84"/>
      <c r="DX235" s="84"/>
      <c r="DY235" s="85"/>
      <c r="DZ235" s="84"/>
      <c r="EA235" s="84"/>
      <c r="EB235" s="84"/>
      <c r="EC235" s="84"/>
      <c r="ED235" s="84"/>
      <c r="EE235" s="84"/>
      <c r="EF235" s="84"/>
      <c r="EG235" s="84"/>
      <c r="EH235" s="84"/>
      <c r="EI235" s="84"/>
      <c r="EJ235" s="84"/>
      <c r="EK235" s="84"/>
      <c r="EL235" s="84"/>
      <c r="EM235" s="84"/>
      <c r="EN235" s="84"/>
      <c r="EO235" s="84"/>
      <c r="EP235" s="84"/>
      <c r="EQ235" s="84"/>
      <c r="ER235" s="84"/>
      <c r="ES235" s="84"/>
      <c r="ET235" s="84"/>
      <c r="EU235" s="84"/>
      <c r="EV235" s="84"/>
      <c r="EW235" s="84"/>
      <c r="EX235" s="84"/>
      <c r="EY235" s="84"/>
      <c r="EZ235" s="84"/>
      <c r="FA235" s="84"/>
      <c r="FB235" s="84"/>
      <c r="FC235" s="84"/>
      <c r="FD235" s="84"/>
      <c r="FE235" s="84"/>
      <c r="FF235" s="84"/>
      <c r="FG235" s="84"/>
      <c r="FH235" s="84"/>
      <c r="FI235" s="84"/>
      <c r="FJ235" s="84"/>
      <c r="FK235" s="84"/>
      <c r="FL235" s="84"/>
      <c r="FM235" s="84"/>
      <c r="FN235" s="84"/>
      <c r="FO235" s="84"/>
      <c r="FP235" s="84"/>
      <c r="FQ235" s="84"/>
      <c r="FR235" s="84"/>
      <c r="FS235" s="84"/>
      <c r="FT235" s="84"/>
      <c r="FU235" s="84"/>
      <c r="FV235" s="84"/>
      <c r="FW235" s="84"/>
      <c r="FX235" s="84"/>
      <c r="FY235" s="84"/>
      <c r="FZ235" s="84"/>
      <c r="GA235" s="84"/>
      <c r="GB235" s="84"/>
      <c r="GC235" s="84"/>
      <c r="GD235" s="84"/>
      <c r="GE235" s="84"/>
      <c r="GF235" s="84"/>
      <c r="GG235" s="84"/>
      <c r="GH235" s="84"/>
      <c r="GI235" s="84"/>
      <c r="GJ235" s="84"/>
      <c r="GK235" s="84"/>
      <c r="GL235" s="84"/>
      <c r="GM235" s="84"/>
      <c r="GN235" s="84"/>
      <c r="GO235" s="84"/>
      <c r="GP235" s="84"/>
      <c r="GQ235" s="84"/>
      <c r="GR235" s="84"/>
      <c r="GS235" s="84"/>
      <c r="GT235" s="84"/>
      <c r="GU235" s="84"/>
      <c r="GV235" s="84"/>
      <c r="GW235" s="84"/>
      <c r="GX235" s="84"/>
      <c r="GY235" s="84"/>
      <c r="GZ235" s="84"/>
      <c r="HA235" s="84"/>
      <c r="HB235" s="84"/>
      <c r="HC235" s="84"/>
      <c r="HD235" s="84"/>
      <c r="HE235" s="84"/>
      <c r="HF235" s="84"/>
      <c r="HG235" s="84"/>
      <c r="HH235" s="84"/>
      <c r="HI235" s="84"/>
      <c r="HJ235" s="84"/>
      <c r="HK235" s="84"/>
      <c r="HL235" s="84"/>
      <c r="HM235" s="84"/>
      <c r="HN235" s="84"/>
      <c r="HO235" s="84"/>
      <c r="HP235" s="84"/>
      <c r="HQ235" s="84"/>
      <c r="HR235" s="84"/>
      <c r="HS235" s="84"/>
      <c r="HT235" s="84"/>
      <c r="HU235" s="84"/>
      <c r="HV235" s="84"/>
      <c r="HW235" s="84"/>
      <c r="HX235" s="84"/>
      <c r="HY235" s="84"/>
      <c r="HZ235" s="84"/>
      <c r="IA235" s="84"/>
      <c r="IB235" s="84"/>
      <c r="IC235" s="84"/>
      <c r="ID235" s="84"/>
      <c r="IE235" s="84"/>
      <c r="IF235" s="84"/>
      <c r="IG235" s="84"/>
      <c r="IH235" s="84"/>
      <c r="II235" s="84"/>
      <c r="IJ235" s="84"/>
      <c r="IK235" s="84"/>
      <c r="IL235" s="84"/>
    </row>
    <row r="236" spans="1:246" ht="30">
      <c r="A236" s="49" t="s">
        <v>857</v>
      </c>
      <c r="B236" s="49" t="s">
        <v>33</v>
      </c>
      <c r="E236" s="77">
        <v>26</v>
      </c>
      <c r="F236" s="6" t="s">
        <v>134</v>
      </c>
      <c r="G236" s="396"/>
      <c r="H236" s="274">
        <f t="shared" si="64"/>
        <v>1430</v>
      </c>
      <c r="I236" s="274">
        <v>1287</v>
      </c>
      <c r="J236" s="79"/>
      <c r="K236" s="79">
        <v>143</v>
      </c>
      <c r="L236" s="80">
        <f t="shared" si="65"/>
        <v>1430</v>
      </c>
      <c r="M236" s="79">
        <v>1287</v>
      </c>
      <c r="N236" s="81"/>
      <c r="O236" s="79">
        <v>143</v>
      </c>
      <c r="P236" s="79"/>
      <c r="Q236" s="79"/>
      <c r="R236" s="81"/>
      <c r="S236" s="81"/>
      <c r="T236" s="81"/>
      <c r="U236" s="81"/>
      <c r="V236" s="81"/>
      <c r="W236" s="81"/>
      <c r="X236" s="86" t="s">
        <v>83</v>
      </c>
      <c r="Y236" s="83"/>
      <c r="Z236" s="50">
        <f t="shared" si="56"/>
        <v>1430</v>
      </c>
      <c r="AA236" s="51">
        <f t="shared" si="57"/>
        <v>1430</v>
      </c>
      <c r="AB236" s="51">
        <f t="shared" si="58"/>
        <v>0</v>
      </c>
      <c r="AC236" s="51">
        <f t="shared" si="59"/>
        <v>0</v>
      </c>
      <c r="AD236" s="84"/>
      <c r="AE236" s="84"/>
      <c r="AF236" s="84"/>
      <c r="AG236" s="84"/>
      <c r="AH236" s="84"/>
      <c r="AI236" s="84"/>
      <c r="AJ236" s="84"/>
      <c r="AK236" s="84"/>
      <c r="AL236" s="84"/>
      <c r="AM236" s="84"/>
      <c r="AN236" s="84"/>
      <c r="AO236" s="84"/>
      <c r="AP236" s="84"/>
      <c r="AQ236" s="84"/>
      <c r="AR236" s="84"/>
      <c r="AS236" s="84"/>
      <c r="AT236" s="84"/>
      <c r="AU236" s="84"/>
      <c r="AV236" s="84"/>
      <c r="AW236" s="84"/>
      <c r="AX236" s="84"/>
      <c r="AY236" s="84"/>
      <c r="AZ236" s="84"/>
      <c r="BA236" s="84"/>
      <c r="BB236" s="84"/>
      <c r="BC236" s="84"/>
      <c r="BD236" s="84"/>
      <c r="BE236" s="84"/>
      <c r="BF236" s="84"/>
      <c r="BG236" s="84"/>
      <c r="BH236" s="84"/>
      <c r="BI236" s="84"/>
      <c r="BJ236" s="84"/>
      <c r="BK236" s="84"/>
      <c r="BL236" s="84"/>
      <c r="BM236" s="84"/>
      <c r="BN236" s="84"/>
      <c r="BO236" s="84"/>
      <c r="BP236" s="84"/>
      <c r="BQ236" s="84"/>
      <c r="BR236" s="84"/>
      <c r="BS236" s="84"/>
      <c r="BT236" s="84"/>
      <c r="BU236" s="84"/>
      <c r="BV236" s="84"/>
      <c r="BW236" s="84"/>
      <c r="BX236" s="84"/>
      <c r="BY236" s="84"/>
      <c r="BZ236" s="84"/>
      <c r="CA236" s="84"/>
      <c r="CB236" s="84"/>
      <c r="CC236" s="84"/>
      <c r="CD236" s="84"/>
      <c r="CE236" s="84"/>
      <c r="CF236" s="84"/>
      <c r="CG236" s="84"/>
      <c r="CH236" s="84"/>
      <c r="CI236" s="84"/>
      <c r="CJ236" s="84"/>
      <c r="CK236" s="84"/>
      <c r="CL236" s="84"/>
      <c r="CM236" s="84"/>
      <c r="CN236" s="84"/>
      <c r="CO236" s="84"/>
      <c r="CP236" s="84"/>
      <c r="CQ236" s="84"/>
      <c r="CR236" s="84"/>
      <c r="CS236" s="84"/>
      <c r="CT236" s="84"/>
      <c r="CU236" s="84"/>
      <c r="CV236" s="84"/>
      <c r="CW236" s="84"/>
      <c r="CX236" s="84"/>
      <c r="CY236" s="84"/>
      <c r="CZ236" s="84"/>
      <c r="DA236" s="84"/>
      <c r="DB236" s="84"/>
      <c r="DC236" s="84"/>
      <c r="DD236" s="84"/>
      <c r="DE236" s="84"/>
      <c r="DF236" s="84"/>
      <c r="DG236" s="84"/>
      <c r="DH236" s="84"/>
      <c r="DI236" s="84"/>
      <c r="DJ236" s="84"/>
      <c r="DK236" s="84"/>
      <c r="DL236" s="84"/>
      <c r="DM236" s="84"/>
      <c r="DN236" s="84"/>
      <c r="DO236" s="84"/>
      <c r="DP236" s="84"/>
      <c r="DQ236" s="84"/>
      <c r="DR236" s="84"/>
      <c r="DS236" s="84"/>
      <c r="DT236" s="84"/>
      <c r="DU236" s="84"/>
      <c r="DV236" s="84"/>
      <c r="DW236" s="84"/>
      <c r="DX236" s="84"/>
      <c r="DY236" s="85"/>
      <c r="DZ236" s="84"/>
      <c r="EA236" s="84"/>
      <c r="EB236" s="84"/>
      <c r="EC236" s="84"/>
      <c r="ED236" s="84"/>
      <c r="EE236" s="84"/>
      <c r="EF236" s="84"/>
      <c r="EG236" s="84"/>
      <c r="EH236" s="84"/>
      <c r="EI236" s="84"/>
      <c r="EJ236" s="84"/>
      <c r="EK236" s="84"/>
      <c r="EL236" s="84"/>
      <c r="EM236" s="84"/>
      <c r="EN236" s="84"/>
      <c r="EO236" s="84"/>
      <c r="EP236" s="84"/>
      <c r="EQ236" s="84"/>
      <c r="ER236" s="84"/>
      <c r="ES236" s="84"/>
      <c r="ET236" s="84"/>
      <c r="EU236" s="84"/>
      <c r="EV236" s="84"/>
      <c r="EW236" s="84"/>
      <c r="EX236" s="84"/>
      <c r="EY236" s="84"/>
      <c r="EZ236" s="84"/>
      <c r="FA236" s="84"/>
      <c r="FB236" s="84"/>
      <c r="FC236" s="84"/>
      <c r="FD236" s="84"/>
      <c r="FE236" s="84"/>
      <c r="FF236" s="84"/>
      <c r="FG236" s="84"/>
      <c r="FH236" s="84"/>
      <c r="FI236" s="84"/>
      <c r="FJ236" s="84"/>
      <c r="FK236" s="84"/>
      <c r="FL236" s="84"/>
      <c r="FM236" s="84"/>
      <c r="FN236" s="84"/>
      <c r="FO236" s="84"/>
      <c r="FP236" s="84"/>
      <c r="FQ236" s="84"/>
      <c r="FR236" s="84"/>
      <c r="FS236" s="84"/>
      <c r="FT236" s="84"/>
      <c r="FU236" s="84"/>
      <c r="FV236" s="84"/>
      <c r="FW236" s="84"/>
      <c r="FX236" s="84"/>
      <c r="FY236" s="84"/>
      <c r="FZ236" s="84"/>
      <c r="GA236" s="84"/>
      <c r="GB236" s="84"/>
      <c r="GC236" s="84"/>
      <c r="GD236" s="84"/>
      <c r="GE236" s="84"/>
      <c r="GF236" s="84"/>
      <c r="GG236" s="84"/>
      <c r="GH236" s="84"/>
      <c r="GI236" s="84"/>
      <c r="GJ236" s="84"/>
      <c r="GK236" s="84"/>
      <c r="GL236" s="84"/>
      <c r="GM236" s="84"/>
      <c r="GN236" s="84"/>
      <c r="GO236" s="84"/>
      <c r="GP236" s="84"/>
      <c r="GQ236" s="84"/>
      <c r="GR236" s="84"/>
      <c r="GS236" s="84"/>
      <c r="GT236" s="84"/>
      <c r="GU236" s="84"/>
      <c r="GV236" s="84"/>
      <c r="GW236" s="84"/>
      <c r="GX236" s="84"/>
      <c r="GY236" s="84"/>
      <c r="GZ236" s="84"/>
      <c r="HA236" s="84"/>
      <c r="HB236" s="84"/>
      <c r="HC236" s="84"/>
      <c r="HD236" s="84"/>
      <c r="HE236" s="84"/>
      <c r="HF236" s="84"/>
      <c r="HG236" s="84"/>
      <c r="HH236" s="84"/>
      <c r="HI236" s="84"/>
      <c r="HJ236" s="84"/>
      <c r="HK236" s="84"/>
      <c r="HL236" s="84"/>
      <c r="HM236" s="84"/>
      <c r="HN236" s="84"/>
      <c r="HO236" s="84"/>
      <c r="HP236" s="84"/>
      <c r="HQ236" s="84"/>
      <c r="HR236" s="84"/>
      <c r="HS236" s="84"/>
      <c r="HT236" s="84"/>
      <c r="HU236" s="84"/>
      <c r="HV236" s="84"/>
      <c r="HW236" s="84"/>
      <c r="HX236" s="84"/>
      <c r="HY236" s="84"/>
      <c r="HZ236" s="84"/>
      <c r="IA236" s="84"/>
      <c r="IB236" s="84"/>
      <c r="IC236" s="84"/>
      <c r="ID236" s="84"/>
      <c r="IE236" s="84"/>
      <c r="IF236" s="84"/>
      <c r="IG236" s="84"/>
      <c r="IH236" s="84"/>
      <c r="II236" s="84"/>
      <c r="IJ236" s="84"/>
      <c r="IK236" s="84"/>
      <c r="IL236" s="84"/>
    </row>
    <row r="237" spans="1:246" ht="30">
      <c r="A237" s="49" t="s">
        <v>857</v>
      </c>
      <c r="B237" s="49" t="s">
        <v>33</v>
      </c>
      <c r="E237" s="77">
        <v>27</v>
      </c>
      <c r="F237" s="6" t="s">
        <v>135</v>
      </c>
      <c r="G237" s="396"/>
      <c r="H237" s="274">
        <f t="shared" si="64"/>
        <v>1100</v>
      </c>
      <c r="I237" s="274">
        <v>1000</v>
      </c>
      <c r="J237" s="79"/>
      <c r="K237" s="79">
        <v>100</v>
      </c>
      <c r="L237" s="80">
        <f t="shared" si="65"/>
        <v>1100</v>
      </c>
      <c r="M237" s="79">
        <v>1000</v>
      </c>
      <c r="N237" s="81"/>
      <c r="O237" s="79">
        <v>100</v>
      </c>
      <c r="P237" s="79"/>
      <c r="Q237" s="79"/>
      <c r="R237" s="81"/>
      <c r="S237" s="81"/>
      <c r="T237" s="81"/>
      <c r="U237" s="81"/>
      <c r="V237" s="81"/>
      <c r="W237" s="81"/>
      <c r="X237" s="86" t="s">
        <v>83</v>
      </c>
      <c r="Y237" s="83"/>
      <c r="Z237" s="50">
        <f t="shared" si="56"/>
        <v>1100</v>
      </c>
      <c r="AA237" s="51">
        <f t="shared" si="57"/>
        <v>1100</v>
      </c>
      <c r="AB237" s="51">
        <f t="shared" si="58"/>
        <v>0</v>
      </c>
      <c r="AC237" s="51">
        <f t="shared" si="59"/>
        <v>0</v>
      </c>
      <c r="AD237" s="84"/>
      <c r="AE237" s="84"/>
      <c r="AF237" s="84"/>
      <c r="AG237" s="84"/>
      <c r="AH237" s="84"/>
      <c r="AI237" s="84"/>
      <c r="AJ237" s="84"/>
      <c r="AK237" s="84"/>
      <c r="AL237" s="84"/>
      <c r="AM237" s="84"/>
      <c r="AN237" s="84"/>
      <c r="AO237" s="84"/>
      <c r="AP237" s="84"/>
      <c r="AQ237" s="84"/>
      <c r="AR237" s="84"/>
      <c r="AS237" s="84"/>
      <c r="AT237" s="84"/>
      <c r="AU237" s="84"/>
      <c r="AV237" s="84"/>
      <c r="AW237" s="84"/>
      <c r="AX237" s="84"/>
      <c r="AY237" s="84"/>
      <c r="AZ237" s="84"/>
      <c r="BA237" s="84"/>
      <c r="BB237" s="84"/>
      <c r="BC237" s="84"/>
      <c r="BD237" s="84"/>
      <c r="BE237" s="84"/>
      <c r="BF237" s="84"/>
      <c r="BG237" s="84"/>
      <c r="BH237" s="84"/>
      <c r="BI237" s="84"/>
      <c r="BJ237" s="84"/>
      <c r="BK237" s="84"/>
      <c r="BL237" s="84"/>
      <c r="BM237" s="84"/>
      <c r="BN237" s="84"/>
      <c r="BO237" s="84"/>
      <c r="BP237" s="84"/>
      <c r="BQ237" s="84"/>
      <c r="BR237" s="84"/>
      <c r="BS237" s="84"/>
      <c r="BT237" s="84"/>
      <c r="BU237" s="84"/>
      <c r="BV237" s="84"/>
      <c r="BW237" s="84"/>
      <c r="BX237" s="84"/>
      <c r="BY237" s="84"/>
      <c r="BZ237" s="84"/>
      <c r="CA237" s="84"/>
      <c r="CB237" s="84"/>
      <c r="CC237" s="84"/>
      <c r="CD237" s="84"/>
      <c r="CE237" s="84"/>
      <c r="CF237" s="84"/>
      <c r="CG237" s="84"/>
      <c r="CH237" s="84"/>
      <c r="CI237" s="84"/>
      <c r="CJ237" s="84"/>
      <c r="CK237" s="84"/>
      <c r="CL237" s="84"/>
      <c r="CM237" s="84"/>
      <c r="CN237" s="84"/>
      <c r="CO237" s="84"/>
      <c r="CP237" s="84"/>
      <c r="CQ237" s="84"/>
      <c r="CR237" s="84"/>
      <c r="CS237" s="84"/>
      <c r="CT237" s="84"/>
      <c r="CU237" s="84"/>
      <c r="CV237" s="84"/>
      <c r="CW237" s="84"/>
      <c r="CX237" s="84"/>
      <c r="CY237" s="84"/>
      <c r="CZ237" s="84"/>
      <c r="DA237" s="84"/>
      <c r="DB237" s="84"/>
      <c r="DC237" s="84"/>
      <c r="DD237" s="84"/>
      <c r="DE237" s="84"/>
      <c r="DF237" s="84"/>
      <c r="DG237" s="84"/>
      <c r="DH237" s="84"/>
      <c r="DI237" s="84"/>
      <c r="DJ237" s="84"/>
      <c r="DK237" s="84"/>
      <c r="DL237" s="84"/>
      <c r="DM237" s="84"/>
      <c r="DN237" s="84"/>
      <c r="DO237" s="84"/>
      <c r="DP237" s="84"/>
      <c r="DQ237" s="84"/>
      <c r="DR237" s="84"/>
      <c r="DS237" s="84"/>
      <c r="DT237" s="84"/>
      <c r="DU237" s="84"/>
      <c r="DV237" s="84"/>
      <c r="DW237" s="84"/>
      <c r="DX237" s="84"/>
      <c r="DY237" s="85"/>
      <c r="DZ237" s="84"/>
      <c r="EA237" s="84"/>
      <c r="EB237" s="84"/>
      <c r="EC237" s="84"/>
      <c r="ED237" s="84"/>
      <c r="EE237" s="84"/>
      <c r="EF237" s="84"/>
      <c r="EG237" s="84"/>
      <c r="EH237" s="84"/>
      <c r="EI237" s="84"/>
      <c r="EJ237" s="84"/>
      <c r="EK237" s="84"/>
      <c r="EL237" s="84"/>
      <c r="EM237" s="84"/>
      <c r="EN237" s="84"/>
      <c r="EO237" s="84"/>
      <c r="EP237" s="84"/>
      <c r="EQ237" s="84"/>
      <c r="ER237" s="84"/>
      <c r="ES237" s="84"/>
      <c r="ET237" s="84"/>
      <c r="EU237" s="84"/>
      <c r="EV237" s="84"/>
      <c r="EW237" s="84"/>
      <c r="EX237" s="84"/>
      <c r="EY237" s="84"/>
      <c r="EZ237" s="84"/>
      <c r="FA237" s="84"/>
      <c r="FB237" s="84"/>
      <c r="FC237" s="84"/>
      <c r="FD237" s="84"/>
      <c r="FE237" s="84"/>
      <c r="FF237" s="84"/>
      <c r="FG237" s="84"/>
      <c r="FH237" s="84"/>
      <c r="FI237" s="84"/>
      <c r="FJ237" s="84"/>
      <c r="FK237" s="84"/>
      <c r="FL237" s="84"/>
      <c r="FM237" s="84"/>
      <c r="FN237" s="84"/>
      <c r="FO237" s="84"/>
      <c r="FP237" s="84"/>
      <c r="FQ237" s="84"/>
      <c r="FR237" s="84"/>
      <c r="FS237" s="84"/>
      <c r="FT237" s="84"/>
      <c r="FU237" s="84"/>
      <c r="FV237" s="84"/>
      <c r="FW237" s="84"/>
      <c r="FX237" s="84"/>
      <c r="FY237" s="84"/>
      <c r="FZ237" s="84"/>
      <c r="GA237" s="84"/>
      <c r="GB237" s="84"/>
      <c r="GC237" s="84"/>
      <c r="GD237" s="84"/>
      <c r="GE237" s="84"/>
      <c r="GF237" s="84"/>
      <c r="GG237" s="84"/>
      <c r="GH237" s="84"/>
      <c r="GI237" s="84"/>
      <c r="GJ237" s="84"/>
      <c r="GK237" s="84"/>
      <c r="GL237" s="84"/>
      <c r="GM237" s="84"/>
      <c r="GN237" s="84"/>
      <c r="GO237" s="84"/>
      <c r="GP237" s="84"/>
      <c r="GQ237" s="84"/>
      <c r="GR237" s="84"/>
      <c r="GS237" s="84"/>
      <c r="GT237" s="84"/>
      <c r="GU237" s="84"/>
      <c r="GV237" s="84"/>
      <c r="GW237" s="84"/>
      <c r="GX237" s="84"/>
      <c r="GY237" s="84"/>
      <c r="GZ237" s="84"/>
      <c r="HA237" s="84"/>
      <c r="HB237" s="84"/>
      <c r="HC237" s="84"/>
      <c r="HD237" s="84"/>
      <c r="HE237" s="84"/>
      <c r="HF237" s="84"/>
      <c r="HG237" s="84"/>
      <c r="HH237" s="84"/>
      <c r="HI237" s="84"/>
      <c r="HJ237" s="84"/>
      <c r="HK237" s="84"/>
      <c r="HL237" s="84"/>
      <c r="HM237" s="84"/>
      <c r="HN237" s="84"/>
      <c r="HO237" s="84"/>
      <c r="HP237" s="84"/>
      <c r="HQ237" s="84"/>
      <c r="HR237" s="84"/>
      <c r="HS237" s="84"/>
      <c r="HT237" s="84"/>
      <c r="HU237" s="84"/>
      <c r="HV237" s="84"/>
      <c r="HW237" s="84"/>
      <c r="HX237" s="84"/>
      <c r="HY237" s="84"/>
      <c r="HZ237" s="84"/>
      <c r="IA237" s="84"/>
      <c r="IB237" s="84"/>
      <c r="IC237" s="84"/>
      <c r="ID237" s="84"/>
      <c r="IE237" s="84"/>
      <c r="IF237" s="84"/>
      <c r="IG237" s="84"/>
      <c r="IH237" s="84"/>
      <c r="II237" s="84"/>
      <c r="IJ237" s="84"/>
      <c r="IK237" s="84"/>
      <c r="IL237" s="84"/>
    </row>
    <row r="238" spans="1:246" ht="30">
      <c r="A238" s="49" t="s">
        <v>857</v>
      </c>
      <c r="B238" s="49" t="s">
        <v>33</v>
      </c>
      <c r="E238" s="77">
        <v>28</v>
      </c>
      <c r="F238" s="6" t="s">
        <v>136</v>
      </c>
      <c r="G238" s="396"/>
      <c r="H238" s="274">
        <f t="shared" si="64"/>
        <v>2090</v>
      </c>
      <c r="I238" s="274">
        <v>1900</v>
      </c>
      <c r="J238" s="79"/>
      <c r="K238" s="79">
        <v>190</v>
      </c>
      <c r="L238" s="80">
        <f t="shared" si="65"/>
        <v>2090</v>
      </c>
      <c r="M238" s="79">
        <v>1900</v>
      </c>
      <c r="N238" s="81"/>
      <c r="O238" s="79">
        <v>190</v>
      </c>
      <c r="P238" s="79"/>
      <c r="Q238" s="79"/>
      <c r="R238" s="81"/>
      <c r="S238" s="81"/>
      <c r="T238" s="81"/>
      <c r="U238" s="81"/>
      <c r="V238" s="81"/>
      <c r="W238" s="81"/>
      <c r="X238" s="86" t="s">
        <v>83</v>
      </c>
      <c r="Y238" s="83"/>
      <c r="Z238" s="50">
        <f t="shared" si="56"/>
        <v>2090</v>
      </c>
      <c r="AA238" s="51">
        <f t="shared" si="57"/>
        <v>2090</v>
      </c>
      <c r="AB238" s="51">
        <f t="shared" si="58"/>
        <v>0</v>
      </c>
      <c r="AC238" s="51">
        <f t="shared" si="59"/>
        <v>0</v>
      </c>
      <c r="AD238" s="84"/>
      <c r="AE238" s="84"/>
      <c r="AF238" s="84"/>
      <c r="AG238" s="84"/>
      <c r="AH238" s="84"/>
      <c r="AI238" s="84"/>
      <c r="AJ238" s="84"/>
      <c r="AK238" s="84"/>
      <c r="AL238" s="84"/>
      <c r="AM238" s="84"/>
      <c r="AN238" s="84"/>
      <c r="AO238" s="84"/>
      <c r="AP238" s="84"/>
      <c r="AQ238" s="84"/>
      <c r="AR238" s="84"/>
      <c r="AS238" s="84"/>
      <c r="AT238" s="84"/>
      <c r="AU238" s="84"/>
      <c r="AV238" s="84"/>
      <c r="AW238" s="84"/>
      <c r="AX238" s="84"/>
      <c r="AY238" s="84"/>
      <c r="AZ238" s="84"/>
      <c r="BA238" s="84"/>
      <c r="BB238" s="84"/>
      <c r="BC238" s="84"/>
      <c r="BD238" s="84"/>
      <c r="BE238" s="84"/>
      <c r="BF238" s="84"/>
      <c r="BG238" s="84"/>
      <c r="BH238" s="84"/>
      <c r="BI238" s="84"/>
      <c r="BJ238" s="84"/>
      <c r="BK238" s="84"/>
      <c r="BL238" s="84"/>
      <c r="BM238" s="84"/>
      <c r="BN238" s="84"/>
      <c r="BO238" s="84"/>
      <c r="BP238" s="84"/>
      <c r="BQ238" s="84"/>
      <c r="BR238" s="84"/>
      <c r="BS238" s="84"/>
      <c r="BT238" s="84"/>
      <c r="BU238" s="84"/>
      <c r="BV238" s="84"/>
      <c r="BW238" s="84"/>
      <c r="BX238" s="84"/>
      <c r="BY238" s="84"/>
      <c r="BZ238" s="84"/>
      <c r="CA238" s="84"/>
      <c r="CB238" s="84"/>
      <c r="CC238" s="84"/>
      <c r="CD238" s="84"/>
      <c r="CE238" s="84"/>
      <c r="CF238" s="84"/>
      <c r="CG238" s="84"/>
      <c r="CH238" s="84"/>
      <c r="CI238" s="84"/>
      <c r="CJ238" s="84"/>
      <c r="CK238" s="84"/>
      <c r="CL238" s="84"/>
      <c r="CM238" s="84"/>
      <c r="CN238" s="84"/>
      <c r="CO238" s="84"/>
      <c r="CP238" s="84"/>
      <c r="CQ238" s="84"/>
      <c r="CR238" s="84"/>
      <c r="CS238" s="84"/>
      <c r="CT238" s="84"/>
      <c r="CU238" s="84"/>
      <c r="CV238" s="84"/>
      <c r="CW238" s="84"/>
      <c r="CX238" s="84"/>
      <c r="CY238" s="84"/>
      <c r="CZ238" s="84"/>
      <c r="DA238" s="84"/>
      <c r="DB238" s="84"/>
      <c r="DC238" s="84"/>
      <c r="DD238" s="84"/>
      <c r="DE238" s="84"/>
      <c r="DF238" s="84"/>
      <c r="DG238" s="84"/>
      <c r="DH238" s="84"/>
      <c r="DI238" s="84"/>
      <c r="DJ238" s="84"/>
      <c r="DK238" s="84"/>
      <c r="DL238" s="84"/>
      <c r="DM238" s="84"/>
      <c r="DN238" s="84"/>
      <c r="DO238" s="84"/>
      <c r="DP238" s="84"/>
      <c r="DQ238" s="84"/>
      <c r="DR238" s="84"/>
      <c r="DS238" s="84"/>
      <c r="DT238" s="84"/>
      <c r="DU238" s="84"/>
      <c r="DV238" s="84"/>
      <c r="DW238" s="84"/>
      <c r="DX238" s="84"/>
      <c r="DY238" s="85"/>
      <c r="DZ238" s="84"/>
      <c r="EA238" s="84"/>
      <c r="EB238" s="84"/>
      <c r="EC238" s="84"/>
      <c r="ED238" s="84"/>
      <c r="EE238" s="84"/>
      <c r="EF238" s="84"/>
      <c r="EG238" s="84"/>
      <c r="EH238" s="84"/>
      <c r="EI238" s="84"/>
      <c r="EJ238" s="84"/>
      <c r="EK238" s="84"/>
      <c r="EL238" s="84"/>
      <c r="EM238" s="84"/>
      <c r="EN238" s="84"/>
      <c r="EO238" s="84"/>
      <c r="EP238" s="84"/>
      <c r="EQ238" s="84"/>
      <c r="ER238" s="84"/>
      <c r="ES238" s="84"/>
      <c r="ET238" s="84"/>
      <c r="EU238" s="84"/>
      <c r="EV238" s="84"/>
      <c r="EW238" s="84"/>
      <c r="EX238" s="84"/>
      <c r="EY238" s="84"/>
      <c r="EZ238" s="84"/>
      <c r="FA238" s="84"/>
      <c r="FB238" s="84"/>
      <c r="FC238" s="84"/>
      <c r="FD238" s="84"/>
      <c r="FE238" s="84"/>
      <c r="FF238" s="84"/>
      <c r="FG238" s="84"/>
      <c r="FH238" s="84"/>
      <c r="FI238" s="84"/>
      <c r="FJ238" s="84"/>
      <c r="FK238" s="84"/>
      <c r="FL238" s="84"/>
      <c r="FM238" s="84"/>
      <c r="FN238" s="84"/>
      <c r="FO238" s="84"/>
      <c r="FP238" s="84"/>
      <c r="FQ238" s="84"/>
      <c r="FR238" s="84"/>
      <c r="FS238" s="84"/>
      <c r="FT238" s="84"/>
      <c r="FU238" s="84"/>
      <c r="FV238" s="84"/>
      <c r="FW238" s="84"/>
      <c r="FX238" s="84"/>
      <c r="FY238" s="84"/>
      <c r="FZ238" s="84"/>
      <c r="GA238" s="84"/>
      <c r="GB238" s="84"/>
      <c r="GC238" s="84"/>
      <c r="GD238" s="84"/>
      <c r="GE238" s="84"/>
      <c r="GF238" s="84"/>
      <c r="GG238" s="84"/>
      <c r="GH238" s="84"/>
      <c r="GI238" s="84"/>
      <c r="GJ238" s="84"/>
      <c r="GK238" s="84"/>
      <c r="GL238" s="84"/>
      <c r="GM238" s="84"/>
      <c r="GN238" s="84"/>
      <c r="GO238" s="84"/>
      <c r="GP238" s="84"/>
      <c r="GQ238" s="84"/>
      <c r="GR238" s="84"/>
      <c r="GS238" s="84"/>
      <c r="GT238" s="84"/>
      <c r="GU238" s="84"/>
      <c r="GV238" s="84"/>
      <c r="GW238" s="84"/>
      <c r="GX238" s="84"/>
      <c r="GY238" s="84"/>
      <c r="GZ238" s="84"/>
      <c r="HA238" s="84"/>
      <c r="HB238" s="84"/>
      <c r="HC238" s="84"/>
      <c r="HD238" s="84"/>
      <c r="HE238" s="84"/>
      <c r="HF238" s="84"/>
      <c r="HG238" s="84"/>
      <c r="HH238" s="84"/>
      <c r="HI238" s="84"/>
      <c r="HJ238" s="84"/>
      <c r="HK238" s="84"/>
      <c r="HL238" s="84"/>
      <c r="HM238" s="84"/>
      <c r="HN238" s="84"/>
      <c r="HO238" s="84"/>
      <c r="HP238" s="84"/>
      <c r="HQ238" s="84"/>
      <c r="HR238" s="84"/>
      <c r="HS238" s="84"/>
      <c r="HT238" s="84"/>
      <c r="HU238" s="84"/>
      <c r="HV238" s="84"/>
      <c r="HW238" s="84"/>
      <c r="HX238" s="84"/>
      <c r="HY238" s="84"/>
      <c r="HZ238" s="84"/>
      <c r="IA238" s="84"/>
      <c r="IB238" s="84"/>
      <c r="IC238" s="84"/>
      <c r="ID238" s="84"/>
      <c r="IE238" s="84"/>
      <c r="IF238" s="84"/>
      <c r="IG238" s="84"/>
      <c r="IH238" s="84"/>
      <c r="II238" s="84"/>
      <c r="IJ238" s="84"/>
      <c r="IK238" s="84"/>
      <c r="IL238" s="84"/>
    </row>
    <row r="239" spans="1:246" ht="30">
      <c r="A239" s="49" t="s">
        <v>857</v>
      </c>
      <c r="B239" s="49" t="s">
        <v>33</v>
      </c>
      <c r="E239" s="77">
        <v>29</v>
      </c>
      <c r="F239" s="6" t="s">
        <v>137</v>
      </c>
      <c r="G239" s="396"/>
      <c r="H239" s="274">
        <f t="shared" si="64"/>
        <v>1556</v>
      </c>
      <c r="I239" s="274">
        <v>1556</v>
      </c>
      <c r="J239" s="79"/>
      <c r="K239" s="79"/>
      <c r="L239" s="80">
        <f t="shared" si="65"/>
        <v>0</v>
      </c>
      <c r="M239" s="79"/>
      <c r="N239" s="81"/>
      <c r="O239" s="79"/>
      <c r="P239" s="79">
        <v>1556</v>
      </c>
      <c r="Q239" s="79">
        <v>1556</v>
      </c>
      <c r="R239" s="81"/>
      <c r="S239" s="81"/>
      <c r="T239" s="81"/>
      <c r="U239" s="81"/>
      <c r="V239" s="81"/>
      <c r="W239" s="81"/>
      <c r="X239" s="86" t="s">
        <v>83</v>
      </c>
      <c r="Y239" s="83"/>
      <c r="Z239" s="50">
        <f t="shared" si="56"/>
        <v>1556</v>
      </c>
      <c r="AA239" s="51">
        <f t="shared" si="57"/>
        <v>0</v>
      </c>
      <c r="AB239" s="51">
        <f t="shared" si="58"/>
        <v>1556</v>
      </c>
      <c r="AC239" s="51">
        <f t="shared" si="59"/>
        <v>0</v>
      </c>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c r="BF239" s="84"/>
      <c r="BG239" s="84"/>
      <c r="BH239" s="84"/>
      <c r="BI239" s="84"/>
      <c r="BJ239" s="84"/>
      <c r="BK239" s="84"/>
      <c r="BL239" s="84"/>
      <c r="BM239" s="84"/>
      <c r="BN239" s="84"/>
      <c r="BO239" s="84"/>
      <c r="BP239" s="84"/>
      <c r="BQ239" s="84"/>
      <c r="BR239" s="84"/>
      <c r="BS239" s="84"/>
      <c r="BT239" s="84"/>
      <c r="BU239" s="84"/>
      <c r="BV239" s="84"/>
      <c r="BW239" s="84"/>
      <c r="BX239" s="84"/>
      <c r="BY239" s="84"/>
      <c r="BZ239" s="84"/>
      <c r="CA239" s="84"/>
      <c r="CB239" s="84"/>
      <c r="CC239" s="84"/>
      <c r="CD239" s="84"/>
      <c r="CE239" s="84"/>
      <c r="CF239" s="84"/>
      <c r="CG239" s="84"/>
      <c r="CH239" s="84"/>
      <c r="CI239" s="84"/>
      <c r="CJ239" s="84"/>
      <c r="CK239" s="84"/>
      <c r="CL239" s="84"/>
      <c r="CM239" s="84"/>
      <c r="CN239" s="84"/>
      <c r="CO239" s="84"/>
      <c r="CP239" s="84"/>
      <c r="CQ239" s="84"/>
      <c r="CR239" s="84"/>
      <c r="CS239" s="84"/>
      <c r="CT239" s="84"/>
      <c r="CU239" s="84"/>
      <c r="CV239" s="84"/>
      <c r="CW239" s="84"/>
      <c r="CX239" s="84"/>
      <c r="CY239" s="84"/>
      <c r="CZ239" s="84"/>
      <c r="DA239" s="84"/>
      <c r="DB239" s="84"/>
      <c r="DC239" s="84"/>
      <c r="DD239" s="84"/>
      <c r="DE239" s="84"/>
      <c r="DF239" s="84"/>
      <c r="DG239" s="84"/>
      <c r="DH239" s="84"/>
      <c r="DI239" s="84"/>
      <c r="DJ239" s="84"/>
      <c r="DK239" s="84"/>
      <c r="DL239" s="84"/>
      <c r="DM239" s="84"/>
      <c r="DN239" s="84"/>
      <c r="DO239" s="84"/>
      <c r="DP239" s="84"/>
      <c r="DQ239" s="84"/>
      <c r="DR239" s="84"/>
      <c r="DS239" s="84"/>
      <c r="DT239" s="84"/>
      <c r="DU239" s="84"/>
      <c r="DV239" s="84"/>
      <c r="DW239" s="84"/>
      <c r="DX239" s="84"/>
      <c r="DY239" s="85"/>
      <c r="DZ239" s="84"/>
      <c r="EA239" s="84"/>
      <c r="EB239" s="84"/>
      <c r="EC239" s="84"/>
      <c r="ED239" s="84"/>
      <c r="EE239" s="84"/>
      <c r="EF239" s="84"/>
      <c r="EG239" s="84"/>
      <c r="EH239" s="84"/>
      <c r="EI239" s="84"/>
      <c r="EJ239" s="84"/>
      <c r="EK239" s="84"/>
      <c r="EL239" s="84"/>
      <c r="EM239" s="84"/>
      <c r="EN239" s="84"/>
      <c r="EO239" s="84"/>
      <c r="EP239" s="84"/>
      <c r="EQ239" s="84"/>
      <c r="ER239" s="84"/>
      <c r="ES239" s="84"/>
      <c r="ET239" s="84"/>
      <c r="EU239" s="84"/>
      <c r="EV239" s="84"/>
      <c r="EW239" s="84"/>
      <c r="EX239" s="84"/>
      <c r="EY239" s="84"/>
      <c r="EZ239" s="84"/>
      <c r="FA239" s="84"/>
      <c r="FB239" s="84"/>
      <c r="FC239" s="84"/>
      <c r="FD239" s="84"/>
      <c r="FE239" s="84"/>
      <c r="FF239" s="84"/>
      <c r="FG239" s="84"/>
      <c r="FH239" s="84"/>
      <c r="FI239" s="84"/>
      <c r="FJ239" s="84"/>
      <c r="FK239" s="84"/>
      <c r="FL239" s="84"/>
      <c r="FM239" s="84"/>
      <c r="FN239" s="84"/>
      <c r="FO239" s="84"/>
      <c r="FP239" s="84"/>
      <c r="FQ239" s="84"/>
      <c r="FR239" s="84"/>
      <c r="FS239" s="84"/>
      <c r="FT239" s="84"/>
      <c r="FU239" s="84"/>
      <c r="FV239" s="84"/>
      <c r="FW239" s="84"/>
      <c r="FX239" s="84"/>
      <c r="FY239" s="84"/>
      <c r="FZ239" s="84"/>
      <c r="GA239" s="84"/>
      <c r="GB239" s="84"/>
      <c r="GC239" s="84"/>
      <c r="GD239" s="84"/>
      <c r="GE239" s="84"/>
      <c r="GF239" s="84"/>
      <c r="GG239" s="84"/>
      <c r="GH239" s="84"/>
      <c r="GI239" s="84"/>
      <c r="GJ239" s="84"/>
      <c r="GK239" s="84"/>
      <c r="GL239" s="84"/>
      <c r="GM239" s="84"/>
      <c r="GN239" s="84"/>
      <c r="GO239" s="84"/>
      <c r="GP239" s="84"/>
      <c r="GQ239" s="84"/>
      <c r="GR239" s="84"/>
      <c r="GS239" s="84"/>
      <c r="GT239" s="84"/>
      <c r="GU239" s="84"/>
      <c r="GV239" s="84"/>
      <c r="GW239" s="84"/>
      <c r="GX239" s="84"/>
      <c r="GY239" s="84"/>
      <c r="GZ239" s="84"/>
      <c r="HA239" s="84"/>
      <c r="HB239" s="84"/>
      <c r="HC239" s="84"/>
      <c r="HD239" s="84"/>
      <c r="HE239" s="84"/>
      <c r="HF239" s="84"/>
      <c r="HG239" s="84"/>
      <c r="HH239" s="84"/>
      <c r="HI239" s="84"/>
      <c r="HJ239" s="84"/>
      <c r="HK239" s="84"/>
      <c r="HL239" s="84"/>
      <c r="HM239" s="84"/>
      <c r="HN239" s="84"/>
      <c r="HO239" s="84"/>
      <c r="HP239" s="84"/>
      <c r="HQ239" s="84"/>
      <c r="HR239" s="84"/>
      <c r="HS239" s="84"/>
      <c r="HT239" s="84"/>
      <c r="HU239" s="84"/>
      <c r="HV239" s="84"/>
      <c r="HW239" s="84"/>
      <c r="HX239" s="84"/>
      <c r="HY239" s="84"/>
      <c r="HZ239" s="84"/>
      <c r="IA239" s="84"/>
      <c r="IB239" s="84"/>
      <c r="IC239" s="84"/>
      <c r="ID239" s="84"/>
      <c r="IE239" s="84"/>
      <c r="IF239" s="84"/>
      <c r="IG239" s="84"/>
      <c r="IH239" s="84"/>
      <c r="II239" s="84"/>
      <c r="IJ239" s="84"/>
      <c r="IK239" s="84"/>
      <c r="IL239" s="84"/>
    </row>
    <row r="240" spans="1:246" ht="30">
      <c r="A240" s="49" t="s">
        <v>857</v>
      </c>
      <c r="B240" s="49" t="s">
        <v>33</v>
      </c>
      <c r="E240" s="77">
        <v>30</v>
      </c>
      <c r="F240" s="6" t="s">
        <v>138</v>
      </c>
      <c r="G240" s="396"/>
      <c r="H240" s="274">
        <f t="shared" si="64"/>
        <v>1300</v>
      </c>
      <c r="I240" s="274">
        <v>1300</v>
      </c>
      <c r="J240" s="79"/>
      <c r="K240" s="79"/>
      <c r="L240" s="80">
        <f t="shared" si="65"/>
        <v>0</v>
      </c>
      <c r="M240" s="79"/>
      <c r="N240" s="81"/>
      <c r="O240" s="79"/>
      <c r="P240" s="79">
        <v>1300</v>
      </c>
      <c r="Q240" s="79">
        <v>1300</v>
      </c>
      <c r="R240" s="81"/>
      <c r="S240" s="81"/>
      <c r="T240" s="81"/>
      <c r="U240" s="81"/>
      <c r="V240" s="81"/>
      <c r="W240" s="81"/>
      <c r="X240" s="86" t="s">
        <v>83</v>
      </c>
      <c r="Y240" s="83"/>
      <c r="Z240" s="50">
        <f t="shared" si="56"/>
        <v>1300</v>
      </c>
      <c r="AA240" s="51">
        <f t="shared" si="57"/>
        <v>0</v>
      </c>
      <c r="AB240" s="51">
        <f t="shared" si="58"/>
        <v>1300</v>
      </c>
      <c r="AC240" s="51">
        <f t="shared" si="59"/>
        <v>0</v>
      </c>
      <c r="AD240" s="84"/>
      <c r="AE240" s="84"/>
      <c r="AF240" s="84"/>
      <c r="AG240" s="84"/>
      <c r="AH240" s="84"/>
      <c r="AI240" s="84"/>
      <c r="AJ240" s="84"/>
      <c r="AK240" s="84"/>
      <c r="AL240" s="84"/>
      <c r="AM240" s="84"/>
      <c r="AN240" s="84"/>
      <c r="AO240" s="84"/>
      <c r="AP240" s="84"/>
      <c r="AQ240" s="84"/>
      <c r="AR240" s="84"/>
      <c r="AS240" s="84"/>
      <c r="AT240" s="84"/>
      <c r="AU240" s="84"/>
      <c r="AV240" s="84"/>
      <c r="AW240" s="84"/>
      <c r="AX240" s="84"/>
      <c r="AY240" s="84"/>
      <c r="AZ240" s="84"/>
      <c r="BA240" s="84"/>
      <c r="BB240" s="84"/>
      <c r="BC240" s="84"/>
      <c r="BD240" s="84"/>
      <c r="BE240" s="84"/>
      <c r="BF240" s="84"/>
      <c r="BG240" s="84"/>
      <c r="BH240" s="84"/>
      <c r="BI240" s="84"/>
      <c r="BJ240" s="84"/>
      <c r="BK240" s="84"/>
      <c r="BL240" s="84"/>
      <c r="BM240" s="84"/>
      <c r="BN240" s="84"/>
      <c r="BO240" s="84"/>
      <c r="BP240" s="84"/>
      <c r="BQ240" s="84"/>
      <c r="BR240" s="84"/>
      <c r="BS240" s="84"/>
      <c r="BT240" s="84"/>
      <c r="BU240" s="84"/>
      <c r="BV240" s="84"/>
      <c r="BW240" s="84"/>
      <c r="BX240" s="84"/>
      <c r="BY240" s="84"/>
      <c r="BZ240" s="84"/>
      <c r="CA240" s="84"/>
      <c r="CB240" s="84"/>
      <c r="CC240" s="84"/>
      <c r="CD240" s="84"/>
      <c r="CE240" s="84"/>
      <c r="CF240" s="84"/>
      <c r="CG240" s="84"/>
      <c r="CH240" s="84"/>
      <c r="CI240" s="84"/>
      <c r="CJ240" s="84"/>
      <c r="CK240" s="84"/>
      <c r="CL240" s="84"/>
      <c r="CM240" s="84"/>
      <c r="CN240" s="84"/>
      <c r="CO240" s="84"/>
      <c r="CP240" s="84"/>
      <c r="CQ240" s="84"/>
      <c r="CR240" s="84"/>
      <c r="CS240" s="84"/>
      <c r="CT240" s="84"/>
      <c r="CU240" s="84"/>
      <c r="CV240" s="84"/>
      <c r="CW240" s="84"/>
      <c r="CX240" s="84"/>
      <c r="CY240" s="84"/>
      <c r="CZ240" s="84"/>
      <c r="DA240" s="84"/>
      <c r="DB240" s="84"/>
      <c r="DC240" s="84"/>
      <c r="DD240" s="84"/>
      <c r="DE240" s="84"/>
      <c r="DF240" s="84"/>
      <c r="DG240" s="84"/>
      <c r="DH240" s="84"/>
      <c r="DI240" s="84"/>
      <c r="DJ240" s="84"/>
      <c r="DK240" s="84"/>
      <c r="DL240" s="84"/>
      <c r="DM240" s="84"/>
      <c r="DN240" s="84"/>
      <c r="DO240" s="84"/>
      <c r="DP240" s="84"/>
      <c r="DQ240" s="84"/>
      <c r="DR240" s="84"/>
      <c r="DS240" s="84"/>
      <c r="DT240" s="84"/>
      <c r="DU240" s="84"/>
      <c r="DV240" s="84"/>
      <c r="DW240" s="84"/>
      <c r="DX240" s="84"/>
      <c r="DY240" s="85"/>
      <c r="DZ240" s="84"/>
      <c r="EA240" s="84"/>
      <c r="EB240" s="84"/>
      <c r="EC240" s="84"/>
      <c r="ED240" s="84"/>
      <c r="EE240" s="84"/>
      <c r="EF240" s="84"/>
      <c r="EG240" s="84"/>
      <c r="EH240" s="84"/>
      <c r="EI240" s="84"/>
      <c r="EJ240" s="84"/>
      <c r="EK240" s="84"/>
      <c r="EL240" s="84"/>
      <c r="EM240" s="84"/>
      <c r="EN240" s="84"/>
      <c r="EO240" s="84"/>
      <c r="EP240" s="84"/>
      <c r="EQ240" s="84"/>
      <c r="ER240" s="84"/>
      <c r="ES240" s="84"/>
      <c r="ET240" s="84"/>
      <c r="EU240" s="84"/>
      <c r="EV240" s="84"/>
      <c r="EW240" s="84"/>
      <c r="EX240" s="84"/>
      <c r="EY240" s="84"/>
      <c r="EZ240" s="84"/>
      <c r="FA240" s="84"/>
      <c r="FB240" s="84"/>
      <c r="FC240" s="84"/>
      <c r="FD240" s="84"/>
      <c r="FE240" s="84"/>
      <c r="FF240" s="84"/>
      <c r="FG240" s="84"/>
      <c r="FH240" s="84"/>
      <c r="FI240" s="84"/>
      <c r="FJ240" s="84"/>
      <c r="FK240" s="84"/>
      <c r="FL240" s="84"/>
      <c r="FM240" s="84"/>
      <c r="FN240" s="84"/>
      <c r="FO240" s="84"/>
      <c r="FP240" s="84"/>
      <c r="FQ240" s="84"/>
      <c r="FR240" s="84"/>
      <c r="FS240" s="84"/>
      <c r="FT240" s="84"/>
      <c r="FU240" s="84"/>
      <c r="FV240" s="84"/>
      <c r="FW240" s="84"/>
      <c r="FX240" s="84"/>
      <c r="FY240" s="84"/>
      <c r="FZ240" s="84"/>
      <c r="GA240" s="84"/>
      <c r="GB240" s="84"/>
      <c r="GC240" s="84"/>
      <c r="GD240" s="84"/>
      <c r="GE240" s="84"/>
      <c r="GF240" s="84"/>
      <c r="GG240" s="84"/>
      <c r="GH240" s="84"/>
      <c r="GI240" s="84"/>
      <c r="GJ240" s="84"/>
      <c r="GK240" s="84"/>
      <c r="GL240" s="84"/>
      <c r="GM240" s="84"/>
      <c r="GN240" s="84"/>
      <c r="GO240" s="84"/>
      <c r="GP240" s="84"/>
      <c r="GQ240" s="84"/>
      <c r="GR240" s="84"/>
      <c r="GS240" s="84"/>
      <c r="GT240" s="84"/>
      <c r="GU240" s="84"/>
      <c r="GV240" s="84"/>
      <c r="GW240" s="84"/>
      <c r="GX240" s="84"/>
      <c r="GY240" s="84"/>
      <c r="GZ240" s="84"/>
      <c r="HA240" s="84"/>
      <c r="HB240" s="84"/>
      <c r="HC240" s="84"/>
      <c r="HD240" s="84"/>
      <c r="HE240" s="84"/>
      <c r="HF240" s="84"/>
      <c r="HG240" s="84"/>
      <c r="HH240" s="84"/>
      <c r="HI240" s="84"/>
      <c r="HJ240" s="84"/>
      <c r="HK240" s="84"/>
      <c r="HL240" s="84"/>
      <c r="HM240" s="84"/>
      <c r="HN240" s="84"/>
      <c r="HO240" s="84"/>
      <c r="HP240" s="84"/>
      <c r="HQ240" s="84"/>
      <c r="HR240" s="84"/>
      <c r="HS240" s="84"/>
      <c r="HT240" s="84"/>
      <c r="HU240" s="84"/>
      <c r="HV240" s="84"/>
      <c r="HW240" s="84"/>
      <c r="HX240" s="84"/>
      <c r="HY240" s="84"/>
      <c r="HZ240" s="84"/>
      <c r="IA240" s="84"/>
      <c r="IB240" s="84"/>
      <c r="IC240" s="84"/>
      <c r="ID240" s="84"/>
      <c r="IE240" s="84"/>
      <c r="IF240" s="84"/>
      <c r="IG240" s="84"/>
      <c r="IH240" s="84"/>
      <c r="II240" s="84"/>
      <c r="IJ240" s="84"/>
      <c r="IK240" s="84"/>
      <c r="IL240" s="84"/>
    </row>
    <row r="241" spans="1:246" ht="30">
      <c r="A241" s="49" t="s">
        <v>857</v>
      </c>
      <c r="B241" s="49" t="s">
        <v>33</v>
      </c>
      <c r="E241" s="77">
        <v>31</v>
      </c>
      <c r="F241" s="6" t="s">
        <v>139</v>
      </c>
      <c r="G241" s="396" t="s">
        <v>86</v>
      </c>
      <c r="H241" s="274">
        <f t="shared" si="64"/>
        <v>1204.0999999999999</v>
      </c>
      <c r="I241" s="274">
        <v>1042.0999999999999</v>
      </c>
      <c r="J241" s="79"/>
      <c r="K241" s="79">
        <v>162</v>
      </c>
      <c r="L241" s="80">
        <f t="shared" si="65"/>
        <v>1204.1869999999999</v>
      </c>
      <c r="M241" s="79">
        <v>1042.1869999999999</v>
      </c>
      <c r="N241" s="81"/>
      <c r="O241" s="79">
        <v>162</v>
      </c>
      <c r="P241" s="79"/>
      <c r="Q241" s="79"/>
      <c r="R241" s="81"/>
      <c r="S241" s="81"/>
      <c r="T241" s="81"/>
      <c r="U241" s="81"/>
      <c r="V241" s="81"/>
      <c r="W241" s="81"/>
      <c r="X241" s="86" t="s">
        <v>96</v>
      </c>
      <c r="Y241" s="82"/>
      <c r="Z241" s="50">
        <f t="shared" si="56"/>
        <v>1204.0999999999999</v>
      </c>
      <c r="AA241" s="51">
        <f t="shared" si="57"/>
        <v>1204.1869999999999</v>
      </c>
      <c r="AB241" s="51">
        <f t="shared" si="58"/>
        <v>0</v>
      </c>
      <c r="AC241" s="51">
        <f t="shared" si="59"/>
        <v>0</v>
      </c>
      <c r="AD241" s="84"/>
      <c r="AE241" s="84"/>
      <c r="AF241" s="84"/>
      <c r="AG241" s="84"/>
      <c r="AH241" s="84"/>
      <c r="AI241" s="84"/>
      <c r="AJ241" s="84"/>
      <c r="AK241" s="84"/>
      <c r="AL241" s="84"/>
      <c r="AM241" s="84"/>
      <c r="AN241" s="84"/>
      <c r="AO241" s="84"/>
      <c r="AP241" s="84"/>
      <c r="AQ241" s="84"/>
      <c r="AR241" s="84"/>
      <c r="AS241" s="84"/>
      <c r="AT241" s="84"/>
      <c r="AU241" s="84"/>
      <c r="AV241" s="84"/>
      <c r="AW241" s="84"/>
      <c r="AX241" s="84"/>
      <c r="AY241" s="84"/>
      <c r="AZ241" s="84"/>
      <c r="BA241" s="84"/>
      <c r="BB241" s="84"/>
      <c r="BC241" s="84"/>
      <c r="BD241" s="84"/>
      <c r="BE241" s="84"/>
      <c r="BF241" s="84"/>
      <c r="BG241" s="84"/>
      <c r="BH241" s="84"/>
      <c r="BI241" s="84"/>
      <c r="BJ241" s="84"/>
      <c r="BK241" s="84"/>
      <c r="BL241" s="84"/>
      <c r="BM241" s="84"/>
      <c r="BN241" s="84"/>
      <c r="BO241" s="84"/>
      <c r="BP241" s="84"/>
      <c r="BQ241" s="84"/>
      <c r="BR241" s="84"/>
      <c r="BS241" s="84"/>
      <c r="BT241" s="84"/>
      <c r="BU241" s="84"/>
      <c r="BV241" s="84"/>
      <c r="BW241" s="84"/>
      <c r="BX241" s="84"/>
      <c r="BY241" s="84"/>
      <c r="BZ241" s="84"/>
      <c r="CA241" s="84"/>
      <c r="CB241" s="84"/>
      <c r="CC241" s="84"/>
      <c r="CD241" s="84"/>
      <c r="CE241" s="84"/>
      <c r="CF241" s="84"/>
      <c r="CG241" s="84"/>
      <c r="CH241" s="84"/>
      <c r="CI241" s="84"/>
      <c r="CJ241" s="84"/>
      <c r="CK241" s="84"/>
      <c r="CL241" s="84"/>
      <c r="CM241" s="84"/>
      <c r="CN241" s="84"/>
      <c r="CO241" s="84"/>
      <c r="CP241" s="84"/>
      <c r="CQ241" s="84"/>
      <c r="CR241" s="84"/>
      <c r="CS241" s="84"/>
      <c r="CT241" s="84"/>
      <c r="CU241" s="84"/>
      <c r="CV241" s="84"/>
      <c r="CW241" s="84"/>
      <c r="CX241" s="84"/>
      <c r="CY241" s="84"/>
      <c r="CZ241" s="84"/>
      <c r="DA241" s="84"/>
      <c r="DB241" s="84"/>
      <c r="DC241" s="84"/>
      <c r="DD241" s="84"/>
      <c r="DE241" s="84"/>
      <c r="DF241" s="84"/>
      <c r="DG241" s="84"/>
      <c r="DH241" s="84"/>
      <c r="DI241" s="84"/>
      <c r="DJ241" s="84"/>
      <c r="DK241" s="84"/>
      <c r="DL241" s="84"/>
      <c r="DM241" s="84"/>
      <c r="DN241" s="84"/>
      <c r="DO241" s="84"/>
      <c r="DP241" s="84"/>
      <c r="DQ241" s="84"/>
      <c r="DR241" s="84"/>
      <c r="DS241" s="84"/>
      <c r="DT241" s="84"/>
      <c r="DU241" s="84"/>
      <c r="DV241" s="84"/>
      <c r="DW241" s="84"/>
      <c r="DX241" s="84"/>
      <c r="DY241" s="85"/>
      <c r="DZ241" s="84"/>
      <c r="EA241" s="84"/>
      <c r="EB241" s="84"/>
      <c r="EC241" s="84"/>
      <c r="ED241" s="84"/>
      <c r="EE241" s="84"/>
      <c r="EF241" s="84"/>
      <c r="EG241" s="84"/>
      <c r="EH241" s="84"/>
      <c r="EI241" s="84"/>
      <c r="EJ241" s="84"/>
      <c r="EK241" s="84"/>
      <c r="EL241" s="84"/>
      <c r="EM241" s="84"/>
      <c r="EN241" s="84"/>
      <c r="EO241" s="84"/>
      <c r="EP241" s="84"/>
      <c r="EQ241" s="84"/>
      <c r="ER241" s="84"/>
      <c r="ES241" s="84"/>
      <c r="ET241" s="84"/>
      <c r="EU241" s="84"/>
      <c r="EV241" s="84"/>
      <c r="EW241" s="84"/>
      <c r="EX241" s="84"/>
      <c r="EY241" s="84"/>
      <c r="EZ241" s="84"/>
      <c r="FA241" s="84"/>
      <c r="FB241" s="84"/>
      <c r="FC241" s="84"/>
      <c r="FD241" s="84"/>
      <c r="FE241" s="84"/>
      <c r="FF241" s="84"/>
      <c r="FG241" s="84"/>
      <c r="FH241" s="84"/>
      <c r="FI241" s="84"/>
      <c r="FJ241" s="84"/>
      <c r="FK241" s="84"/>
      <c r="FL241" s="84"/>
      <c r="FM241" s="84"/>
      <c r="FN241" s="84"/>
      <c r="FO241" s="84"/>
      <c r="FP241" s="84"/>
      <c r="FQ241" s="84"/>
      <c r="FR241" s="84"/>
      <c r="FS241" s="84"/>
      <c r="FT241" s="84"/>
      <c r="FU241" s="84"/>
      <c r="FV241" s="84"/>
      <c r="FW241" s="84"/>
      <c r="FX241" s="84"/>
      <c r="FY241" s="84"/>
      <c r="FZ241" s="84"/>
      <c r="GA241" s="84"/>
      <c r="GB241" s="84"/>
      <c r="GC241" s="84"/>
      <c r="GD241" s="84"/>
      <c r="GE241" s="84"/>
      <c r="GF241" s="84"/>
      <c r="GG241" s="84"/>
      <c r="GH241" s="84"/>
      <c r="GI241" s="84"/>
      <c r="GJ241" s="84"/>
      <c r="GK241" s="84"/>
      <c r="GL241" s="84"/>
      <c r="GM241" s="84"/>
      <c r="GN241" s="84"/>
      <c r="GO241" s="84"/>
      <c r="GP241" s="84"/>
      <c r="GQ241" s="84"/>
      <c r="GR241" s="84"/>
      <c r="GS241" s="84"/>
      <c r="GT241" s="84"/>
      <c r="GU241" s="84"/>
      <c r="GV241" s="84"/>
      <c r="GW241" s="84"/>
      <c r="GX241" s="84"/>
      <c r="GY241" s="84"/>
      <c r="GZ241" s="84"/>
      <c r="HA241" s="84"/>
      <c r="HB241" s="84"/>
      <c r="HC241" s="84"/>
      <c r="HD241" s="84"/>
      <c r="HE241" s="84"/>
      <c r="HF241" s="84"/>
      <c r="HG241" s="84"/>
      <c r="HH241" s="84"/>
      <c r="HI241" s="84"/>
      <c r="HJ241" s="84"/>
      <c r="HK241" s="84"/>
      <c r="HL241" s="84"/>
      <c r="HM241" s="84"/>
      <c r="HN241" s="84"/>
      <c r="HO241" s="84"/>
      <c r="HP241" s="84"/>
      <c r="HQ241" s="84"/>
      <c r="HR241" s="84"/>
      <c r="HS241" s="84"/>
      <c r="HT241" s="84"/>
      <c r="HU241" s="84"/>
      <c r="HV241" s="84"/>
      <c r="HW241" s="84"/>
      <c r="HX241" s="84"/>
      <c r="HY241" s="84"/>
      <c r="HZ241" s="84"/>
      <c r="IA241" s="84"/>
      <c r="IB241" s="84"/>
      <c r="IC241" s="84"/>
      <c r="ID241" s="84"/>
      <c r="IE241" s="84"/>
      <c r="IF241" s="84"/>
      <c r="IG241" s="84"/>
      <c r="IH241" s="84"/>
      <c r="II241" s="84"/>
      <c r="IJ241" s="84"/>
      <c r="IK241" s="84"/>
      <c r="IL241" s="84"/>
    </row>
    <row r="242" spans="1:246" ht="30">
      <c r="A242" s="49" t="s">
        <v>857</v>
      </c>
      <c r="B242" s="49" t="s">
        <v>33</v>
      </c>
      <c r="E242" s="77">
        <v>32</v>
      </c>
      <c r="F242" s="6" t="s">
        <v>140</v>
      </c>
      <c r="G242" s="396"/>
      <c r="H242" s="274">
        <f t="shared" si="64"/>
        <v>700</v>
      </c>
      <c r="I242" s="274">
        <v>636</v>
      </c>
      <c r="J242" s="79"/>
      <c r="K242" s="79">
        <v>64</v>
      </c>
      <c r="L242" s="80">
        <f t="shared" si="65"/>
        <v>700</v>
      </c>
      <c r="M242" s="79">
        <v>636</v>
      </c>
      <c r="N242" s="81"/>
      <c r="O242" s="79">
        <v>64</v>
      </c>
      <c r="P242" s="79"/>
      <c r="Q242" s="79"/>
      <c r="R242" s="81"/>
      <c r="S242" s="81"/>
      <c r="T242" s="81"/>
      <c r="U242" s="81"/>
      <c r="V242" s="81"/>
      <c r="W242" s="81"/>
      <c r="X242" s="86" t="s">
        <v>96</v>
      </c>
      <c r="Y242" s="82"/>
      <c r="Z242" s="50">
        <f t="shared" si="56"/>
        <v>700</v>
      </c>
      <c r="AA242" s="51">
        <f t="shared" si="57"/>
        <v>700</v>
      </c>
      <c r="AB242" s="51">
        <f t="shared" si="58"/>
        <v>0</v>
      </c>
      <c r="AC242" s="51">
        <f t="shared" si="59"/>
        <v>0</v>
      </c>
      <c r="AD242" s="84"/>
      <c r="AE242" s="84"/>
      <c r="AF242" s="84"/>
      <c r="AG242" s="84"/>
      <c r="AH242" s="84"/>
      <c r="AI242" s="84"/>
      <c r="AJ242" s="84"/>
      <c r="AK242" s="84"/>
      <c r="AL242" s="84"/>
      <c r="AM242" s="84"/>
      <c r="AN242" s="84"/>
      <c r="AO242" s="84"/>
      <c r="AP242" s="84"/>
      <c r="AQ242" s="84"/>
      <c r="AR242" s="84"/>
      <c r="AS242" s="84"/>
      <c r="AT242" s="84"/>
      <c r="AU242" s="84"/>
      <c r="AV242" s="84"/>
      <c r="AW242" s="84"/>
      <c r="AX242" s="84"/>
      <c r="AY242" s="84"/>
      <c r="AZ242" s="84"/>
      <c r="BA242" s="84"/>
      <c r="BB242" s="84"/>
      <c r="BC242" s="84"/>
      <c r="BD242" s="84"/>
      <c r="BE242" s="84"/>
      <c r="BF242" s="84"/>
      <c r="BG242" s="84"/>
      <c r="BH242" s="84"/>
      <c r="BI242" s="84"/>
      <c r="BJ242" s="84"/>
      <c r="BK242" s="84"/>
      <c r="BL242" s="84"/>
      <c r="BM242" s="84"/>
      <c r="BN242" s="84"/>
      <c r="BO242" s="84"/>
      <c r="BP242" s="84"/>
      <c r="BQ242" s="84"/>
      <c r="BR242" s="84"/>
      <c r="BS242" s="84"/>
      <c r="BT242" s="84"/>
      <c r="BU242" s="84"/>
      <c r="BV242" s="84"/>
      <c r="BW242" s="84"/>
      <c r="BX242" s="84"/>
      <c r="BY242" s="84"/>
      <c r="BZ242" s="84"/>
      <c r="CA242" s="84"/>
      <c r="CB242" s="84"/>
      <c r="CC242" s="84"/>
      <c r="CD242" s="84"/>
      <c r="CE242" s="84"/>
      <c r="CF242" s="84"/>
      <c r="CG242" s="84"/>
      <c r="CH242" s="84"/>
      <c r="CI242" s="84"/>
      <c r="CJ242" s="84"/>
      <c r="CK242" s="84"/>
      <c r="CL242" s="84"/>
      <c r="CM242" s="84"/>
      <c r="CN242" s="84"/>
      <c r="CO242" s="84"/>
      <c r="CP242" s="84"/>
      <c r="CQ242" s="84"/>
      <c r="CR242" s="84"/>
      <c r="CS242" s="84"/>
      <c r="CT242" s="84"/>
      <c r="CU242" s="84"/>
      <c r="CV242" s="84"/>
      <c r="CW242" s="84"/>
      <c r="CX242" s="84"/>
      <c r="CY242" s="84"/>
      <c r="CZ242" s="84"/>
      <c r="DA242" s="84"/>
      <c r="DB242" s="84"/>
      <c r="DC242" s="84"/>
      <c r="DD242" s="84"/>
      <c r="DE242" s="84"/>
      <c r="DF242" s="84"/>
      <c r="DG242" s="84"/>
      <c r="DH242" s="84"/>
      <c r="DI242" s="84"/>
      <c r="DJ242" s="84"/>
      <c r="DK242" s="84"/>
      <c r="DL242" s="84"/>
      <c r="DM242" s="84"/>
      <c r="DN242" s="84"/>
      <c r="DO242" s="84"/>
      <c r="DP242" s="84"/>
      <c r="DQ242" s="84"/>
      <c r="DR242" s="84"/>
      <c r="DS242" s="84"/>
      <c r="DT242" s="84"/>
      <c r="DU242" s="84"/>
      <c r="DV242" s="84"/>
      <c r="DW242" s="84"/>
      <c r="DX242" s="84"/>
      <c r="DY242" s="85"/>
      <c r="DZ242" s="84"/>
      <c r="EA242" s="84"/>
      <c r="EB242" s="84"/>
      <c r="EC242" s="84"/>
      <c r="ED242" s="84"/>
      <c r="EE242" s="84"/>
      <c r="EF242" s="84"/>
      <c r="EG242" s="84"/>
      <c r="EH242" s="84"/>
      <c r="EI242" s="84"/>
      <c r="EJ242" s="84"/>
      <c r="EK242" s="84"/>
      <c r="EL242" s="84"/>
      <c r="EM242" s="84"/>
      <c r="EN242" s="84"/>
      <c r="EO242" s="84"/>
      <c r="EP242" s="84"/>
      <c r="EQ242" s="84"/>
      <c r="ER242" s="84"/>
      <c r="ES242" s="84"/>
      <c r="ET242" s="84"/>
      <c r="EU242" s="84"/>
      <c r="EV242" s="84"/>
      <c r="EW242" s="84"/>
      <c r="EX242" s="84"/>
      <c r="EY242" s="84"/>
      <c r="EZ242" s="84"/>
      <c r="FA242" s="84"/>
      <c r="FB242" s="84"/>
      <c r="FC242" s="84"/>
      <c r="FD242" s="84"/>
      <c r="FE242" s="84"/>
      <c r="FF242" s="84"/>
      <c r="FG242" s="84"/>
      <c r="FH242" s="84"/>
      <c r="FI242" s="84"/>
      <c r="FJ242" s="84"/>
      <c r="FK242" s="84"/>
      <c r="FL242" s="84"/>
      <c r="FM242" s="84"/>
      <c r="FN242" s="84"/>
      <c r="FO242" s="84"/>
      <c r="FP242" s="84"/>
      <c r="FQ242" s="84"/>
      <c r="FR242" s="84"/>
      <c r="FS242" s="84"/>
      <c r="FT242" s="84"/>
      <c r="FU242" s="84"/>
      <c r="FV242" s="84"/>
      <c r="FW242" s="84"/>
      <c r="FX242" s="84"/>
      <c r="FY242" s="84"/>
      <c r="FZ242" s="84"/>
      <c r="GA242" s="84"/>
      <c r="GB242" s="84"/>
      <c r="GC242" s="84"/>
      <c r="GD242" s="84"/>
      <c r="GE242" s="84"/>
      <c r="GF242" s="84"/>
      <c r="GG242" s="84"/>
      <c r="GH242" s="84"/>
      <c r="GI242" s="84"/>
      <c r="GJ242" s="84"/>
      <c r="GK242" s="84"/>
      <c r="GL242" s="84"/>
      <c r="GM242" s="84"/>
      <c r="GN242" s="84"/>
      <c r="GO242" s="84"/>
      <c r="GP242" s="84"/>
      <c r="GQ242" s="84"/>
      <c r="GR242" s="84"/>
      <c r="GS242" s="84"/>
      <c r="GT242" s="84"/>
      <c r="GU242" s="84"/>
      <c r="GV242" s="84"/>
      <c r="GW242" s="84"/>
      <c r="GX242" s="84"/>
      <c r="GY242" s="84"/>
      <c r="GZ242" s="84"/>
      <c r="HA242" s="84"/>
      <c r="HB242" s="84"/>
      <c r="HC242" s="84"/>
      <c r="HD242" s="84"/>
      <c r="HE242" s="84"/>
      <c r="HF242" s="84"/>
      <c r="HG242" s="84"/>
      <c r="HH242" s="84"/>
      <c r="HI242" s="84"/>
      <c r="HJ242" s="84"/>
      <c r="HK242" s="84"/>
      <c r="HL242" s="84"/>
      <c r="HM242" s="84"/>
      <c r="HN242" s="84"/>
      <c r="HO242" s="84"/>
      <c r="HP242" s="84"/>
      <c r="HQ242" s="84"/>
      <c r="HR242" s="84"/>
      <c r="HS242" s="84"/>
      <c r="HT242" s="84"/>
      <c r="HU242" s="84"/>
      <c r="HV242" s="84"/>
      <c r="HW242" s="84"/>
      <c r="HX242" s="84"/>
      <c r="HY242" s="84"/>
      <c r="HZ242" s="84"/>
      <c r="IA242" s="84"/>
      <c r="IB242" s="84"/>
      <c r="IC242" s="84"/>
      <c r="ID242" s="84"/>
      <c r="IE242" s="84"/>
      <c r="IF242" s="84"/>
      <c r="IG242" s="84"/>
      <c r="IH242" s="84"/>
      <c r="II242" s="84"/>
      <c r="IJ242" s="84"/>
      <c r="IK242" s="84"/>
      <c r="IL242" s="84"/>
    </row>
    <row r="243" spans="1:246" ht="30">
      <c r="A243" s="49" t="s">
        <v>857</v>
      </c>
      <c r="B243" s="49" t="s">
        <v>33</v>
      </c>
      <c r="E243" s="77">
        <v>33</v>
      </c>
      <c r="F243" s="6" t="s">
        <v>141</v>
      </c>
      <c r="G243" s="396"/>
      <c r="H243" s="274">
        <f t="shared" si="64"/>
        <v>1605</v>
      </c>
      <c r="I243" s="274">
        <v>1605</v>
      </c>
      <c r="J243" s="79"/>
      <c r="K243" s="79"/>
      <c r="L243" s="80">
        <f t="shared" si="65"/>
        <v>1605.424</v>
      </c>
      <c r="M243" s="79">
        <v>1605.424</v>
      </c>
      <c r="N243" s="81"/>
      <c r="O243" s="79"/>
      <c r="P243" s="79"/>
      <c r="Q243" s="79"/>
      <c r="R243" s="81"/>
      <c r="S243" s="81"/>
      <c r="T243" s="81"/>
      <c r="U243" s="81"/>
      <c r="V243" s="81"/>
      <c r="W243" s="81"/>
      <c r="X243" s="86" t="s">
        <v>96</v>
      </c>
      <c r="Y243" s="82"/>
      <c r="Z243" s="50">
        <f t="shared" si="56"/>
        <v>1605</v>
      </c>
      <c r="AA243" s="51">
        <f t="shared" si="57"/>
        <v>1605.424</v>
      </c>
      <c r="AB243" s="51">
        <f t="shared" si="58"/>
        <v>0</v>
      </c>
      <c r="AC243" s="51">
        <f t="shared" si="59"/>
        <v>0</v>
      </c>
      <c r="AD243" s="84"/>
      <c r="AE243" s="84"/>
      <c r="AF243" s="84"/>
      <c r="AG243" s="84"/>
      <c r="AH243" s="84"/>
      <c r="AI243" s="84"/>
      <c r="AJ243" s="84"/>
      <c r="AK243" s="84"/>
      <c r="AL243" s="84"/>
      <c r="AM243" s="84"/>
      <c r="AN243" s="84"/>
      <c r="AO243" s="84"/>
      <c r="AP243" s="84"/>
      <c r="AQ243" s="84"/>
      <c r="AR243" s="84"/>
      <c r="AS243" s="84"/>
      <c r="AT243" s="84"/>
      <c r="AU243" s="84"/>
      <c r="AV243" s="84"/>
      <c r="AW243" s="84"/>
      <c r="AX243" s="84"/>
      <c r="AY243" s="84"/>
      <c r="AZ243" s="84"/>
      <c r="BA243" s="84"/>
      <c r="BB243" s="84"/>
      <c r="BC243" s="84"/>
      <c r="BD243" s="84"/>
      <c r="BE243" s="84"/>
      <c r="BF243" s="84"/>
      <c r="BG243" s="84"/>
      <c r="BH243" s="84"/>
      <c r="BI243" s="84"/>
      <c r="BJ243" s="84"/>
      <c r="BK243" s="84"/>
      <c r="BL243" s="84"/>
      <c r="BM243" s="84"/>
      <c r="BN243" s="84"/>
      <c r="BO243" s="84"/>
      <c r="BP243" s="84"/>
      <c r="BQ243" s="84"/>
      <c r="BR243" s="84"/>
      <c r="BS243" s="84"/>
      <c r="BT243" s="84"/>
      <c r="BU243" s="84"/>
      <c r="BV243" s="84"/>
      <c r="BW243" s="84"/>
      <c r="BX243" s="84"/>
      <c r="BY243" s="84"/>
      <c r="BZ243" s="84"/>
      <c r="CA243" s="84"/>
      <c r="CB243" s="84"/>
      <c r="CC243" s="84"/>
      <c r="CD243" s="84"/>
      <c r="CE243" s="84"/>
      <c r="CF243" s="84"/>
      <c r="CG243" s="84"/>
      <c r="CH243" s="84"/>
      <c r="CI243" s="84"/>
      <c r="CJ243" s="84"/>
      <c r="CK243" s="84"/>
      <c r="CL243" s="84"/>
      <c r="CM243" s="84"/>
      <c r="CN243" s="84"/>
      <c r="CO243" s="84"/>
      <c r="CP243" s="84"/>
      <c r="CQ243" s="84"/>
      <c r="CR243" s="84"/>
      <c r="CS243" s="84"/>
      <c r="CT243" s="84"/>
      <c r="CU243" s="84"/>
      <c r="CV243" s="84"/>
      <c r="CW243" s="84"/>
      <c r="CX243" s="84"/>
      <c r="CY243" s="84"/>
      <c r="CZ243" s="84"/>
      <c r="DA243" s="84"/>
      <c r="DB243" s="84"/>
      <c r="DC243" s="84"/>
      <c r="DD243" s="84"/>
      <c r="DE243" s="84"/>
      <c r="DF243" s="84"/>
      <c r="DG243" s="84"/>
      <c r="DH243" s="84"/>
      <c r="DI243" s="84"/>
      <c r="DJ243" s="84"/>
      <c r="DK243" s="84"/>
      <c r="DL243" s="84"/>
      <c r="DM243" s="84"/>
      <c r="DN243" s="84"/>
      <c r="DO243" s="84"/>
      <c r="DP243" s="84"/>
      <c r="DQ243" s="84"/>
      <c r="DR243" s="84"/>
      <c r="DS243" s="84"/>
      <c r="DT243" s="84"/>
      <c r="DU243" s="84"/>
      <c r="DV243" s="84"/>
      <c r="DW243" s="84"/>
      <c r="DX243" s="84"/>
      <c r="DY243" s="85"/>
      <c r="DZ243" s="84"/>
      <c r="EA243" s="84"/>
      <c r="EB243" s="84"/>
      <c r="EC243" s="84"/>
      <c r="ED243" s="84"/>
      <c r="EE243" s="84"/>
      <c r="EF243" s="84"/>
      <c r="EG243" s="84"/>
      <c r="EH243" s="84"/>
      <c r="EI243" s="84"/>
      <c r="EJ243" s="84"/>
      <c r="EK243" s="84"/>
      <c r="EL243" s="84"/>
      <c r="EM243" s="84"/>
      <c r="EN243" s="84"/>
      <c r="EO243" s="84"/>
      <c r="EP243" s="84"/>
      <c r="EQ243" s="84"/>
      <c r="ER243" s="84"/>
      <c r="ES243" s="84"/>
      <c r="ET243" s="84"/>
      <c r="EU243" s="84"/>
      <c r="EV243" s="84"/>
      <c r="EW243" s="84"/>
      <c r="EX243" s="84"/>
      <c r="EY243" s="84"/>
      <c r="EZ243" s="84"/>
      <c r="FA243" s="84"/>
      <c r="FB243" s="84"/>
      <c r="FC243" s="84"/>
      <c r="FD243" s="84"/>
      <c r="FE243" s="84"/>
      <c r="FF243" s="84"/>
      <c r="FG243" s="84"/>
      <c r="FH243" s="84"/>
      <c r="FI243" s="84"/>
      <c r="FJ243" s="84"/>
      <c r="FK243" s="84"/>
      <c r="FL243" s="84"/>
      <c r="FM243" s="84"/>
      <c r="FN243" s="84"/>
      <c r="FO243" s="84"/>
      <c r="FP243" s="84"/>
      <c r="FQ243" s="84"/>
      <c r="FR243" s="84"/>
      <c r="FS243" s="84"/>
      <c r="FT243" s="84"/>
      <c r="FU243" s="84"/>
      <c r="FV243" s="84"/>
      <c r="FW243" s="84"/>
      <c r="FX243" s="84"/>
      <c r="FY243" s="84"/>
      <c r="FZ243" s="84"/>
      <c r="GA243" s="84"/>
      <c r="GB243" s="84"/>
      <c r="GC243" s="84"/>
      <c r="GD243" s="84"/>
      <c r="GE243" s="84"/>
      <c r="GF243" s="84"/>
      <c r="GG243" s="84"/>
      <c r="GH243" s="84"/>
      <c r="GI243" s="84"/>
      <c r="GJ243" s="84"/>
      <c r="GK243" s="84"/>
      <c r="GL243" s="84"/>
      <c r="GM243" s="84"/>
      <c r="GN243" s="84"/>
      <c r="GO243" s="84"/>
      <c r="GP243" s="84"/>
      <c r="GQ243" s="84"/>
      <c r="GR243" s="84"/>
      <c r="GS243" s="84"/>
      <c r="GT243" s="84"/>
      <c r="GU243" s="84"/>
      <c r="GV243" s="84"/>
      <c r="GW243" s="84"/>
      <c r="GX243" s="84"/>
      <c r="GY243" s="84"/>
      <c r="GZ243" s="84"/>
      <c r="HA243" s="84"/>
      <c r="HB243" s="84"/>
      <c r="HC243" s="84"/>
      <c r="HD243" s="84"/>
      <c r="HE243" s="84"/>
      <c r="HF243" s="84"/>
      <c r="HG243" s="84"/>
      <c r="HH243" s="84"/>
      <c r="HI243" s="84"/>
      <c r="HJ243" s="84"/>
      <c r="HK243" s="84"/>
      <c r="HL243" s="84"/>
      <c r="HM243" s="84"/>
      <c r="HN243" s="84"/>
      <c r="HO243" s="84"/>
      <c r="HP243" s="84"/>
      <c r="HQ243" s="84"/>
      <c r="HR243" s="84"/>
      <c r="HS243" s="84"/>
      <c r="HT243" s="84"/>
      <c r="HU243" s="84"/>
      <c r="HV243" s="84"/>
      <c r="HW243" s="84"/>
      <c r="HX243" s="84"/>
      <c r="HY243" s="84"/>
      <c r="HZ243" s="84"/>
      <c r="IA243" s="84"/>
      <c r="IB243" s="84"/>
      <c r="IC243" s="84"/>
      <c r="ID243" s="84"/>
      <c r="IE243" s="84"/>
      <c r="IF243" s="84"/>
      <c r="IG243" s="84"/>
      <c r="IH243" s="84"/>
      <c r="II243" s="84"/>
      <c r="IJ243" s="84"/>
      <c r="IK243" s="84"/>
      <c r="IL243" s="84"/>
    </row>
    <row r="244" spans="1:246" ht="30">
      <c r="A244" s="49" t="s">
        <v>857</v>
      </c>
      <c r="B244" s="49" t="s">
        <v>33</v>
      </c>
      <c r="E244" s="77">
        <v>34</v>
      </c>
      <c r="F244" s="6" t="s">
        <v>142</v>
      </c>
      <c r="G244" s="396"/>
      <c r="H244" s="274">
        <f t="shared" si="64"/>
        <v>926</v>
      </c>
      <c r="I244" s="274">
        <v>841</v>
      </c>
      <c r="J244" s="79"/>
      <c r="K244" s="79">
        <v>85</v>
      </c>
      <c r="L244" s="80">
        <f t="shared" si="65"/>
        <v>925.83100000000002</v>
      </c>
      <c r="M244" s="79">
        <v>840.83100000000002</v>
      </c>
      <c r="N244" s="81"/>
      <c r="O244" s="79">
        <v>85</v>
      </c>
      <c r="P244" s="79"/>
      <c r="Q244" s="79"/>
      <c r="R244" s="81"/>
      <c r="S244" s="81"/>
      <c r="T244" s="81"/>
      <c r="U244" s="81"/>
      <c r="V244" s="81"/>
      <c r="W244" s="81"/>
      <c r="X244" s="86" t="s">
        <v>96</v>
      </c>
      <c r="Y244" s="82"/>
      <c r="Z244" s="50">
        <f t="shared" si="56"/>
        <v>926</v>
      </c>
      <c r="AA244" s="51">
        <f t="shared" si="57"/>
        <v>925.83100000000002</v>
      </c>
      <c r="AB244" s="51">
        <f t="shared" si="58"/>
        <v>0</v>
      </c>
      <c r="AC244" s="51">
        <f t="shared" si="59"/>
        <v>0</v>
      </c>
      <c r="AD244" s="84"/>
      <c r="AE244" s="84"/>
      <c r="AF244" s="84"/>
      <c r="AG244" s="84"/>
      <c r="AH244" s="84"/>
      <c r="AI244" s="84"/>
      <c r="AJ244" s="84"/>
      <c r="AK244" s="84"/>
      <c r="AL244" s="84"/>
      <c r="AM244" s="84"/>
      <c r="AN244" s="84"/>
      <c r="AO244" s="84"/>
      <c r="AP244" s="84"/>
      <c r="AQ244" s="84"/>
      <c r="AR244" s="84"/>
      <c r="AS244" s="84"/>
      <c r="AT244" s="84"/>
      <c r="AU244" s="84"/>
      <c r="AV244" s="84"/>
      <c r="AW244" s="84"/>
      <c r="AX244" s="84"/>
      <c r="AY244" s="84"/>
      <c r="AZ244" s="84"/>
      <c r="BA244" s="84"/>
      <c r="BB244" s="84"/>
      <c r="BC244" s="84"/>
      <c r="BD244" s="84"/>
      <c r="BE244" s="84"/>
      <c r="BF244" s="84"/>
      <c r="BG244" s="84"/>
      <c r="BH244" s="84"/>
      <c r="BI244" s="84"/>
      <c r="BJ244" s="84"/>
      <c r="BK244" s="84"/>
      <c r="BL244" s="84"/>
      <c r="BM244" s="84"/>
      <c r="BN244" s="84"/>
      <c r="BO244" s="84"/>
      <c r="BP244" s="84"/>
      <c r="BQ244" s="84"/>
      <c r="BR244" s="84"/>
      <c r="BS244" s="84"/>
      <c r="BT244" s="84"/>
      <c r="BU244" s="84"/>
      <c r="BV244" s="84"/>
      <c r="BW244" s="84"/>
      <c r="BX244" s="84"/>
      <c r="BY244" s="84"/>
      <c r="BZ244" s="84"/>
      <c r="CA244" s="84"/>
      <c r="CB244" s="84"/>
      <c r="CC244" s="84"/>
      <c r="CD244" s="84"/>
      <c r="CE244" s="84"/>
      <c r="CF244" s="84"/>
      <c r="CG244" s="84"/>
      <c r="CH244" s="84"/>
      <c r="CI244" s="84"/>
      <c r="CJ244" s="84"/>
      <c r="CK244" s="84"/>
      <c r="CL244" s="84"/>
      <c r="CM244" s="84"/>
      <c r="CN244" s="84"/>
      <c r="CO244" s="84"/>
      <c r="CP244" s="84"/>
      <c r="CQ244" s="84"/>
      <c r="CR244" s="84"/>
      <c r="CS244" s="84"/>
      <c r="CT244" s="84"/>
      <c r="CU244" s="84"/>
      <c r="CV244" s="84"/>
      <c r="CW244" s="84"/>
      <c r="CX244" s="84"/>
      <c r="CY244" s="84"/>
      <c r="CZ244" s="84"/>
      <c r="DA244" s="84"/>
      <c r="DB244" s="84"/>
      <c r="DC244" s="84"/>
      <c r="DD244" s="84"/>
      <c r="DE244" s="84"/>
      <c r="DF244" s="84"/>
      <c r="DG244" s="84"/>
      <c r="DH244" s="84"/>
      <c r="DI244" s="84"/>
      <c r="DJ244" s="84"/>
      <c r="DK244" s="84"/>
      <c r="DL244" s="84"/>
      <c r="DM244" s="84"/>
      <c r="DN244" s="84"/>
      <c r="DO244" s="84"/>
      <c r="DP244" s="84"/>
      <c r="DQ244" s="84"/>
      <c r="DR244" s="84"/>
      <c r="DS244" s="84"/>
      <c r="DT244" s="84"/>
      <c r="DU244" s="84"/>
      <c r="DV244" s="84"/>
      <c r="DW244" s="84"/>
      <c r="DX244" s="84"/>
      <c r="DY244" s="85"/>
      <c r="DZ244" s="84"/>
      <c r="EA244" s="84"/>
      <c r="EB244" s="84"/>
      <c r="EC244" s="84"/>
      <c r="ED244" s="84"/>
      <c r="EE244" s="84"/>
      <c r="EF244" s="84"/>
      <c r="EG244" s="84"/>
      <c r="EH244" s="84"/>
      <c r="EI244" s="84"/>
      <c r="EJ244" s="84"/>
      <c r="EK244" s="84"/>
      <c r="EL244" s="84"/>
      <c r="EM244" s="84"/>
      <c r="EN244" s="84"/>
      <c r="EO244" s="84"/>
      <c r="EP244" s="84"/>
      <c r="EQ244" s="84"/>
      <c r="ER244" s="84"/>
      <c r="ES244" s="84"/>
      <c r="ET244" s="84"/>
      <c r="EU244" s="84"/>
      <c r="EV244" s="84"/>
      <c r="EW244" s="84"/>
      <c r="EX244" s="84"/>
      <c r="EY244" s="84"/>
      <c r="EZ244" s="84"/>
      <c r="FA244" s="84"/>
      <c r="FB244" s="84"/>
      <c r="FC244" s="84"/>
      <c r="FD244" s="84"/>
      <c r="FE244" s="84"/>
      <c r="FF244" s="84"/>
      <c r="FG244" s="84"/>
      <c r="FH244" s="84"/>
      <c r="FI244" s="84"/>
      <c r="FJ244" s="84"/>
      <c r="FK244" s="84"/>
      <c r="FL244" s="84"/>
      <c r="FM244" s="84"/>
      <c r="FN244" s="84"/>
      <c r="FO244" s="84"/>
      <c r="FP244" s="84"/>
      <c r="FQ244" s="84"/>
      <c r="FR244" s="84"/>
      <c r="FS244" s="84"/>
      <c r="FT244" s="84"/>
      <c r="FU244" s="84"/>
      <c r="FV244" s="84"/>
      <c r="FW244" s="84"/>
      <c r="FX244" s="84"/>
      <c r="FY244" s="84"/>
      <c r="FZ244" s="84"/>
      <c r="GA244" s="84"/>
      <c r="GB244" s="84"/>
      <c r="GC244" s="84"/>
      <c r="GD244" s="84"/>
      <c r="GE244" s="84"/>
      <c r="GF244" s="84"/>
      <c r="GG244" s="84"/>
      <c r="GH244" s="84"/>
      <c r="GI244" s="84"/>
      <c r="GJ244" s="84"/>
      <c r="GK244" s="84"/>
      <c r="GL244" s="84"/>
      <c r="GM244" s="84"/>
      <c r="GN244" s="84"/>
      <c r="GO244" s="84"/>
      <c r="GP244" s="84"/>
      <c r="GQ244" s="84"/>
      <c r="GR244" s="84"/>
      <c r="GS244" s="84"/>
      <c r="GT244" s="84"/>
      <c r="GU244" s="84"/>
      <c r="GV244" s="84"/>
      <c r="GW244" s="84"/>
      <c r="GX244" s="84"/>
      <c r="GY244" s="84"/>
      <c r="GZ244" s="84"/>
      <c r="HA244" s="84"/>
      <c r="HB244" s="84"/>
      <c r="HC244" s="84"/>
      <c r="HD244" s="84"/>
      <c r="HE244" s="84"/>
      <c r="HF244" s="84"/>
      <c r="HG244" s="84"/>
      <c r="HH244" s="84"/>
      <c r="HI244" s="84"/>
      <c r="HJ244" s="84"/>
      <c r="HK244" s="84"/>
      <c r="HL244" s="84"/>
      <c r="HM244" s="84"/>
      <c r="HN244" s="84"/>
      <c r="HO244" s="84"/>
      <c r="HP244" s="84"/>
      <c r="HQ244" s="84"/>
      <c r="HR244" s="84"/>
      <c r="HS244" s="84"/>
      <c r="HT244" s="84"/>
      <c r="HU244" s="84"/>
      <c r="HV244" s="84"/>
      <c r="HW244" s="84"/>
      <c r="HX244" s="84"/>
      <c r="HY244" s="84"/>
      <c r="HZ244" s="84"/>
      <c r="IA244" s="84"/>
      <c r="IB244" s="84"/>
      <c r="IC244" s="84"/>
      <c r="ID244" s="84"/>
      <c r="IE244" s="84"/>
      <c r="IF244" s="84"/>
      <c r="IG244" s="84"/>
      <c r="IH244" s="84"/>
      <c r="II244" s="84"/>
      <c r="IJ244" s="84"/>
      <c r="IK244" s="84"/>
      <c r="IL244" s="84"/>
    </row>
    <row r="245" spans="1:246" ht="30">
      <c r="A245" s="49" t="s">
        <v>857</v>
      </c>
      <c r="B245" s="49" t="s">
        <v>33</v>
      </c>
      <c r="E245" s="77">
        <v>35</v>
      </c>
      <c r="F245" s="6" t="s">
        <v>143</v>
      </c>
      <c r="G245" s="396"/>
      <c r="H245" s="274">
        <f t="shared" si="64"/>
        <v>798</v>
      </c>
      <c r="I245" s="274">
        <v>718</v>
      </c>
      <c r="J245" s="79"/>
      <c r="K245" s="79">
        <v>80</v>
      </c>
      <c r="L245" s="80">
        <f t="shared" si="65"/>
        <v>797.28636400000005</v>
      </c>
      <c r="M245" s="79">
        <v>717.28636400000005</v>
      </c>
      <c r="N245" s="81"/>
      <c r="O245" s="79">
        <v>80</v>
      </c>
      <c r="P245" s="79"/>
      <c r="Q245" s="79"/>
      <c r="R245" s="81"/>
      <c r="S245" s="81"/>
      <c r="T245" s="81"/>
      <c r="U245" s="81"/>
      <c r="V245" s="81"/>
      <c r="W245" s="81"/>
      <c r="X245" s="86" t="s">
        <v>96</v>
      </c>
      <c r="Y245" s="82"/>
      <c r="Z245" s="50">
        <f t="shared" si="56"/>
        <v>798</v>
      </c>
      <c r="AA245" s="51">
        <f t="shared" si="57"/>
        <v>797.28636400000005</v>
      </c>
      <c r="AB245" s="51">
        <f t="shared" si="58"/>
        <v>0</v>
      </c>
      <c r="AC245" s="51">
        <f t="shared" si="59"/>
        <v>0</v>
      </c>
      <c r="AD245" s="84"/>
      <c r="AE245" s="84"/>
      <c r="AF245" s="84"/>
      <c r="AG245" s="84"/>
      <c r="AH245" s="84"/>
      <c r="AI245" s="84"/>
      <c r="AJ245" s="84"/>
      <c r="AK245" s="84"/>
      <c r="AL245" s="84"/>
      <c r="AM245" s="84"/>
      <c r="AN245" s="84"/>
      <c r="AO245" s="84"/>
      <c r="AP245" s="84"/>
      <c r="AQ245" s="84"/>
      <c r="AR245" s="84"/>
      <c r="AS245" s="84"/>
      <c r="AT245" s="84"/>
      <c r="AU245" s="84"/>
      <c r="AV245" s="84"/>
      <c r="AW245" s="84"/>
      <c r="AX245" s="84"/>
      <c r="AY245" s="84"/>
      <c r="AZ245" s="84"/>
      <c r="BA245" s="84"/>
      <c r="BB245" s="84"/>
      <c r="BC245" s="84"/>
      <c r="BD245" s="84"/>
      <c r="BE245" s="84"/>
      <c r="BF245" s="84"/>
      <c r="BG245" s="84"/>
      <c r="BH245" s="84"/>
      <c r="BI245" s="84"/>
      <c r="BJ245" s="84"/>
      <c r="BK245" s="84"/>
      <c r="BL245" s="84"/>
      <c r="BM245" s="84"/>
      <c r="BN245" s="84"/>
      <c r="BO245" s="84"/>
      <c r="BP245" s="84"/>
      <c r="BQ245" s="84"/>
      <c r="BR245" s="84"/>
      <c r="BS245" s="84"/>
      <c r="BT245" s="84"/>
      <c r="BU245" s="84"/>
      <c r="BV245" s="84"/>
      <c r="BW245" s="84"/>
      <c r="BX245" s="84"/>
      <c r="BY245" s="84"/>
      <c r="BZ245" s="84"/>
      <c r="CA245" s="84"/>
      <c r="CB245" s="84"/>
      <c r="CC245" s="84"/>
      <c r="CD245" s="84"/>
      <c r="CE245" s="84"/>
      <c r="CF245" s="84"/>
      <c r="CG245" s="84"/>
      <c r="CH245" s="84"/>
      <c r="CI245" s="84"/>
      <c r="CJ245" s="84"/>
      <c r="CK245" s="84"/>
      <c r="CL245" s="84"/>
      <c r="CM245" s="84"/>
      <c r="CN245" s="84"/>
      <c r="CO245" s="84"/>
      <c r="CP245" s="84"/>
      <c r="CQ245" s="84"/>
      <c r="CR245" s="84"/>
      <c r="CS245" s="84"/>
      <c r="CT245" s="84"/>
      <c r="CU245" s="84"/>
      <c r="CV245" s="84"/>
      <c r="CW245" s="84"/>
      <c r="CX245" s="84"/>
      <c r="CY245" s="84"/>
      <c r="CZ245" s="84"/>
      <c r="DA245" s="84"/>
      <c r="DB245" s="84"/>
      <c r="DC245" s="84"/>
      <c r="DD245" s="84"/>
      <c r="DE245" s="84"/>
      <c r="DF245" s="84"/>
      <c r="DG245" s="84"/>
      <c r="DH245" s="84"/>
      <c r="DI245" s="84"/>
      <c r="DJ245" s="84"/>
      <c r="DK245" s="84"/>
      <c r="DL245" s="84"/>
      <c r="DM245" s="84"/>
      <c r="DN245" s="84"/>
      <c r="DO245" s="84"/>
      <c r="DP245" s="84"/>
      <c r="DQ245" s="84"/>
      <c r="DR245" s="84"/>
      <c r="DS245" s="84"/>
      <c r="DT245" s="84"/>
      <c r="DU245" s="84"/>
      <c r="DV245" s="84"/>
      <c r="DW245" s="84"/>
      <c r="DX245" s="84"/>
      <c r="DY245" s="85"/>
      <c r="DZ245" s="84"/>
      <c r="EA245" s="84"/>
      <c r="EB245" s="84"/>
      <c r="EC245" s="84"/>
      <c r="ED245" s="84"/>
      <c r="EE245" s="84"/>
      <c r="EF245" s="84"/>
      <c r="EG245" s="84"/>
      <c r="EH245" s="84"/>
      <c r="EI245" s="84"/>
      <c r="EJ245" s="84"/>
      <c r="EK245" s="84"/>
      <c r="EL245" s="84"/>
      <c r="EM245" s="84"/>
      <c r="EN245" s="84"/>
      <c r="EO245" s="84"/>
      <c r="EP245" s="84"/>
      <c r="EQ245" s="84"/>
      <c r="ER245" s="84"/>
      <c r="ES245" s="84"/>
      <c r="ET245" s="84"/>
      <c r="EU245" s="84"/>
      <c r="EV245" s="84"/>
      <c r="EW245" s="84"/>
      <c r="EX245" s="84"/>
      <c r="EY245" s="84"/>
      <c r="EZ245" s="84"/>
      <c r="FA245" s="84"/>
      <c r="FB245" s="84"/>
      <c r="FC245" s="84"/>
      <c r="FD245" s="84"/>
      <c r="FE245" s="84"/>
      <c r="FF245" s="84"/>
      <c r="FG245" s="84"/>
      <c r="FH245" s="84"/>
      <c r="FI245" s="84"/>
      <c r="FJ245" s="84"/>
      <c r="FK245" s="84"/>
      <c r="FL245" s="84"/>
      <c r="FM245" s="84"/>
      <c r="FN245" s="84"/>
      <c r="FO245" s="84"/>
      <c r="FP245" s="84"/>
      <c r="FQ245" s="84"/>
      <c r="FR245" s="84"/>
      <c r="FS245" s="84"/>
      <c r="FT245" s="84"/>
      <c r="FU245" s="84"/>
      <c r="FV245" s="84"/>
      <c r="FW245" s="84"/>
      <c r="FX245" s="84"/>
      <c r="FY245" s="84"/>
      <c r="FZ245" s="84"/>
      <c r="GA245" s="84"/>
      <c r="GB245" s="84"/>
      <c r="GC245" s="84"/>
      <c r="GD245" s="84"/>
      <c r="GE245" s="84"/>
      <c r="GF245" s="84"/>
      <c r="GG245" s="84"/>
      <c r="GH245" s="84"/>
      <c r="GI245" s="84"/>
      <c r="GJ245" s="84"/>
      <c r="GK245" s="84"/>
      <c r="GL245" s="84"/>
      <c r="GM245" s="84"/>
      <c r="GN245" s="84"/>
      <c r="GO245" s="84"/>
      <c r="GP245" s="84"/>
      <c r="GQ245" s="84"/>
      <c r="GR245" s="84"/>
      <c r="GS245" s="84"/>
      <c r="GT245" s="84"/>
      <c r="GU245" s="84"/>
      <c r="GV245" s="84"/>
      <c r="GW245" s="84"/>
      <c r="GX245" s="84"/>
      <c r="GY245" s="84"/>
      <c r="GZ245" s="84"/>
      <c r="HA245" s="84"/>
      <c r="HB245" s="84"/>
      <c r="HC245" s="84"/>
      <c r="HD245" s="84"/>
      <c r="HE245" s="84"/>
      <c r="HF245" s="84"/>
      <c r="HG245" s="84"/>
      <c r="HH245" s="84"/>
      <c r="HI245" s="84"/>
      <c r="HJ245" s="84"/>
      <c r="HK245" s="84"/>
      <c r="HL245" s="84"/>
      <c r="HM245" s="84"/>
      <c r="HN245" s="84"/>
      <c r="HO245" s="84"/>
      <c r="HP245" s="84"/>
      <c r="HQ245" s="84"/>
      <c r="HR245" s="84"/>
      <c r="HS245" s="84"/>
      <c r="HT245" s="84"/>
      <c r="HU245" s="84"/>
      <c r="HV245" s="84"/>
      <c r="HW245" s="84"/>
      <c r="HX245" s="84"/>
      <c r="HY245" s="84"/>
      <c r="HZ245" s="84"/>
      <c r="IA245" s="84"/>
      <c r="IB245" s="84"/>
      <c r="IC245" s="84"/>
      <c r="ID245" s="84"/>
      <c r="IE245" s="84"/>
      <c r="IF245" s="84"/>
      <c r="IG245" s="84"/>
      <c r="IH245" s="84"/>
      <c r="II245" s="84"/>
      <c r="IJ245" s="84"/>
      <c r="IK245" s="84"/>
      <c r="IL245" s="84"/>
    </row>
    <row r="246" spans="1:246" ht="30">
      <c r="A246" s="49" t="s">
        <v>857</v>
      </c>
      <c r="B246" s="49" t="s">
        <v>33</v>
      </c>
      <c r="E246" s="77">
        <v>36</v>
      </c>
      <c r="F246" s="6" t="s">
        <v>144</v>
      </c>
      <c r="G246" s="396"/>
      <c r="H246" s="274">
        <f t="shared" si="64"/>
        <v>1400</v>
      </c>
      <c r="I246" s="274">
        <v>1260</v>
      </c>
      <c r="J246" s="79"/>
      <c r="K246" s="79">
        <v>140</v>
      </c>
      <c r="L246" s="80">
        <f t="shared" si="65"/>
        <v>1328.4259999999999</v>
      </c>
      <c r="M246" s="79">
        <v>1188.4259999999999</v>
      </c>
      <c r="N246" s="81"/>
      <c r="O246" s="79">
        <v>140</v>
      </c>
      <c r="P246" s="79"/>
      <c r="Q246" s="79"/>
      <c r="R246" s="81"/>
      <c r="S246" s="81"/>
      <c r="T246" s="81"/>
      <c r="U246" s="81"/>
      <c r="V246" s="81"/>
      <c r="W246" s="81"/>
      <c r="X246" s="86" t="s">
        <v>96</v>
      </c>
      <c r="Y246" s="82"/>
      <c r="Z246" s="50">
        <f t="shared" si="56"/>
        <v>1400</v>
      </c>
      <c r="AA246" s="51">
        <f t="shared" si="57"/>
        <v>1328.4259999999999</v>
      </c>
      <c r="AB246" s="51">
        <f t="shared" si="58"/>
        <v>0</v>
      </c>
      <c r="AC246" s="51">
        <f t="shared" si="59"/>
        <v>0</v>
      </c>
      <c r="AD246" s="84"/>
      <c r="AE246" s="84"/>
      <c r="AF246" s="84"/>
      <c r="AG246" s="84"/>
      <c r="AH246" s="84"/>
      <c r="AI246" s="84"/>
      <c r="AJ246" s="84"/>
      <c r="AK246" s="84"/>
      <c r="AL246" s="84"/>
      <c r="AM246" s="84"/>
      <c r="AN246" s="84"/>
      <c r="AO246" s="84"/>
      <c r="AP246" s="84"/>
      <c r="AQ246" s="84"/>
      <c r="AR246" s="84"/>
      <c r="AS246" s="84"/>
      <c r="AT246" s="84"/>
      <c r="AU246" s="84"/>
      <c r="AV246" s="84"/>
      <c r="AW246" s="84"/>
      <c r="AX246" s="84"/>
      <c r="AY246" s="84"/>
      <c r="AZ246" s="84"/>
      <c r="BA246" s="84"/>
      <c r="BB246" s="84"/>
      <c r="BC246" s="84"/>
      <c r="BD246" s="84"/>
      <c r="BE246" s="84"/>
      <c r="BF246" s="84"/>
      <c r="BG246" s="84"/>
      <c r="BH246" s="84"/>
      <c r="BI246" s="84"/>
      <c r="BJ246" s="84"/>
      <c r="BK246" s="84"/>
      <c r="BL246" s="84"/>
      <c r="BM246" s="84"/>
      <c r="BN246" s="84"/>
      <c r="BO246" s="84"/>
      <c r="BP246" s="84"/>
      <c r="BQ246" s="84"/>
      <c r="BR246" s="84"/>
      <c r="BS246" s="84"/>
      <c r="BT246" s="84"/>
      <c r="BU246" s="84"/>
      <c r="BV246" s="84"/>
      <c r="BW246" s="84"/>
      <c r="BX246" s="84"/>
      <c r="BY246" s="84"/>
      <c r="BZ246" s="84"/>
      <c r="CA246" s="84"/>
      <c r="CB246" s="84"/>
      <c r="CC246" s="84"/>
      <c r="CD246" s="84"/>
      <c r="CE246" s="84"/>
      <c r="CF246" s="84"/>
      <c r="CG246" s="84"/>
      <c r="CH246" s="84"/>
      <c r="CI246" s="84"/>
      <c r="CJ246" s="84"/>
      <c r="CK246" s="84"/>
      <c r="CL246" s="84"/>
      <c r="CM246" s="84"/>
      <c r="CN246" s="84"/>
      <c r="CO246" s="84"/>
      <c r="CP246" s="84"/>
      <c r="CQ246" s="84"/>
      <c r="CR246" s="84"/>
      <c r="CS246" s="84"/>
      <c r="CT246" s="84"/>
      <c r="CU246" s="84"/>
      <c r="CV246" s="84"/>
      <c r="CW246" s="84"/>
      <c r="CX246" s="84"/>
      <c r="CY246" s="84"/>
      <c r="CZ246" s="84"/>
      <c r="DA246" s="84"/>
      <c r="DB246" s="84"/>
      <c r="DC246" s="84"/>
      <c r="DD246" s="84"/>
      <c r="DE246" s="84"/>
      <c r="DF246" s="84"/>
      <c r="DG246" s="84"/>
      <c r="DH246" s="84"/>
      <c r="DI246" s="84"/>
      <c r="DJ246" s="84"/>
      <c r="DK246" s="84"/>
      <c r="DL246" s="84"/>
      <c r="DM246" s="84"/>
      <c r="DN246" s="84"/>
      <c r="DO246" s="84"/>
      <c r="DP246" s="84"/>
      <c r="DQ246" s="84"/>
      <c r="DR246" s="84"/>
      <c r="DS246" s="84"/>
      <c r="DT246" s="84"/>
      <c r="DU246" s="84"/>
      <c r="DV246" s="84"/>
      <c r="DW246" s="84"/>
      <c r="DX246" s="84"/>
      <c r="DY246" s="85"/>
      <c r="DZ246" s="84"/>
      <c r="EA246" s="84"/>
      <c r="EB246" s="84"/>
      <c r="EC246" s="84"/>
      <c r="ED246" s="84"/>
      <c r="EE246" s="84"/>
      <c r="EF246" s="84"/>
      <c r="EG246" s="84"/>
      <c r="EH246" s="84"/>
      <c r="EI246" s="84"/>
      <c r="EJ246" s="84"/>
      <c r="EK246" s="84"/>
      <c r="EL246" s="84"/>
      <c r="EM246" s="84"/>
      <c r="EN246" s="84"/>
      <c r="EO246" s="84"/>
      <c r="EP246" s="84"/>
      <c r="EQ246" s="84"/>
      <c r="ER246" s="84"/>
      <c r="ES246" s="84"/>
      <c r="ET246" s="84"/>
      <c r="EU246" s="84"/>
      <c r="EV246" s="84"/>
      <c r="EW246" s="84"/>
      <c r="EX246" s="84"/>
      <c r="EY246" s="84"/>
      <c r="EZ246" s="84"/>
      <c r="FA246" s="84"/>
      <c r="FB246" s="84"/>
      <c r="FC246" s="84"/>
      <c r="FD246" s="84"/>
      <c r="FE246" s="84"/>
      <c r="FF246" s="84"/>
      <c r="FG246" s="84"/>
      <c r="FH246" s="84"/>
      <c r="FI246" s="84"/>
      <c r="FJ246" s="84"/>
      <c r="FK246" s="84"/>
      <c r="FL246" s="84"/>
      <c r="FM246" s="84"/>
      <c r="FN246" s="84"/>
      <c r="FO246" s="84"/>
      <c r="FP246" s="84"/>
      <c r="FQ246" s="84"/>
      <c r="FR246" s="84"/>
      <c r="FS246" s="84"/>
      <c r="FT246" s="84"/>
      <c r="FU246" s="84"/>
      <c r="FV246" s="84"/>
      <c r="FW246" s="84"/>
      <c r="FX246" s="84"/>
      <c r="FY246" s="84"/>
      <c r="FZ246" s="84"/>
      <c r="GA246" s="84"/>
      <c r="GB246" s="84"/>
      <c r="GC246" s="84"/>
      <c r="GD246" s="84"/>
      <c r="GE246" s="84"/>
      <c r="GF246" s="84"/>
      <c r="GG246" s="84"/>
      <c r="GH246" s="84"/>
      <c r="GI246" s="84"/>
      <c r="GJ246" s="84"/>
      <c r="GK246" s="84"/>
      <c r="GL246" s="84"/>
      <c r="GM246" s="84"/>
      <c r="GN246" s="84"/>
      <c r="GO246" s="84"/>
      <c r="GP246" s="84"/>
      <c r="GQ246" s="84"/>
      <c r="GR246" s="84"/>
      <c r="GS246" s="84"/>
      <c r="GT246" s="84"/>
      <c r="GU246" s="84"/>
      <c r="GV246" s="84"/>
      <c r="GW246" s="84"/>
      <c r="GX246" s="84"/>
      <c r="GY246" s="84"/>
      <c r="GZ246" s="84"/>
      <c r="HA246" s="84"/>
      <c r="HB246" s="84"/>
      <c r="HC246" s="84"/>
      <c r="HD246" s="84"/>
      <c r="HE246" s="84"/>
      <c r="HF246" s="84"/>
      <c r="HG246" s="84"/>
      <c r="HH246" s="84"/>
      <c r="HI246" s="84"/>
      <c r="HJ246" s="84"/>
      <c r="HK246" s="84"/>
      <c r="HL246" s="84"/>
      <c r="HM246" s="84"/>
      <c r="HN246" s="84"/>
      <c r="HO246" s="84"/>
      <c r="HP246" s="84"/>
      <c r="HQ246" s="84"/>
      <c r="HR246" s="84"/>
      <c r="HS246" s="84"/>
      <c r="HT246" s="84"/>
      <c r="HU246" s="84"/>
      <c r="HV246" s="84"/>
      <c r="HW246" s="84"/>
      <c r="HX246" s="84"/>
      <c r="HY246" s="84"/>
      <c r="HZ246" s="84"/>
      <c r="IA246" s="84"/>
      <c r="IB246" s="84"/>
      <c r="IC246" s="84"/>
      <c r="ID246" s="84"/>
      <c r="IE246" s="84"/>
      <c r="IF246" s="84"/>
      <c r="IG246" s="84"/>
      <c r="IH246" s="84"/>
      <c r="II246" s="84"/>
      <c r="IJ246" s="84"/>
      <c r="IK246" s="84"/>
      <c r="IL246" s="84"/>
    </row>
    <row r="247" spans="1:246" ht="30">
      <c r="A247" s="49" t="s">
        <v>857</v>
      </c>
      <c r="B247" s="49" t="s">
        <v>33</v>
      </c>
      <c r="E247" s="77">
        <v>37</v>
      </c>
      <c r="F247" s="6" t="s">
        <v>145</v>
      </c>
      <c r="G247" s="396"/>
      <c r="H247" s="274">
        <f t="shared" si="64"/>
        <v>670.1</v>
      </c>
      <c r="I247" s="274">
        <v>604.1</v>
      </c>
      <c r="J247" s="79"/>
      <c r="K247" s="79">
        <v>66</v>
      </c>
      <c r="L247" s="80">
        <f t="shared" si="65"/>
        <v>658.91999499999997</v>
      </c>
      <c r="M247" s="79">
        <v>592.91999499999997</v>
      </c>
      <c r="N247" s="81"/>
      <c r="O247" s="79">
        <v>66</v>
      </c>
      <c r="P247" s="79"/>
      <c r="Q247" s="79"/>
      <c r="R247" s="81"/>
      <c r="S247" s="81"/>
      <c r="T247" s="81"/>
      <c r="U247" s="81"/>
      <c r="V247" s="81"/>
      <c r="W247" s="81"/>
      <c r="X247" s="86" t="s">
        <v>96</v>
      </c>
      <c r="Y247" s="82"/>
      <c r="Z247" s="50">
        <f t="shared" si="56"/>
        <v>670.1</v>
      </c>
      <c r="AA247" s="51">
        <f t="shared" si="57"/>
        <v>658.91999499999997</v>
      </c>
      <c r="AB247" s="51">
        <f t="shared" si="58"/>
        <v>0</v>
      </c>
      <c r="AC247" s="51">
        <f t="shared" si="59"/>
        <v>0</v>
      </c>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c r="BF247" s="84"/>
      <c r="BG247" s="84"/>
      <c r="BH247" s="84"/>
      <c r="BI247" s="84"/>
      <c r="BJ247" s="84"/>
      <c r="BK247" s="84"/>
      <c r="BL247" s="84"/>
      <c r="BM247" s="84"/>
      <c r="BN247" s="84"/>
      <c r="BO247" s="84"/>
      <c r="BP247" s="84"/>
      <c r="BQ247" s="84"/>
      <c r="BR247" s="84"/>
      <c r="BS247" s="84"/>
      <c r="BT247" s="84"/>
      <c r="BU247" s="84"/>
      <c r="BV247" s="84"/>
      <c r="BW247" s="84"/>
      <c r="BX247" s="84"/>
      <c r="BY247" s="84"/>
      <c r="BZ247" s="84"/>
      <c r="CA247" s="84"/>
      <c r="CB247" s="84"/>
      <c r="CC247" s="84"/>
      <c r="CD247" s="84"/>
      <c r="CE247" s="84"/>
      <c r="CF247" s="84"/>
      <c r="CG247" s="84"/>
      <c r="CH247" s="84"/>
      <c r="CI247" s="84"/>
      <c r="CJ247" s="84"/>
      <c r="CK247" s="84"/>
      <c r="CL247" s="84"/>
      <c r="CM247" s="84"/>
      <c r="CN247" s="84"/>
      <c r="CO247" s="84"/>
      <c r="CP247" s="84"/>
      <c r="CQ247" s="84"/>
      <c r="CR247" s="84"/>
      <c r="CS247" s="84"/>
      <c r="CT247" s="84"/>
      <c r="CU247" s="84"/>
      <c r="CV247" s="84"/>
      <c r="CW247" s="84"/>
      <c r="CX247" s="84"/>
      <c r="CY247" s="84"/>
      <c r="CZ247" s="84"/>
      <c r="DA247" s="84"/>
      <c r="DB247" s="84"/>
      <c r="DC247" s="84"/>
      <c r="DD247" s="84"/>
      <c r="DE247" s="84"/>
      <c r="DF247" s="84"/>
      <c r="DG247" s="84"/>
      <c r="DH247" s="84"/>
      <c r="DI247" s="84"/>
      <c r="DJ247" s="84"/>
      <c r="DK247" s="84"/>
      <c r="DL247" s="84"/>
      <c r="DM247" s="84"/>
      <c r="DN247" s="84"/>
      <c r="DO247" s="84"/>
      <c r="DP247" s="84"/>
      <c r="DQ247" s="84"/>
      <c r="DR247" s="84"/>
      <c r="DS247" s="84"/>
      <c r="DT247" s="84"/>
      <c r="DU247" s="84"/>
      <c r="DV247" s="84"/>
      <c r="DW247" s="84"/>
      <c r="DX247" s="84"/>
      <c r="DY247" s="85"/>
      <c r="DZ247" s="84"/>
      <c r="EA247" s="84"/>
      <c r="EB247" s="84"/>
      <c r="EC247" s="84"/>
      <c r="ED247" s="84"/>
      <c r="EE247" s="84"/>
      <c r="EF247" s="84"/>
      <c r="EG247" s="84"/>
      <c r="EH247" s="84"/>
      <c r="EI247" s="84"/>
      <c r="EJ247" s="84"/>
      <c r="EK247" s="84"/>
      <c r="EL247" s="84"/>
      <c r="EM247" s="84"/>
      <c r="EN247" s="84"/>
      <c r="EO247" s="84"/>
      <c r="EP247" s="84"/>
      <c r="EQ247" s="84"/>
      <c r="ER247" s="84"/>
      <c r="ES247" s="84"/>
      <c r="ET247" s="84"/>
      <c r="EU247" s="84"/>
      <c r="EV247" s="84"/>
      <c r="EW247" s="84"/>
      <c r="EX247" s="84"/>
      <c r="EY247" s="84"/>
      <c r="EZ247" s="84"/>
      <c r="FA247" s="84"/>
      <c r="FB247" s="84"/>
      <c r="FC247" s="84"/>
      <c r="FD247" s="84"/>
      <c r="FE247" s="84"/>
      <c r="FF247" s="84"/>
      <c r="FG247" s="84"/>
      <c r="FH247" s="84"/>
      <c r="FI247" s="84"/>
      <c r="FJ247" s="84"/>
      <c r="FK247" s="84"/>
      <c r="FL247" s="84"/>
      <c r="FM247" s="84"/>
      <c r="FN247" s="84"/>
      <c r="FO247" s="84"/>
      <c r="FP247" s="84"/>
      <c r="FQ247" s="84"/>
      <c r="FR247" s="84"/>
      <c r="FS247" s="84"/>
      <c r="FT247" s="84"/>
      <c r="FU247" s="84"/>
      <c r="FV247" s="84"/>
      <c r="FW247" s="84"/>
      <c r="FX247" s="84"/>
      <c r="FY247" s="84"/>
      <c r="FZ247" s="84"/>
      <c r="GA247" s="84"/>
      <c r="GB247" s="84"/>
      <c r="GC247" s="84"/>
      <c r="GD247" s="84"/>
      <c r="GE247" s="84"/>
      <c r="GF247" s="84"/>
      <c r="GG247" s="84"/>
      <c r="GH247" s="84"/>
      <c r="GI247" s="84"/>
      <c r="GJ247" s="84"/>
      <c r="GK247" s="84"/>
      <c r="GL247" s="84"/>
      <c r="GM247" s="84"/>
      <c r="GN247" s="84"/>
      <c r="GO247" s="84"/>
      <c r="GP247" s="84"/>
      <c r="GQ247" s="84"/>
      <c r="GR247" s="84"/>
      <c r="GS247" s="84"/>
      <c r="GT247" s="84"/>
      <c r="GU247" s="84"/>
      <c r="GV247" s="84"/>
      <c r="GW247" s="84"/>
      <c r="GX247" s="84"/>
      <c r="GY247" s="84"/>
      <c r="GZ247" s="84"/>
      <c r="HA247" s="84"/>
      <c r="HB247" s="84"/>
      <c r="HC247" s="84"/>
      <c r="HD247" s="84"/>
      <c r="HE247" s="84"/>
      <c r="HF247" s="84"/>
      <c r="HG247" s="84"/>
      <c r="HH247" s="84"/>
      <c r="HI247" s="84"/>
      <c r="HJ247" s="84"/>
      <c r="HK247" s="84"/>
      <c r="HL247" s="84"/>
      <c r="HM247" s="84"/>
      <c r="HN247" s="84"/>
      <c r="HO247" s="84"/>
      <c r="HP247" s="84"/>
      <c r="HQ247" s="84"/>
      <c r="HR247" s="84"/>
      <c r="HS247" s="84"/>
      <c r="HT247" s="84"/>
      <c r="HU247" s="84"/>
      <c r="HV247" s="84"/>
      <c r="HW247" s="84"/>
      <c r="HX247" s="84"/>
      <c r="HY247" s="84"/>
      <c r="HZ247" s="84"/>
      <c r="IA247" s="84"/>
      <c r="IB247" s="84"/>
      <c r="IC247" s="84"/>
      <c r="ID247" s="84"/>
      <c r="IE247" s="84"/>
      <c r="IF247" s="84"/>
      <c r="IG247" s="84"/>
      <c r="IH247" s="84"/>
      <c r="II247" s="84"/>
      <c r="IJ247" s="84"/>
      <c r="IK247" s="84"/>
      <c r="IL247" s="84"/>
    </row>
    <row r="248" spans="1:246" ht="30">
      <c r="A248" s="49" t="s">
        <v>857</v>
      </c>
      <c r="B248" s="49" t="s">
        <v>33</v>
      </c>
      <c r="E248" s="77">
        <v>38</v>
      </c>
      <c r="F248" s="6" t="s">
        <v>146</v>
      </c>
      <c r="G248" s="396"/>
      <c r="H248" s="274">
        <f t="shared" si="64"/>
        <v>1140</v>
      </c>
      <c r="I248" s="274">
        <v>1140</v>
      </c>
      <c r="J248" s="79"/>
      <c r="K248" s="79"/>
      <c r="L248" s="80">
        <f t="shared" si="65"/>
        <v>0</v>
      </c>
      <c r="M248" s="79"/>
      <c r="N248" s="81"/>
      <c r="O248" s="79"/>
      <c r="P248" s="79">
        <v>1140</v>
      </c>
      <c r="Q248" s="79">
        <v>1140</v>
      </c>
      <c r="R248" s="81"/>
      <c r="S248" s="81"/>
      <c r="T248" s="81"/>
      <c r="U248" s="81"/>
      <c r="V248" s="81"/>
      <c r="W248" s="81"/>
      <c r="X248" s="86" t="s">
        <v>96</v>
      </c>
      <c r="Y248" s="82"/>
      <c r="Z248" s="50">
        <f t="shared" si="56"/>
        <v>1140</v>
      </c>
      <c r="AA248" s="51">
        <f t="shared" si="57"/>
        <v>0</v>
      </c>
      <c r="AB248" s="51">
        <f t="shared" si="58"/>
        <v>1140</v>
      </c>
      <c r="AC248" s="51">
        <f t="shared" si="59"/>
        <v>0</v>
      </c>
      <c r="AD248" s="84"/>
      <c r="AE248" s="84"/>
      <c r="AF248" s="84"/>
      <c r="AG248" s="84"/>
      <c r="AH248" s="84"/>
      <c r="AI248" s="84"/>
      <c r="AJ248" s="84"/>
      <c r="AK248" s="84"/>
      <c r="AL248" s="84"/>
      <c r="AM248" s="84"/>
      <c r="AN248" s="84"/>
      <c r="AO248" s="84"/>
      <c r="AP248" s="84"/>
      <c r="AQ248" s="84"/>
      <c r="AR248" s="84"/>
      <c r="AS248" s="84"/>
      <c r="AT248" s="84"/>
      <c r="AU248" s="84"/>
      <c r="AV248" s="84"/>
      <c r="AW248" s="84"/>
      <c r="AX248" s="84"/>
      <c r="AY248" s="84"/>
      <c r="AZ248" s="84"/>
      <c r="BA248" s="84"/>
      <c r="BB248" s="84"/>
      <c r="BC248" s="84"/>
      <c r="BD248" s="84"/>
      <c r="BE248" s="84"/>
      <c r="BF248" s="84"/>
      <c r="BG248" s="84"/>
      <c r="BH248" s="84"/>
      <c r="BI248" s="84"/>
      <c r="BJ248" s="84"/>
      <c r="BK248" s="84"/>
      <c r="BL248" s="84"/>
      <c r="BM248" s="84"/>
      <c r="BN248" s="84"/>
      <c r="BO248" s="84"/>
      <c r="BP248" s="84"/>
      <c r="BQ248" s="84"/>
      <c r="BR248" s="84"/>
      <c r="BS248" s="84"/>
      <c r="BT248" s="84"/>
      <c r="BU248" s="84"/>
      <c r="BV248" s="84"/>
      <c r="BW248" s="84"/>
      <c r="BX248" s="84"/>
      <c r="BY248" s="84"/>
      <c r="BZ248" s="84"/>
      <c r="CA248" s="84"/>
      <c r="CB248" s="84"/>
      <c r="CC248" s="84"/>
      <c r="CD248" s="84"/>
      <c r="CE248" s="84"/>
      <c r="CF248" s="84"/>
      <c r="CG248" s="84"/>
      <c r="CH248" s="84"/>
      <c r="CI248" s="84"/>
      <c r="CJ248" s="84"/>
      <c r="CK248" s="84"/>
      <c r="CL248" s="84"/>
      <c r="CM248" s="84"/>
      <c r="CN248" s="84"/>
      <c r="CO248" s="84"/>
      <c r="CP248" s="84"/>
      <c r="CQ248" s="84"/>
      <c r="CR248" s="84"/>
      <c r="CS248" s="84"/>
      <c r="CT248" s="84"/>
      <c r="CU248" s="84"/>
      <c r="CV248" s="84"/>
      <c r="CW248" s="84"/>
      <c r="CX248" s="84"/>
      <c r="CY248" s="84"/>
      <c r="CZ248" s="84"/>
      <c r="DA248" s="84"/>
      <c r="DB248" s="84"/>
      <c r="DC248" s="84"/>
      <c r="DD248" s="84"/>
      <c r="DE248" s="84"/>
      <c r="DF248" s="84"/>
      <c r="DG248" s="84"/>
      <c r="DH248" s="84"/>
      <c r="DI248" s="84"/>
      <c r="DJ248" s="84"/>
      <c r="DK248" s="84"/>
      <c r="DL248" s="84"/>
      <c r="DM248" s="84"/>
      <c r="DN248" s="84"/>
      <c r="DO248" s="84"/>
      <c r="DP248" s="84"/>
      <c r="DQ248" s="84"/>
      <c r="DR248" s="84"/>
      <c r="DS248" s="84"/>
      <c r="DT248" s="84"/>
      <c r="DU248" s="84"/>
      <c r="DV248" s="84"/>
      <c r="DW248" s="84"/>
      <c r="DX248" s="84"/>
      <c r="DY248" s="85"/>
      <c r="DZ248" s="84"/>
      <c r="EA248" s="84"/>
      <c r="EB248" s="84"/>
      <c r="EC248" s="84"/>
      <c r="ED248" s="84"/>
      <c r="EE248" s="84"/>
      <c r="EF248" s="84"/>
      <c r="EG248" s="84"/>
      <c r="EH248" s="84"/>
      <c r="EI248" s="84"/>
      <c r="EJ248" s="84"/>
      <c r="EK248" s="84"/>
      <c r="EL248" s="84"/>
      <c r="EM248" s="84"/>
      <c r="EN248" s="84"/>
      <c r="EO248" s="84"/>
      <c r="EP248" s="84"/>
      <c r="EQ248" s="84"/>
      <c r="ER248" s="84"/>
      <c r="ES248" s="84"/>
      <c r="ET248" s="84"/>
      <c r="EU248" s="84"/>
      <c r="EV248" s="84"/>
      <c r="EW248" s="84"/>
      <c r="EX248" s="84"/>
      <c r="EY248" s="84"/>
      <c r="EZ248" s="84"/>
      <c r="FA248" s="84"/>
      <c r="FB248" s="84"/>
      <c r="FC248" s="84"/>
      <c r="FD248" s="84"/>
      <c r="FE248" s="84"/>
      <c r="FF248" s="84"/>
      <c r="FG248" s="84"/>
      <c r="FH248" s="84"/>
      <c r="FI248" s="84"/>
      <c r="FJ248" s="84"/>
      <c r="FK248" s="84"/>
      <c r="FL248" s="84"/>
      <c r="FM248" s="84"/>
      <c r="FN248" s="84"/>
      <c r="FO248" s="84"/>
      <c r="FP248" s="84"/>
      <c r="FQ248" s="84"/>
      <c r="FR248" s="84"/>
      <c r="FS248" s="84"/>
      <c r="FT248" s="84"/>
      <c r="FU248" s="84"/>
      <c r="FV248" s="84"/>
      <c r="FW248" s="84"/>
      <c r="FX248" s="84"/>
      <c r="FY248" s="84"/>
      <c r="FZ248" s="84"/>
      <c r="GA248" s="84"/>
      <c r="GB248" s="84"/>
      <c r="GC248" s="84"/>
      <c r="GD248" s="84"/>
      <c r="GE248" s="84"/>
      <c r="GF248" s="84"/>
      <c r="GG248" s="84"/>
      <c r="GH248" s="84"/>
      <c r="GI248" s="84"/>
      <c r="GJ248" s="84"/>
      <c r="GK248" s="84"/>
      <c r="GL248" s="84"/>
      <c r="GM248" s="84"/>
      <c r="GN248" s="84"/>
      <c r="GO248" s="84"/>
      <c r="GP248" s="84"/>
      <c r="GQ248" s="84"/>
      <c r="GR248" s="84"/>
      <c r="GS248" s="84"/>
      <c r="GT248" s="84"/>
      <c r="GU248" s="84"/>
      <c r="GV248" s="84"/>
      <c r="GW248" s="84"/>
      <c r="GX248" s="84"/>
      <c r="GY248" s="84"/>
      <c r="GZ248" s="84"/>
      <c r="HA248" s="84"/>
      <c r="HB248" s="84"/>
      <c r="HC248" s="84"/>
      <c r="HD248" s="84"/>
      <c r="HE248" s="84"/>
      <c r="HF248" s="84"/>
      <c r="HG248" s="84"/>
      <c r="HH248" s="84"/>
      <c r="HI248" s="84"/>
      <c r="HJ248" s="84"/>
      <c r="HK248" s="84"/>
      <c r="HL248" s="84"/>
      <c r="HM248" s="84"/>
      <c r="HN248" s="84"/>
      <c r="HO248" s="84"/>
      <c r="HP248" s="84"/>
      <c r="HQ248" s="84"/>
      <c r="HR248" s="84"/>
      <c r="HS248" s="84"/>
      <c r="HT248" s="84"/>
      <c r="HU248" s="84"/>
      <c r="HV248" s="84"/>
      <c r="HW248" s="84"/>
      <c r="HX248" s="84"/>
      <c r="HY248" s="84"/>
      <c r="HZ248" s="84"/>
      <c r="IA248" s="84"/>
      <c r="IB248" s="84"/>
      <c r="IC248" s="84"/>
      <c r="ID248" s="84"/>
      <c r="IE248" s="84"/>
      <c r="IF248" s="84"/>
      <c r="IG248" s="84"/>
      <c r="IH248" s="84"/>
      <c r="II248" s="84"/>
      <c r="IJ248" s="84"/>
      <c r="IK248" s="84"/>
      <c r="IL248" s="84"/>
    </row>
    <row r="249" spans="1:246" ht="30">
      <c r="A249" s="49" t="s">
        <v>857</v>
      </c>
      <c r="B249" s="49" t="s">
        <v>33</v>
      </c>
      <c r="E249" s="77">
        <v>39</v>
      </c>
      <c r="F249" s="6" t="s">
        <v>147</v>
      </c>
      <c r="G249" s="396"/>
      <c r="H249" s="274">
        <f t="shared" si="64"/>
        <v>510</v>
      </c>
      <c r="I249" s="274">
        <v>510</v>
      </c>
      <c r="J249" s="79"/>
      <c r="K249" s="79"/>
      <c r="L249" s="80">
        <f t="shared" si="65"/>
        <v>0</v>
      </c>
      <c r="M249" s="79"/>
      <c r="N249" s="81"/>
      <c r="O249" s="79"/>
      <c r="P249" s="79">
        <v>510</v>
      </c>
      <c r="Q249" s="79">
        <v>510</v>
      </c>
      <c r="R249" s="81"/>
      <c r="S249" s="81"/>
      <c r="T249" s="81"/>
      <c r="U249" s="81"/>
      <c r="V249" s="81"/>
      <c r="W249" s="81"/>
      <c r="X249" s="86" t="s">
        <v>96</v>
      </c>
      <c r="Y249" s="82"/>
      <c r="Z249" s="50">
        <f t="shared" si="56"/>
        <v>510</v>
      </c>
      <c r="AA249" s="51">
        <f t="shared" si="57"/>
        <v>0</v>
      </c>
      <c r="AB249" s="51">
        <f t="shared" si="58"/>
        <v>510</v>
      </c>
      <c r="AC249" s="51">
        <f t="shared" si="59"/>
        <v>0</v>
      </c>
      <c r="AD249" s="84"/>
      <c r="AE249" s="84"/>
      <c r="AF249" s="84"/>
      <c r="AG249" s="84"/>
      <c r="AH249" s="84"/>
      <c r="AI249" s="84"/>
      <c r="AJ249" s="84"/>
      <c r="AK249" s="84"/>
      <c r="AL249" s="84"/>
      <c r="AM249" s="84"/>
      <c r="AN249" s="84"/>
      <c r="AO249" s="84"/>
      <c r="AP249" s="84"/>
      <c r="AQ249" s="84"/>
      <c r="AR249" s="84"/>
      <c r="AS249" s="84"/>
      <c r="AT249" s="84"/>
      <c r="AU249" s="84"/>
      <c r="AV249" s="84"/>
      <c r="AW249" s="84"/>
      <c r="AX249" s="84"/>
      <c r="AY249" s="84"/>
      <c r="AZ249" s="84"/>
      <c r="BA249" s="84"/>
      <c r="BB249" s="84"/>
      <c r="BC249" s="84"/>
      <c r="BD249" s="84"/>
      <c r="BE249" s="84"/>
      <c r="BF249" s="84"/>
      <c r="BG249" s="84"/>
      <c r="BH249" s="84"/>
      <c r="BI249" s="84"/>
      <c r="BJ249" s="84"/>
      <c r="BK249" s="84"/>
      <c r="BL249" s="84"/>
      <c r="BM249" s="84"/>
      <c r="BN249" s="84"/>
      <c r="BO249" s="84"/>
      <c r="BP249" s="84"/>
      <c r="BQ249" s="84"/>
      <c r="BR249" s="84"/>
      <c r="BS249" s="84"/>
      <c r="BT249" s="84"/>
      <c r="BU249" s="84"/>
      <c r="BV249" s="84"/>
      <c r="BW249" s="84"/>
      <c r="BX249" s="84"/>
      <c r="BY249" s="84"/>
      <c r="BZ249" s="84"/>
      <c r="CA249" s="84"/>
      <c r="CB249" s="84"/>
      <c r="CC249" s="84"/>
      <c r="CD249" s="84"/>
      <c r="CE249" s="84"/>
      <c r="CF249" s="84"/>
      <c r="CG249" s="84"/>
      <c r="CH249" s="84"/>
      <c r="CI249" s="84"/>
      <c r="CJ249" s="84"/>
      <c r="CK249" s="84"/>
      <c r="CL249" s="84"/>
      <c r="CM249" s="84"/>
      <c r="CN249" s="84"/>
      <c r="CO249" s="84"/>
      <c r="CP249" s="84"/>
      <c r="CQ249" s="84"/>
      <c r="CR249" s="84"/>
      <c r="CS249" s="84"/>
      <c r="CT249" s="84"/>
      <c r="CU249" s="84"/>
      <c r="CV249" s="84"/>
      <c r="CW249" s="84"/>
      <c r="CX249" s="84"/>
      <c r="CY249" s="84"/>
      <c r="CZ249" s="84"/>
      <c r="DA249" s="84"/>
      <c r="DB249" s="84"/>
      <c r="DC249" s="84"/>
      <c r="DD249" s="84"/>
      <c r="DE249" s="84"/>
      <c r="DF249" s="84"/>
      <c r="DG249" s="84"/>
      <c r="DH249" s="84"/>
      <c r="DI249" s="84"/>
      <c r="DJ249" s="84"/>
      <c r="DK249" s="84"/>
      <c r="DL249" s="84"/>
      <c r="DM249" s="84"/>
      <c r="DN249" s="84"/>
      <c r="DO249" s="84"/>
      <c r="DP249" s="84"/>
      <c r="DQ249" s="84"/>
      <c r="DR249" s="84"/>
      <c r="DS249" s="84"/>
      <c r="DT249" s="84"/>
      <c r="DU249" s="84"/>
      <c r="DV249" s="84"/>
      <c r="DW249" s="84"/>
      <c r="DX249" s="84"/>
      <c r="DY249" s="85"/>
      <c r="DZ249" s="84"/>
      <c r="EA249" s="84"/>
      <c r="EB249" s="84"/>
      <c r="EC249" s="84"/>
      <c r="ED249" s="84"/>
      <c r="EE249" s="84"/>
      <c r="EF249" s="84"/>
      <c r="EG249" s="84"/>
      <c r="EH249" s="84"/>
      <c r="EI249" s="84"/>
      <c r="EJ249" s="84"/>
      <c r="EK249" s="84"/>
      <c r="EL249" s="84"/>
      <c r="EM249" s="84"/>
      <c r="EN249" s="84"/>
      <c r="EO249" s="84"/>
      <c r="EP249" s="84"/>
      <c r="EQ249" s="84"/>
      <c r="ER249" s="84"/>
      <c r="ES249" s="84"/>
      <c r="ET249" s="84"/>
      <c r="EU249" s="84"/>
      <c r="EV249" s="84"/>
      <c r="EW249" s="84"/>
      <c r="EX249" s="84"/>
      <c r="EY249" s="84"/>
      <c r="EZ249" s="84"/>
      <c r="FA249" s="84"/>
      <c r="FB249" s="84"/>
      <c r="FC249" s="84"/>
      <c r="FD249" s="84"/>
      <c r="FE249" s="84"/>
      <c r="FF249" s="84"/>
      <c r="FG249" s="84"/>
      <c r="FH249" s="84"/>
      <c r="FI249" s="84"/>
      <c r="FJ249" s="84"/>
      <c r="FK249" s="84"/>
      <c r="FL249" s="84"/>
      <c r="FM249" s="84"/>
      <c r="FN249" s="84"/>
      <c r="FO249" s="84"/>
      <c r="FP249" s="84"/>
      <c r="FQ249" s="84"/>
      <c r="FR249" s="84"/>
      <c r="FS249" s="84"/>
      <c r="FT249" s="84"/>
      <c r="FU249" s="84"/>
      <c r="FV249" s="84"/>
      <c r="FW249" s="84"/>
      <c r="FX249" s="84"/>
      <c r="FY249" s="84"/>
      <c r="FZ249" s="84"/>
      <c r="GA249" s="84"/>
      <c r="GB249" s="84"/>
      <c r="GC249" s="84"/>
      <c r="GD249" s="84"/>
      <c r="GE249" s="84"/>
      <c r="GF249" s="84"/>
      <c r="GG249" s="84"/>
      <c r="GH249" s="84"/>
      <c r="GI249" s="84"/>
      <c r="GJ249" s="84"/>
      <c r="GK249" s="84"/>
      <c r="GL249" s="84"/>
      <c r="GM249" s="84"/>
      <c r="GN249" s="84"/>
      <c r="GO249" s="84"/>
      <c r="GP249" s="84"/>
      <c r="GQ249" s="84"/>
      <c r="GR249" s="84"/>
      <c r="GS249" s="84"/>
      <c r="GT249" s="84"/>
      <c r="GU249" s="84"/>
      <c r="GV249" s="84"/>
      <c r="GW249" s="84"/>
      <c r="GX249" s="84"/>
      <c r="GY249" s="84"/>
      <c r="GZ249" s="84"/>
      <c r="HA249" s="84"/>
      <c r="HB249" s="84"/>
      <c r="HC249" s="84"/>
      <c r="HD249" s="84"/>
      <c r="HE249" s="84"/>
      <c r="HF249" s="84"/>
      <c r="HG249" s="84"/>
      <c r="HH249" s="84"/>
      <c r="HI249" s="84"/>
      <c r="HJ249" s="84"/>
      <c r="HK249" s="84"/>
      <c r="HL249" s="84"/>
      <c r="HM249" s="84"/>
      <c r="HN249" s="84"/>
      <c r="HO249" s="84"/>
      <c r="HP249" s="84"/>
      <c r="HQ249" s="84"/>
      <c r="HR249" s="84"/>
      <c r="HS249" s="84"/>
      <c r="HT249" s="84"/>
      <c r="HU249" s="84"/>
      <c r="HV249" s="84"/>
      <c r="HW249" s="84"/>
      <c r="HX249" s="84"/>
      <c r="HY249" s="84"/>
      <c r="HZ249" s="84"/>
      <c r="IA249" s="84"/>
      <c r="IB249" s="84"/>
      <c r="IC249" s="84"/>
      <c r="ID249" s="84"/>
      <c r="IE249" s="84"/>
      <c r="IF249" s="84"/>
      <c r="IG249" s="84"/>
      <c r="IH249" s="84"/>
      <c r="II249" s="84"/>
      <c r="IJ249" s="84"/>
      <c r="IK249" s="84"/>
      <c r="IL249" s="84"/>
    </row>
    <row r="250" spans="1:246" ht="30">
      <c r="A250" s="49" t="s">
        <v>857</v>
      </c>
      <c r="B250" s="49" t="s">
        <v>33</v>
      </c>
      <c r="E250" s="77">
        <v>40</v>
      </c>
      <c r="F250" s="6" t="s">
        <v>149</v>
      </c>
      <c r="G250" s="396" t="s">
        <v>148</v>
      </c>
      <c r="H250" s="274">
        <f t="shared" si="64"/>
        <v>1530.66</v>
      </c>
      <c r="I250" s="274">
        <v>1380.66</v>
      </c>
      <c r="J250" s="79"/>
      <c r="K250" s="79">
        <v>150</v>
      </c>
      <c r="L250" s="80">
        <f t="shared" si="65"/>
        <v>1530.66</v>
      </c>
      <c r="M250" s="79">
        <v>1380.66</v>
      </c>
      <c r="N250" s="81"/>
      <c r="O250" s="79">
        <v>150</v>
      </c>
      <c r="P250" s="79"/>
      <c r="Q250" s="79"/>
      <c r="R250" s="81"/>
      <c r="S250" s="81"/>
      <c r="T250" s="81"/>
      <c r="U250" s="81"/>
      <c r="V250" s="81"/>
      <c r="W250" s="81"/>
      <c r="X250" s="86" t="s">
        <v>90</v>
      </c>
      <c r="Y250" s="82"/>
      <c r="Z250" s="50">
        <f t="shared" si="56"/>
        <v>1530.66</v>
      </c>
      <c r="AA250" s="51">
        <f t="shared" si="57"/>
        <v>1530.66</v>
      </c>
      <c r="AB250" s="51">
        <f t="shared" si="58"/>
        <v>0</v>
      </c>
      <c r="AC250" s="51">
        <f t="shared" si="59"/>
        <v>0</v>
      </c>
      <c r="AD250" s="84"/>
      <c r="AE250" s="84"/>
      <c r="AF250" s="84"/>
      <c r="AG250" s="84"/>
      <c r="AH250" s="84"/>
      <c r="AI250" s="84"/>
      <c r="AJ250" s="84"/>
      <c r="AK250" s="84"/>
      <c r="AL250" s="84"/>
      <c r="AM250" s="84"/>
      <c r="AN250" s="84"/>
      <c r="AO250" s="84"/>
      <c r="AP250" s="84"/>
      <c r="AQ250" s="84"/>
      <c r="AR250" s="84"/>
      <c r="AS250" s="84"/>
      <c r="AT250" s="84"/>
      <c r="AU250" s="84"/>
      <c r="AV250" s="84"/>
      <c r="AW250" s="84"/>
      <c r="AX250" s="84"/>
      <c r="AY250" s="84"/>
      <c r="AZ250" s="84"/>
      <c r="BA250" s="84"/>
      <c r="BB250" s="84"/>
      <c r="BC250" s="84"/>
      <c r="BD250" s="84"/>
      <c r="BE250" s="84"/>
      <c r="BF250" s="84"/>
      <c r="BG250" s="84"/>
      <c r="BH250" s="84"/>
      <c r="BI250" s="84"/>
      <c r="BJ250" s="84"/>
      <c r="BK250" s="84"/>
      <c r="BL250" s="84"/>
      <c r="BM250" s="84"/>
      <c r="BN250" s="84"/>
      <c r="BO250" s="84"/>
      <c r="BP250" s="84"/>
      <c r="BQ250" s="84"/>
      <c r="BR250" s="84"/>
      <c r="BS250" s="84"/>
      <c r="BT250" s="84"/>
      <c r="BU250" s="84"/>
      <c r="BV250" s="84"/>
      <c r="BW250" s="84"/>
      <c r="BX250" s="84"/>
      <c r="BY250" s="84"/>
      <c r="BZ250" s="84"/>
      <c r="CA250" s="84"/>
      <c r="CB250" s="84"/>
      <c r="CC250" s="84"/>
      <c r="CD250" s="84"/>
      <c r="CE250" s="84"/>
      <c r="CF250" s="84"/>
      <c r="CG250" s="84"/>
      <c r="CH250" s="84"/>
      <c r="CI250" s="84"/>
      <c r="CJ250" s="84"/>
      <c r="CK250" s="84"/>
      <c r="CL250" s="84"/>
      <c r="CM250" s="84"/>
      <c r="CN250" s="84"/>
      <c r="CO250" s="84"/>
      <c r="CP250" s="84"/>
      <c r="CQ250" s="84"/>
      <c r="CR250" s="84"/>
      <c r="CS250" s="84"/>
      <c r="CT250" s="84"/>
      <c r="CU250" s="84"/>
      <c r="CV250" s="84"/>
      <c r="CW250" s="84"/>
      <c r="CX250" s="84"/>
      <c r="CY250" s="84"/>
      <c r="CZ250" s="84"/>
      <c r="DA250" s="84"/>
      <c r="DB250" s="84"/>
      <c r="DC250" s="84"/>
      <c r="DD250" s="84"/>
      <c r="DE250" s="84"/>
      <c r="DF250" s="84"/>
      <c r="DG250" s="84"/>
      <c r="DH250" s="84"/>
      <c r="DI250" s="84"/>
      <c r="DJ250" s="84"/>
      <c r="DK250" s="84"/>
      <c r="DL250" s="84"/>
      <c r="DM250" s="84"/>
      <c r="DN250" s="84"/>
      <c r="DO250" s="84"/>
      <c r="DP250" s="84"/>
      <c r="DQ250" s="84"/>
      <c r="DR250" s="84"/>
      <c r="DS250" s="84"/>
      <c r="DT250" s="84"/>
      <c r="DU250" s="84"/>
      <c r="DV250" s="84"/>
      <c r="DW250" s="84"/>
      <c r="DX250" s="84"/>
      <c r="DY250" s="85"/>
      <c r="DZ250" s="84"/>
      <c r="EA250" s="84"/>
      <c r="EB250" s="84"/>
      <c r="EC250" s="84"/>
      <c r="ED250" s="84"/>
      <c r="EE250" s="84"/>
      <c r="EF250" s="84"/>
      <c r="EG250" s="84"/>
      <c r="EH250" s="84"/>
      <c r="EI250" s="84"/>
      <c r="EJ250" s="84"/>
      <c r="EK250" s="84"/>
      <c r="EL250" s="84"/>
      <c r="EM250" s="84"/>
      <c r="EN250" s="84"/>
      <c r="EO250" s="84"/>
      <c r="EP250" s="84"/>
      <c r="EQ250" s="84"/>
      <c r="ER250" s="84"/>
      <c r="ES250" s="84"/>
      <c r="ET250" s="84"/>
      <c r="EU250" s="84"/>
      <c r="EV250" s="84"/>
      <c r="EW250" s="84"/>
      <c r="EX250" s="84"/>
      <c r="EY250" s="84"/>
      <c r="EZ250" s="84"/>
      <c r="FA250" s="84"/>
      <c r="FB250" s="84"/>
      <c r="FC250" s="84"/>
      <c r="FD250" s="84"/>
      <c r="FE250" s="84"/>
      <c r="FF250" s="84"/>
      <c r="FG250" s="84"/>
      <c r="FH250" s="84"/>
      <c r="FI250" s="84"/>
      <c r="FJ250" s="84"/>
      <c r="FK250" s="84"/>
      <c r="FL250" s="84"/>
      <c r="FM250" s="84"/>
      <c r="FN250" s="84"/>
      <c r="FO250" s="84"/>
      <c r="FP250" s="84"/>
      <c r="FQ250" s="84"/>
      <c r="FR250" s="84"/>
      <c r="FS250" s="84"/>
      <c r="FT250" s="84"/>
      <c r="FU250" s="84"/>
      <c r="FV250" s="84"/>
      <c r="FW250" s="84"/>
      <c r="FX250" s="84"/>
      <c r="FY250" s="84"/>
      <c r="FZ250" s="84"/>
      <c r="GA250" s="84"/>
      <c r="GB250" s="84"/>
      <c r="GC250" s="84"/>
      <c r="GD250" s="84"/>
      <c r="GE250" s="84"/>
      <c r="GF250" s="84"/>
      <c r="GG250" s="84"/>
      <c r="GH250" s="84"/>
      <c r="GI250" s="84"/>
      <c r="GJ250" s="84"/>
      <c r="GK250" s="84"/>
      <c r="GL250" s="84"/>
      <c r="GM250" s="84"/>
      <c r="GN250" s="84"/>
      <c r="GO250" s="84"/>
      <c r="GP250" s="84"/>
      <c r="GQ250" s="84"/>
      <c r="GR250" s="84"/>
      <c r="GS250" s="84"/>
      <c r="GT250" s="84"/>
      <c r="GU250" s="84"/>
      <c r="GV250" s="84"/>
      <c r="GW250" s="84"/>
      <c r="GX250" s="84"/>
      <c r="GY250" s="84"/>
      <c r="GZ250" s="84"/>
      <c r="HA250" s="84"/>
      <c r="HB250" s="84"/>
      <c r="HC250" s="84"/>
      <c r="HD250" s="84"/>
      <c r="HE250" s="84"/>
      <c r="HF250" s="84"/>
      <c r="HG250" s="84"/>
      <c r="HH250" s="84"/>
      <c r="HI250" s="84"/>
      <c r="HJ250" s="84"/>
      <c r="HK250" s="84"/>
      <c r="HL250" s="84"/>
      <c r="HM250" s="84"/>
      <c r="HN250" s="84"/>
      <c r="HO250" s="84"/>
      <c r="HP250" s="84"/>
      <c r="HQ250" s="84"/>
      <c r="HR250" s="84"/>
      <c r="HS250" s="84"/>
      <c r="HT250" s="84"/>
      <c r="HU250" s="84"/>
      <c r="HV250" s="84"/>
      <c r="HW250" s="84"/>
      <c r="HX250" s="84"/>
      <c r="HY250" s="84"/>
      <c r="HZ250" s="84"/>
      <c r="IA250" s="84"/>
      <c r="IB250" s="84"/>
      <c r="IC250" s="84"/>
      <c r="ID250" s="84"/>
      <c r="IE250" s="84"/>
      <c r="IF250" s="84"/>
      <c r="IG250" s="84"/>
      <c r="IH250" s="84"/>
      <c r="II250" s="84"/>
      <c r="IJ250" s="84"/>
      <c r="IK250" s="84"/>
      <c r="IL250" s="84"/>
    </row>
    <row r="251" spans="1:246" ht="30">
      <c r="A251" s="49" t="s">
        <v>857</v>
      </c>
      <c r="B251" s="49" t="s">
        <v>33</v>
      </c>
      <c r="E251" s="77">
        <v>41</v>
      </c>
      <c r="F251" s="6" t="s">
        <v>150</v>
      </c>
      <c r="G251" s="396"/>
      <c r="H251" s="274">
        <f t="shared" si="64"/>
        <v>1650</v>
      </c>
      <c r="I251" s="274">
        <v>1500</v>
      </c>
      <c r="J251" s="79">
        <v>0</v>
      </c>
      <c r="K251" s="79">
        <v>150</v>
      </c>
      <c r="L251" s="80">
        <f t="shared" si="65"/>
        <v>1650</v>
      </c>
      <c r="M251" s="79">
        <v>1500</v>
      </c>
      <c r="N251" s="81">
        <v>0</v>
      </c>
      <c r="O251" s="79">
        <v>150</v>
      </c>
      <c r="P251" s="79"/>
      <c r="Q251" s="79"/>
      <c r="R251" s="81"/>
      <c r="S251" s="81"/>
      <c r="T251" s="81"/>
      <c r="U251" s="81"/>
      <c r="V251" s="81"/>
      <c r="W251" s="81"/>
      <c r="X251" s="86" t="s">
        <v>90</v>
      </c>
      <c r="Y251" s="82"/>
      <c r="Z251" s="50">
        <f t="shared" si="56"/>
        <v>1650</v>
      </c>
      <c r="AA251" s="51">
        <f t="shared" si="57"/>
        <v>1650</v>
      </c>
      <c r="AB251" s="51">
        <f t="shared" si="58"/>
        <v>0</v>
      </c>
      <c r="AC251" s="51">
        <f t="shared" si="59"/>
        <v>0</v>
      </c>
      <c r="AD251" s="84"/>
      <c r="AE251" s="84"/>
      <c r="AF251" s="84"/>
      <c r="AG251" s="84"/>
      <c r="AH251" s="84"/>
      <c r="AI251" s="84"/>
      <c r="AJ251" s="84"/>
      <c r="AK251" s="84"/>
      <c r="AL251" s="84"/>
      <c r="AM251" s="84"/>
      <c r="AN251" s="84"/>
      <c r="AO251" s="84"/>
      <c r="AP251" s="84"/>
      <c r="AQ251" s="84"/>
      <c r="AR251" s="84"/>
      <c r="AS251" s="84"/>
      <c r="AT251" s="84"/>
      <c r="AU251" s="84"/>
      <c r="AV251" s="84"/>
      <c r="AW251" s="84"/>
      <c r="AX251" s="84"/>
      <c r="AY251" s="84"/>
      <c r="AZ251" s="84"/>
      <c r="BA251" s="84"/>
      <c r="BB251" s="84"/>
      <c r="BC251" s="84"/>
      <c r="BD251" s="84"/>
      <c r="BE251" s="84"/>
      <c r="BF251" s="84"/>
      <c r="BG251" s="84"/>
      <c r="BH251" s="84"/>
      <c r="BI251" s="84"/>
      <c r="BJ251" s="84"/>
      <c r="BK251" s="84"/>
      <c r="BL251" s="84"/>
      <c r="BM251" s="84"/>
      <c r="BN251" s="84"/>
      <c r="BO251" s="84"/>
      <c r="BP251" s="84"/>
      <c r="BQ251" s="84"/>
      <c r="BR251" s="84"/>
      <c r="BS251" s="84"/>
      <c r="BT251" s="84"/>
      <c r="BU251" s="84"/>
      <c r="BV251" s="84"/>
      <c r="BW251" s="84"/>
      <c r="BX251" s="84"/>
      <c r="BY251" s="84"/>
      <c r="BZ251" s="84"/>
      <c r="CA251" s="84"/>
      <c r="CB251" s="84"/>
      <c r="CC251" s="84"/>
      <c r="CD251" s="84"/>
      <c r="CE251" s="84"/>
      <c r="CF251" s="84"/>
      <c r="CG251" s="84"/>
      <c r="CH251" s="84"/>
      <c r="CI251" s="84"/>
      <c r="CJ251" s="84"/>
      <c r="CK251" s="84"/>
      <c r="CL251" s="84"/>
      <c r="CM251" s="84"/>
      <c r="CN251" s="84"/>
      <c r="CO251" s="84"/>
      <c r="CP251" s="84"/>
      <c r="CQ251" s="84"/>
      <c r="CR251" s="84"/>
      <c r="CS251" s="84"/>
      <c r="CT251" s="84"/>
      <c r="CU251" s="84"/>
      <c r="CV251" s="84"/>
      <c r="CW251" s="84"/>
      <c r="CX251" s="84"/>
      <c r="CY251" s="84"/>
      <c r="CZ251" s="84"/>
      <c r="DA251" s="84"/>
      <c r="DB251" s="84"/>
      <c r="DC251" s="84"/>
      <c r="DD251" s="84"/>
      <c r="DE251" s="84"/>
      <c r="DF251" s="84"/>
      <c r="DG251" s="84"/>
      <c r="DH251" s="84"/>
      <c r="DI251" s="84"/>
      <c r="DJ251" s="84"/>
      <c r="DK251" s="84"/>
      <c r="DL251" s="84"/>
      <c r="DM251" s="84"/>
      <c r="DN251" s="84"/>
      <c r="DO251" s="84"/>
      <c r="DP251" s="84"/>
      <c r="DQ251" s="84"/>
      <c r="DR251" s="84"/>
      <c r="DS251" s="84"/>
      <c r="DT251" s="84"/>
      <c r="DU251" s="84"/>
      <c r="DV251" s="84"/>
      <c r="DW251" s="84"/>
      <c r="DX251" s="84"/>
      <c r="DY251" s="85"/>
      <c r="DZ251" s="84"/>
      <c r="EA251" s="84"/>
      <c r="EB251" s="84"/>
      <c r="EC251" s="84"/>
      <c r="ED251" s="84"/>
      <c r="EE251" s="84"/>
      <c r="EF251" s="84"/>
      <c r="EG251" s="84"/>
      <c r="EH251" s="84"/>
      <c r="EI251" s="84"/>
      <c r="EJ251" s="84"/>
      <c r="EK251" s="84"/>
      <c r="EL251" s="84"/>
      <c r="EM251" s="84"/>
      <c r="EN251" s="84"/>
      <c r="EO251" s="84"/>
      <c r="EP251" s="84"/>
      <c r="EQ251" s="84"/>
      <c r="ER251" s="84"/>
      <c r="ES251" s="84"/>
      <c r="ET251" s="84"/>
      <c r="EU251" s="84"/>
      <c r="EV251" s="84"/>
      <c r="EW251" s="84"/>
      <c r="EX251" s="84"/>
      <c r="EY251" s="84"/>
      <c r="EZ251" s="84"/>
      <c r="FA251" s="84"/>
      <c r="FB251" s="84"/>
      <c r="FC251" s="84"/>
      <c r="FD251" s="84"/>
      <c r="FE251" s="84"/>
      <c r="FF251" s="84"/>
      <c r="FG251" s="84"/>
      <c r="FH251" s="84"/>
      <c r="FI251" s="84"/>
      <c r="FJ251" s="84"/>
      <c r="FK251" s="84"/>
      <c r="FL251" s="84"/>
      <c r="FM251" s="84"/>
      <c r="FN251" s="84"/>
      <c r="FO251" s="84"/>
      <c r="FP251" s="84"/>
      <c r="FQ251" s="84"/>
      <c r="FR251" s="84"/>
      <c r="FS251" s="84"/>
      <c r="FT251" s="84"/>
      <c r="FU251" s="84"/>
      <c r="FV251" s="84"/>
      <c r="FW251" s="84"/>
      <c r="FX251" s="84"/>
      <c r="FY251" s="84"/>
      <c r="FZ251" s="84"/>
      <c r="GA251" s="84"/>
      <c r="GB251" s="84"/>
      <c r="GC251" s="84"/>
      <c r="GD251" s="84"/>
      <c r="GE251" s="84"/>
      <c r="GF251" s="84"/>
      <c r="GG251" s="84"/>
      <c r="GH251" s="84"/>
      <c r="GI251" s="84"/>
      <c r="GJ251" s="84"/>
      <c r="GK251" s="84"/>
      <c r="GL251" s="84"/>
      <c r="GM251" s="84"/>
      <c r="GN251" s="84"/>
      <c r="GO251" s="84"/>
      <c r="GP251" s="84"/>
      <c r="GQ251" s="84"/>
      <c r="GR251" s="84"/>
      <c r="GS251" s="84"/>
      <c r="GT251" s="84"/>
      <c r="GU251" s="84"/>
      <c r="GV251" s="84"/>
      <c r="GW251" s="84"/>
      <c r="GX251" s="84"/>
      <c r="GY251" s="84"/>
      <c r="GZ251" s="84"/>
      <c r="HA251" s="84"/>
      <c r="HB251" s="84"/>
      <c r="HC251" s="84"/>
      <c r="HD251" s="84"/>
      <c r="HE251" s="84"/>
      <c r="HF251" s="84"/>
      <c r="HG251" s="84"/>
      <c r="HH251" s="84"/>
      <c r="HI251" s="84"/>
      <c r="HJ251" s="84"/>
      <c r="HK251" s="84"/>
      <c r="HL251" s="84"/>
      <c r="HM251" s="84"/>
      <c r="HN251" s="84"/>
      <c r="HO251" s="84"/>
      <c r="HP251" s="84"/>
      <c r="HQ251" s="84"/>
      <c r="HR251" s="84"/>
      <c r="HS251" s="84"/>
      <c r="HT251" s="84"/>
      <c r="HU251" s="84"/>
      <c r="HV251" s="84"/>
      <c r="HW251" s="84"/>
      <c r="HX251" s="84"/>
      <c r="HY251" s="84"/>
      <c r="HZ251" s="84"/>
      <c r="IA251" s="84"/>
      <c r="IB251" s="84"/>
      <c r="IC251" s="84"/>
      <c r="ID251" s="84"/>
      <c r="IE251" s="84"/>
      <c r="IF251" s="84"/>
      <c r="IG251" s="84"/>
      <c r="IH251" s="84"/>
      <c r="II251" s="84"/>
      <c r="IJ251" s="84"/>
      <c r="IK251" s="84"/>
      <c r="IL251" s="84"/>
    </row>
    <row r="252" spans="1:246" ht="30">
      <c r="A252" s="49" t="s">
        <v>857</v>
      </c>
      <c r="B252" s="49" t="s">
        <v>33</v>
      </c>
      <c r="E252" s="77">
        <v>42</v>
      </c>
      <c r="F252" s="6" t="s">
        <v>152</v>
      </c>
      <c r="G252" s="396" t="s">
        <v>151</v>
      </c>
      <c r="H252" s="274">
        <f t="shared" si="64"/>
        <v>1457.452</v>
      </c>
      <c r="I252" s="274">
        <v>1457.452</v>
      </c>
      <c r="J252" s="79"/>
      <c r="K252" s="79">
        <v>0</v>
      </c>
      <c r="L252" s="80">
        <f t="shared" si="65"/>
        <v>1457.4680000000001</v>
      </c>
      <c r="M252" s="79">
        <v>1457.4680000000001</v>
      </c>
      <c r="N252" s="81"/>
      <c r="O252" s="79">
        <v>0</v>
      </c>
      <c r="P252" s="79"/>
      <c r="Q252" s="79"/>
      <c r="R252" s="81"/>
      <c r="S252" s="81"/>
      <c r="T252" s="81"/>
      <c r="U252" s="81"/>
      <c r="V252" s="81"/>
      <c r="W252" s="81"/>
      <c r="X252" s="86" t="s">
        <v>96</v>
      </c>
      <c r="Y252" s="82"/>
      <c r="Z252" s="50">
        <f t="shared" si="56"/>
        <v>1457.452</v>
      </c>
      <c r="AA252" s="51">
        <f t="shared" si="57"/>
        <v>1457.4680000000001</v>
      </c>
      <c r="AB252" s="51">
        <f t="shared" si="58"/>
        <v>0</v>
      </c>
      <c r="AC252" s="51">
        <f t="shared" si="59"/>
        <v>0</v>
      </c>
      <c r="AD252" s="84"/>
      <c r="AE252" s="84"/>
      <c r="AF252" s="84"/>
      <c r="AG252" s="84"/>
      <c r="AH252" s="84"/>
      <c r="AI252" s="84"/>
      <c r="AJ252" s="84"/>
      <c r="AK252" s="84"/>
      <c r="AL252" s="84"/>
      <c r="AM252" s="84"/>
      <c r="AN252" s="84"/>
      <c r="AO252" s="84"/>
      <c r="AP252" s="84"/>
      <c r="AQ252" s="84"/>
      <c r="AR252" s="84"/>
      <c r="AS252" s="84"/>
      <c r="AT252" s="84"/>
      <c r="AU252" s="84"/>
      <c r="AV252" s="84"/>
      <c r="AW252" s="84"/>
      <c r="AX252" s="84"/>
      <c r="AY252" s="84"/>
      <c r="AZ252" s="84"/>
      <c r="BA252" s="84"/>
      <c r="BB252" s="84"/>
      <c r="BC252" s="84"/>
      <c r="BD252" s="84"/>
      <c r="BE252" s="84"/>
      <c r="BF252" s="84"/>
      <c r="BG252" s="84"/>
      <c r="BH252" s="84"/>
      <c r="BI252" s="84"/>
      <c r="BJ252" s="84"/>
      <c r="BK252" s="84"/>
      <c r="BL252" s="84"/>
      <c r="BM252" s="84"/>
      <c r="BN252" s="84"/>
      <c r="BO252" s="84"/>
      <c r="BP252" s="84"/>
      <c r="BQ252" s="84"/>
      <c r="BR252" s="84"/>
      <c r="BS252" s="84"/>
      <c r="BT252" s="84"/>
      <c r="BU252" s="84"/>
      <c r="BV252" s="84"/>
      <c r="BW252" s="84"/>
      <c r="BX252" s="84"/>
      <c r="BY252" s="84"/>
      <c r="BZ252" s="84"/>
      <c r="CA252" s="84"/>
      <c r="CB252" s="84"/>
      <c r="CC252" s="84"/>
      <c r="CD252" s="84"/>
      <c r="CE252" s="84"/>
      <c r="CF252" s="84"/>
      <c r="CG252" s="84"/>
      <c r="CH252" s="84"/>
      <c r="CI252" s="84"/>
      <c r="CJ252" s="84"/>
      <c r="CK252" s="84"/>
      <c r="CL252" s="84"/>
      <c r="CM252" s="84"/>
      <c r="CN252" s="84"/>
      <c r="CO252" s="84"/>
      <c r="CP252" s="84"/>
      <c r="CQ252" s="84"/>
      <c r="CR252" s="84"/>
      <c r="CS252" s="84"/>
      <c r="CT252" s="84"/>
      <c r="CU252" s="84"/>
      <c r="CV252" s="84"/>
      <c r="CW252" s="84"/>
      <c r="CX252" s="84"/>
      <c r="CY252" s="84"/>
      <c r="CZ252" s="84"/>
      <c r="DA252" s="84"/>
      <c r="DB252" s="84"/>
      <c r="DC252" s="84"/>
      <c r="DD252" s="84"/>
      <c r="DE252" s="84"/>
      <c r="DF252" s="84"/>
      <c r="DG252" s="84"/>
      <c r="DH252" s="84"/>
      <c r="DI252" s="84"/>
      <c r="DJ252" s="84"/>
      <c r="DK252" s="84"/>
      <c r="DL252" s="84"/>
      <c r="DM252" s="84"/>
      <c r="DN252" s="84"/>
      <c r="DO252" s="84"/>
      <c r="DP252" s="84"/>
      <c r="DQ252" s="84"/>
      <c r="DR252" s="84"/>
      <c r="DS252" s="84"/>
      <c r="DT252" s="84"/>
      <c r="DU252" s="84"/>
      <c r="DV252" s="84"/>
      <c r="DW252" s="84"/>
      <c r="DX252" s="84"/>
      <c r="DY252" s="85"/>
      <c r="DZ252" s="84"/>
      <c r="EA252" s="84"/>
      <c r="EB252" s="84"/>
      <c r="EC252" s="84"/>
      <c r="ED252" s="84"/>
      <c r="EE252" s="84"/>
      <c r="EF252" s="84"/>
      <c r="EG252" s="84"/>
      <c r="EH252" s="84"/>
      <c r="EI252" s="84"/>
      <c r="EJ252" s="84"/>
      <c r="EK252" s="84"/>
      <c r="EL252" s="84"/>
      <c r="EM252" s="84"/>
      <c r="EN252" s="84"/>
      <c r="EO252" s="84"/>
      <c r="EP252" s="84"/>
      <c r="EQ252" s="84"/>
      <c r="ER252" s="84"/>
      <c r="ES252" s="84"/>
      <c r="ET252" s="84"/>
      <c r="EU252" s="84"/>
      <c r="EV252" s="84"/>
      <c r="EW252" s="84"/>
      <c r="EX252" s="84"/>
      <c r="EY252" s="84"/>
      <c r="EZ252" s="84"/>
      <c r="FA252" s="84"/>
      <c r="FB252" s="84"/>
      <c r="FC252" s="84"/>
      <c r="FD252" s="84"/>
      <c r="FE252" s="84"/>
      <c r="FF252" s="84"/>
      <c r="FG252" s="84"/>
      <c r="FH252" s="84"/>
      <c r="FI252" s="84"/>
      <c r="FJ252" s="84"/>
      <c r="FK252" s="84"/>
      <c r="FL252" s="84"/>
      <c r="FM252" s="84"/>
      <c r="FN252" s="84"/>
      <c r="FO252" s="84"/>
      <c r="FP252" s="84"/>
      <c r="FQ252" s="84"/>
      <c r="FR252" s="84"/>
      <c r="FS252" s="84"/>
      <c r="FT252" s="84"/>
      <c r="FU252" s="84"/>
      <c r="FV252" s="84"/>
      <c r="FW252" s="84"/>
      <c r="FX252" s="84"/>
      <c r="FY252" s="84"/>
      <c r="FZ252" s="84"/>
      <c r="GA252" s="84"/>
      <c r="GB252" s="84"/>
      <c r="GC252" s="84"/>
      <c r="GD252" s="84"/>
      <c r="GE252" s="84"/>
      <c r="GF252" s="84"/>
      <c r="GG252" s="84"/>
      <c r="GH252" s="84"/>
      <c r="GI252" s="84"/>
      <c r="GJ252" s="84"/>
      <c r="GK252" s="84"/>
      <c r="GL252" s="84"/>
      <c r="GM252" s="84"/>
      <c r="GN252" s="84"/>
      <c r="GO252" s="84"/>
      <c r="GP252" s="84"/>
      <c r="GQ252" s="84"/>
      <c r="GR252" s="84"/>
      <c r="GS252" s="84"/>
      <c r="GT252" s="84"/>
      <c r="GU252" s="84"/>
      <c r="GV252" s="84"/>
      <c r="GW252" s="84"/>
      <c r="GX252" s="84"/>
      <c r="GY252" s="84"/>
      <c r="GZ252" s="84"/>
      <c r="HA252" s="84"/>
      <c r="HB252" s="84"/>
      <c r="HC252" s="84"/>
      <c r="HD252" s="84"/>
      <c r="HE252" s="84"/>
      <c r="HF252" s="84"/>
      <c r="HG252" s="84"/>
      <c r="HH252" s="84"/>
      <c r="HI252" s="84"/>
      <c r="HJ252" s="84"/>
      <c r="HK252" s="84"/>
      <c r="HL252" s="84"/>
      <c r="HM252" s="84"/>
      <c r="HN252" s="84"/>
      <c r="HO252" s="84"/>
      <c r="HP252" s="84"/>
      <c r="HQ252" s="84"/>
      <c r="HR252" s="84"/>
      <c r="HS252" s="84"/>
      <c r="HT252" s="84"/>
      <c r="HU252" s="84"/>
      <c r="HV252" s="84"/>
      <c r="HW252" s="84"/>
      <c r="HX252" s="84"/>
      <c r="HY252" s="84"/>
      <c r="HZ252" s="84"/>
      <c r="IA252" s="84"/>
      <c r="IB252" s="84"/>
      <c r="IC252" s="84"/>
      <c r="ID252" s="84"/>
      <c r="IE252" s="84"/>
      <c r="IF252" s="84"/>
      <c r="IG252" s="84"/>
      <c r="IH252" s="84"/>
      <c r="II252" s="84"/>
      <c r="IJ252" s="84"/>
      <c r="IK252" s="84"/>
      <c r="IL252" s="84"/>
    </row>
    <row r="253" spans="1:246" ht="30">
      <c r="A253" s="49" t="s">
        <v>857</v>
      </c>
      <c r="B253" s="49" t="s">
        <v>33</v>
      </c>
      <c r="E253" s="77">
        <v>43</v>
      </c>
      <c r="F253" s="6" t="s">
        <v>153</v>
      </c>
      <c r="G253" s="396"/>
      <c r="H253" s="274">
        <f t="shared" si="64"/>
        <v>784</v>
      </c>
      <c r="I253" s="274">
        <v>784</v>
      </c>
      <c r="J253" s="79"/>
      <c r="K253" s="79"/>
      <c r="L253" s="80">
        <f t="shared" si="65"/>
        <v>772.41600000000005</v>
      </c>
      <c r="M253" s="79">
        <v>772.41600000000005</v>
      </c>
      <c r="N253" s="81"/>
      <c r="O253" s="79"/>
      <c r="P253" s="79"/>
      <c r="Q253" s="79"/>
      <c r="R253" s="81"/>
      <c r="S253" s="81"/>
      <c r="T253" s="81"/>
      <c r="U253" s="81"/>
      <c r="V253" s="81"/>
      <c r="W253" s="81"/>
      <c r="X253" s="86" t="s">
        <v>96</v>
      </c>
      <c r="Y253" s="82"/>
      <c r="Z253" s="50">
        <f t="shared" si="56"/>
        <v>784</v>
      </c>
      <c r="AA253" s="51">
        <f t="shared" si="57"/>
        <v>772.41600000000005</v>
      </c>
      <c r="AB253" s="51">
        <f t="shared" si="58"/>
        <v>0</v>
      </c>
      <c r="AC253" s="51">
        <f t="shared" si="59"/>
        <v>0</v>
      </c>
      <c r="AD253" s="84"/>
      <c r="AE253" s="84"/>
      <c r="AF253" s="84"/>
      <c r="AG253" s="84"/>
      <c r="AH253" s="84"/>
      <c r="AI253" s="84"/>
      <c r="AJ253" s="84"/>
      <c r="AK253" s="84"/>
      <c r="AL253" s="84"/>
      <c r="AM253" s="84"/>
      <c r="AN253" s="84"/>
      <c r="AO253" s="84"/>
      <c r="AP253" s="84"/>
      <c r="AQ253" s="84"/>
      <c r="AR253" s="84"/>
      <c r="AS253" s="84"/>
      <c r="AT253" s="84"/>
      <c r="AU253" s="84"/>
      <c r="AV253" s="84"/>
      <c r="AW253" s="84"/>
      <c r="AX253" s="84"/>
      <c r="AY253" s="84"/>
      <c r="AZ253" s="84"/>
      <c r="BA253" s="84"/>
      <c r="BB253" s="84"/>
      <c r="BC253" s="84"/>
      <c r="BD253" s="84"/>
      <c r="BE253" s="84"/>
      <c r="BF253" s="84"/>
      <c r="BG253" s="84"/>
      <c r="BH253" s="84"/>
      <c r="BI253" s="84"/>
      <c r="BJ253" s="84"/>
      <c r="BK253" s="84"/>
      <c r="BL253" s="84"/>
      <c r="BM253" s="84"/>
      <c r="BN253" s="84"/>
      <c r="BO253" s="84"/>
      <c r="BP253" s="84"/>
      <c r="BQ253" s="84"/>
      <c r="BR253" s="84"/>
      <c r="BS253" s="84"/>
      <c r="BT253" s="84"/>
      <c r="BU253" s="84"/>
      <c r="BV253" s="84"/>
      <c r="BW253" s="84"/>
      <c r="BX253" s="84"/>
      <c r="BY253" s="84"/>
      <c r="BZ253" s="84"/>
      <c r="CA253" s="84"/>
      <c r="CB253" s="84"/>
      <c r="CC253" s="84"/>
      <c r="CD253" s="84"/>
      <c r="CE253" s="84"/>
      <c r="CF253" s="84"/>
      <c r="CG253" s="84"/>
      <c r="CH253" s="84"/>
      <c r="CI253" s="84"/>
      <c r="CJ253" s="84"/>
      <c r="CK253" s="84"/>
      <c r="CL253" s="84"/>
      <c r="CM253" s="84"/>
      <c r="CN253" s="84"/>
      <c r="CO253" s="84"/>
      <c r="CP253" s="84"/>
      <c r="CQ253" s="84"/>
      <c r="CR253" s="84"/>
      <c r="CS253" s="84"/>
      <c r="CT253" s="84"/>
      <c r="CU253" s="84"/>
      <c r="CV253" s="84"/>
      <c r="CW253" s="84"/>
      <c r="CX253" s="84"/>
      <c r="CY253" s="84"/>
      <c r="CZ253" s="84"/>
      <c r="DA253" s="84"/>
      <c r="DB253" s="84"/>
      <c r="DC253" s="84"/>
      <c r="DD253" s="84"/>
      <c r="DE253" s="84"/>
      <c r="DF253" s="84"/>
      <c r="DG253" s="84"/>
      <c r="DH253" s="84"/>
      <c r="DI253" s="84"/>
      <c r="DJ253" s="84"/>
      <c r="DK253" s="84"/>
      <c r="DL253" s="84"/>
      <c r="DM253" s="84"/>
      <c r="DN253" s="84"/>
      <c r="DO253" s="84"/>
      <c r="DP253" s="84"/>
      <c r="DQ253" s="84"/>
      <c r="DR253" s="84"/>
      <c r="DS253" s="84"/>
      <c r="DT253" s="84"/>
      <c r="DU253" s="84"/>
      <c r="DV253" s="84"/>
      <c r="DW253" s="84"/>
      <c r="DX253" s="84"/>
      <c r="DY253" s="85"/>
      <c r="DZ253" s="84"/>
      <c r="EA253" s="84"/>
      <c r="EB253" s="84"/>
      <c r="EC253" s="84"/>
      <c r="ED253" s="84"/>
      <c r="EE253" s="84"/>
      <c r="EF253" s="84"/>
      <c r="EG253" s="84"/>
      <c r="EH253" s="84"/>
      <c r="EI253" s="84"/>
      <c r="EJ253" s="84"/>
      <c r="EK253" s="84"/>
      <c r="EL253" s="84"/>
      <c r="EM253" s="84"/>
      <c r="EN253" s="84"/>
      <c r="EO253" s="84"/>
      <c r="EP253" s="84"/>
      <c r="EQ253" s="84"/>
      <c r="ER253" s="84"/>
      <c r="ES253" s="84"/>
      <c r="ET253" s="84"/>
      <c r="EU253" s="84"/>
      <c r="EV253" s="84"/>
      <c r="EW253" s="84"/>
      <c r="EX253" s="84"/>
      <c r="EY253" s="84"/>
      <c r="EZ253" s="84"/>
      <c r="FA253" s="84"/>
      <c r="FB253" s="84"/>
      <c r="FC253" s="84"/>
      <c r="FD253" s="84"/>
      <c r="FE253" s="84"/>
      <c r="FF253" s="84"/>
      <c r="FG253" s="84"/>
      <c r="FH253" s="84"/>
      <c r="FI253" s="84"/>
      <c r="FJ253" s="84"/>
      <c r="FK253" s="84"/>
      <c r="FL253" s="84"/>
      <c r="FM253" s="84"/>
      <c r="FN253" s="84"/>
      <c r="FO253" s="84"/>
      <c r="FP253" s="84"/>
      <c r="FQ253" s="84"/>
      <c r="FR253" s="84"/>
      <c r="FS253" s="84"/>
      <c r="FT253" s="84"/>
      <c r="FU253" s="84"/>
      <c r="FV253" s="84"/>
      <c r="FW253" s="84"/>
      <c r="FX253" s="84"/>
      <c r="FY253" s="84"/>
      <c r="FZ253" s="84"/>
      <c r="GA253" s="84"/>
      <c r="GB253" s="84"/>
      <c r="GC253" s="84"/>
      <c r="GD253" s="84"/>
      <c r="GE253" s="84"/>
      <c r="GF253" s="84"/>
      <c r="GG253" s="84"/>
      <c r="GH253" s="84"/>
      <c r="GI253" s="84"/>
      <c r="GJ253" s="84"/>
      <c r="GK253" s="84"/>
      <c r="GL253" s="84"/>
      <c r="GM253" s="84"/>
      <c r="GN253" s="84"/>
      <c r="GO253" s="84"/>
      <c r="GP253" s="84"/>
      <c r="GQ253" s="84"/>
      <c r="GR253" s="84"/>
      <c r="GS253" s="84"/>
      <c r="GT253" s="84"/>
      <c r="GU253" s="84"/>
      <c r="GV253" s="84"/>
      <c r="GW253" s="84"/>
      <c r="GX253" s="84"/>
      <c r="GY253" s="84"/>
      <c r="GZ253" s="84"/>
      <c r="HA253" s="84"/>
      <c r="HB253" s="84"/>
      <c r="HC253" s="84"/>
      <c r="HD253" s="84"/>
      <c r="HE253" s="84"/>
      <c r="HF253" s="84"/>
      <c r="HG253" s="84"/>
      <c r="HH253" s="84"/>
      <c r="HI253" s="84"/>
      <c r="HJ253" s="84"/>
      <c r="HK253" s="84"/>
      <c r="HL253" s="84"/>
      <c r="HM253" s="84"/>
      <c r="HN253" s="84"/>
      <c r="HO253" s="84"/>
      <c r="HP253" s="84"/>
      <c r="HQ253" s="84"/>
      <c r="HR253" s="84"/>
      <c r="HS253" s="84"/>
      <c r="HT253" s="84"/>
      <c r="HU253" s="84"/>
      <c r="HV253" s="84"/>
      <c r="HW253" s="84"/>
      <c r="HX253" s="84"/>
      <c r="HY253" s="84"/>
      <c r="HZ253" s="84"/>
      <c r="IA253" s="84"/>
      <c r="IB253" s="84"/>
      <c r="IC253" s="84"/>
      <c r="ID253" s="84"/>
      <c r="IE253" s="84"/>
      <c r="IF253" s="84"/>
      <c r="IG253" s="84"/>
      <c r="IH253" s="84"/>
      <c r="II253" s="84"/>
      <c r="IJ253" s="84"/>
      <c r="IK253" s="84"/>
      <c r="IL253" s="84"/>
    </row>
    <row r="254" spans="1:246" ht="30">
      <c r="A254" s="49" t="s">
        <v>857</v>
      </c>
      <c r="B254" s="49" t="s">
        <v>33</v>
      </c>
      <c r="E254" s="77">
        <v>44</v>
      </c>
      <c r="F254" s="6" t="s">
        <v>154</v>
      </c>
      <c r="G254" s="396"/>
      <c r="H254" s="274">
        <f t="shared" si="64"/>
        <v>2945.45</v>
      </c>
      <c r="I254" s="274">
        <v>2945.45</v>
      </c>
      <c r="J254" s="79"/>
      <c r="K254" s="79"/>
      <c r="L254" s="80">
        <f t="shared" si="65"/>
        <v>2945.4545450000001</v>
      </c>
      <c r="M254" s="79">
        <v>2945.4545450000001</v>
      </c>
      <c r="N254" s="81"/>
      <c r="O254" s="79"/>
      <c r="P254" s="79"/>
      <c r="Q254" s="79"/>
      <c r="R254" s="81"/>
      <c r="S254" s="81"/>
      <c r="T254" s="81"/>
      <c r="U254" s="81"/>
      <c r="V254" s="81"/>
      <c r="W254" s="81"/>
      <c r="X254" s="86" t="s">
        <v>96</v>
      </c>
      <c r="Y254" s="82"/>
      <c r="Z254" s="50">
        <f t="shared" si="56"/>
        <v>2945.45</v>
      </c>
      <c r="AA254" s="51">
        <f t="shared" si="57"/>
        <v>2945.4545450000001</v>
      </c>
      <c r="AB254" s="51">
        <f t="shared" si="58"/>
        <v>0</v>
      </c>
      <c r="AC254" s="51">
        <f t="shared" si="59"/>
        <v>0</v>
      </c>
      <c r="AD254" s="84"/>
      <c r="AE254" s="84"/>
      <c r="AF254" s="84"/>
      <c r="AG254" s="84"/>
      <c r="AH254" s="84"/>
      <c r="AI254" s="84"/>
      <c r="AJ254" s="84"/>
      <c r="AK254" s="84"/>
      <c r="AL254" s="84"/>
      <c r="AM254" s="84"/>
      <c r="AN254" s="84"/>
      <c r="AO254" s="84"/>
      <c r="AP254" s="84"/>
      <c r="AQ254" s="84"/>
      <c r="AR254" s="84"/>
      <c r="AS254" s="84"/>
      <c r="AT254" s="84"/>
      <c r="AU254" s="84"/>
      <c r="AV254" s="84"/>
      <c r="AW254" s="84"/>
      <c r="AX254" s="84"/>
      <c r="AY254" s="84"/>
      <c r="AZ254" s="84"/>
      <c r="BA254" s="84"/>
      <c r="BB254" s="84"/>
      <c r="BC254" s="84"/>
      <c r="BD254" s="84"/>
      <c r="BE254" s="84"/>
      <c r="BF254" s="84"/>
      <c r="BG254" s="84"/>
      <c r="BH254" s="84"/>
      <c r="BI254" s="84"/>
      <c r="BJ254" s="84"/>
      <c r="BK254" s="84"/>
      <c r="BL254" s="84"/>
      <c r="BM254" s="84"/>
      <c r="BN254" s="84"/>
      <c r="BO254" s="84"/>
      <c r="BP254" s="84"/>
      <c r="BQ254" s="84"/>
      <c r="BR254" s="84"/>
      <c r="BS254" s="84"/>
      <c r="BT254" s="84"/>
      <c r="BU254" s="84"/>
      <c r="BV254" s="84"/>
      <c r="BW254" s="84"/>
      <c r="BX254" s="84"/>
      <c r="BY254" s="84"/>
      <c r="BZ254" s="84"/>
      <c r="CA254" s="84"/>
      <c r="CB254" s="84"/>
      <c r="CC254" s="84"/>
      <c r="CD254" s="84"/>
      <c r="CE254" s="84"/>
      <c r="CF254" s="84"/>
      <c r="CG254" s="84"/>
      <c r="CH254" s="84"/>
      <c r="CI254" s="84"/>
      <c r="CJ254" s="84"/>
      <c r="CK254" s="84"/>
      <c r="CL254" s="84"/>
      <c r="CM254" s="84"/>
      <c r="CN254" s="84"/>
      <c r="CO254" s="84"/>
      <c r="CP254" s="84"/>
      <c r="CQ254" s="84"/>
      <c r="CR254" s="84"/>
      <c r="CS254" s="84"/>
      <c r="CT254" s="84"/>
      <c r="CU254" s="84"/>
      <c r="CV254" s="84"/>
      <c r="CW254" s="84"/>
      <c r="CX254" s="84"/>
      <c r="CY254" s="84"/>
      <c r="CZ254" s="84"/>
      <c r="DA254" s="84"/>
      <c r="DB254" s="84"/>
      <c r="DC254" s="84"/>
      <c r="DD254" s="84"/>
      <c r="DE254" s="84"/>
      <c r="DF254" s="84"/>
      <c r="DG254" s="84"/>
      <c r="DH254" s="84"/>
      <c r="DI254" s="84"/>
      <c r="DJ254" s="84"/>
      <c r="DK254" s="84"/>
      <c r="DL254" s="84"/>
      <c r="DM254" s="84"/>
      <c r="DN254" s="84"/>
      <c r="DO254" s="84"/>
      <c r="DP254" s="84"/>
      <c r="DQ254" s="84"/>
      <c r="DR254" s="84"/>
      <c r="DS254" s="84"/>
      <c r="DT254" s="84"/>
      <c r="DU254" s="84"/>
      <c r="DV254" s="84"/>
      <c r="DW254" s="84"/>
      <c r="DX254" s="84"/>
      <c r="DY254" s="85"/>
      <c r="DZ254" s="84"/>
      <c r="EA254" s="84"/>
      <c r="EB254" s="84"/>
      <c r="EC254" s="84"/>
      <c r="ED254" s="84"/>
      <c r="EE254" s="84"/>
      <c r="EF254" s="84"/>
      <c r="EG254" s="84"/>
      <c r="EH254" s="84"/>
      <c r="EI254" s="84"/>
      <c r="EJ254" s="84"/>
      <c r="EK254" s="84"/>
      <c r="EL254" s="84"/>
      <c r="EM254" s="84"/>
      <c r="EN254" s="84"/>
      <c r="EO254" s="84"/>
      <c r="EP254" s="84"/>
      <c r="EQ254" s="84"/>
      <c r="ER254" s="84"/>
      <c r="ES254" s="84"/>
      <c r="ET254" s="84"/>
      <c r="EU254" s="84"/>
      <c r="EV254" s="84"/>
      <c r="EW254" s="84"/>
      <c r="EX254" s="84"/>
      <c r="EY254" s="84"/>
      <c r="EZ254" s="84"/>
      <c r="FA254" s="84"/>
      <c r="FB254" s="84"/>
      <c r="FC254" s="84"/>
      <c r="FD254" s="84"/>
      <c r="FE254" s="84"/>
      <c r="FF254" s="84"/>
      <c r="FG254" s="84"/>
      <c r="FH254" s="84"/>
      <c r="FI254" s="84"/>
      <c r="FJ254" s="84"/>
      <c r="FK254" s="84"/>
      <c r="FL254" s="84"/>
      <c r="FM254" s="84"/>
      <c r="FN254" s="84"/>
      <c r="FO254" s="84"/>
      <c r="FP254" s="84"/>
      <c r="FQ254" s="84"/>
      <c r="FR254" s="84"/>
      <c r="FS254" s="84"/>
      <c r="FT254" s="84"/>
      <c r="FU254" s="84"/>
      <c r="FV254" s="84"/>
      <c r="FW254" s="84"/>
      <c r="FX254" s="84"/>
      <c r="FY254" s="84"/>
      <c r="FZ254" s="84"/>
      <c r="GA254" s="84"/>
      <c r="GB254" s="84"/>
      <c r="GC254" s="84"/>
      <c r="GD254" s="84"/>
      <c r="GE254" s="84"/>
      <c r="GF254" s="84"/>
      <c r="GG254" s="84"/>
      <c r="GH254" s="84"/>
      <c r="GI254" s="84"/>
      <c r="GJ254" s="84"/>
      <c r="GK254" s="84"/>
      <c r="GL254" s="84"/>
      <c r="GM254" s="84"/>
      <c r="GN254" s="84"/>
      <c r="GO254" s="84"/>
      <c r="GP254" s="84"/>
      <c r="GQ254" s="84"/>
      <c r="GR254" s="84"/>
      <c r="GS254" s="84"/>
      <c r="GT254" s="84"/>
      <c r="GU254" s="84"/>
      <c r="GV254" s="84"/>
      <c r="GW254" s="84"/>
      <c r="GX254" s="84"/>
      <c r="GY254" s="84"/>
      <c r="GZ254" s="84"/>
      <c r="HA254" s="84"/>
      <c r="HB254" s="84"/>
      <c r="HC254" s="84"/>
      <c r="HD254" s="84"/>
      <c r="HE254" s="84"/>
      <c r="HF254" s="84"/>
      <c r="HG254" s="84"/>
      <c r="HH254" s="84"/>
      <c r="HI254" s="84"/>
      <c r="HJ254" s="84"/>
      <c r="HK254" s="84"/>
      <c r="HL254" s="84"/>
      <c r="HM254" s="84"/>
      <c r="HN254" s="84"/>
      <c r="HO254" s="84"/>
      <c r="HP254" s="84"/>
      <c r="HQ254" s="84"/>
      <c r="HR254" s="84"/>
      <c r="HS254" s="84"/>
      <c r="HT254" s="84"/>
      <c r="HU254" s="84"/>
      <c r="HV254" s="84"/>
      <c r="HW254" s="84"/>
      <c r="HX254" s="84"/>
      <c r="HY254" s="84"/>
      <c r="HZ254" s="84"/>
      <c r="IA254" s="84"/>
      <c r="IB254" s="84"/>
      <c r="IC254" s="84"/>
      <c r="ID254" s="84"/>
      <c r="IE254" s="84"/>
      <c r="IF254" s="84"/>
      <c r="IG254" s="84"/>
      <c r="IH254" s="84"/>
      <c r="II254" s="84"/>
      <c r="IJ254" s="84"/>
      <c r="IK254" s="84"/>
      <c r="IL254" s="84"/>
    </row>
    <row r="255" spans="1:246" ht="30">
      <c r="A255" s="49" t="s">
        <v>857</v>
      </c>
      <c r="B255" s="49" t="s">
        <v>33</v>
      </c>
      <c r="E255" s="77">
        <v>45</v>
      </c>
      <c r="F255" s="6" t="s">
        <v>155</v>
      </c>
      <c r="G255" s="396"/>
      <c r="H255" s="274">
        <f t="shared" si="64"/>
        <v>2097</v>
      </c>
      <c r="I255" s="274">
        <v>1990</v>
      </c>
      <c r="J255" s="79"/>
      <c r="K255" s="79">
        <v>107</v>
      </c>
      <c r="L255" s="80">
        <f t="shared" si="65"/>
        <v>2204</v>
      </c>
      <c r="M255" s="79">
        <v>1990</v>
      </c>
      <c r="N255" s="81"/>
      <c r="O255" s="79">
        <f>107+107</f>
        <v>214</v>
      </c>
      <c r="P255" s="79"/>
      <c r="Q255" s="79"/>
      <c r="R255" s="81"/>
      <c r="S255" s="81"/>
      <c r="T255" s="81"/>
      <c r="U255" s="81"/>
      <c r="V255" s="81"/>
      <c r="W255" s="81"/>
      <c r="X255" s="86" t="s">
        <v>96</v>
      </c>
      <c r="Y255" s="82"/>
      <c r="Z255" s="50">
        <f t="shared" si="56"/>
        <v>2097</v>
      </c>
      <c r="AA255" s="51">
        <f t="shared" si="57"/>
        <v>2204</v>
      </c>
      <c r="AB255" s="51">
        <f t="shared" si="58"/>
        <v>0</v>
      </c>
      <c r="AC255" s="51">
        <f t="shared" si="59"/>
        <v>0</v>
      </c>
      <c r="DY255" s="64"/>
    </row>
    <row r="256" spans="1:246" ht="30">
      <c r="A256" s="49" t="s">
        <v>857</v>
      </c>
      <c r="B256" s="49" t="s">
        <v>33</v>
      </c>
      <c r="E256" s="77">
        <v>46</v>
      </c>
      <c r="F256" s="6" t="s">
        <v>156</v>
      </c>
      <c r="G256" s="396"/>
      <c r="H256" s="274">
        <f t="shared" si="64"/>
        <v>1500</v>
      </c>
      <c r="I256" s="274">
        <v>1350</v>
      </c>
      <c r="J256" s="79"/>
      <c r="K256" s="79">
        <v>150</v>
      </c>
      <c r="L256" s="80">
        <f t="shared" si="65"/>
        <v>1478</v>
      </c>
      <c r="M256" s="79">
        <v>1350</v>
      </c>
      <c r="N256" s="81"/>
      <c r="O256" s="79">
        <f>64+64</f>
        <v>128</v>
      </c>
      <c r="P256" s="79"/>
      <c r="Q256" s="79"/>
      <c r="R256" s="81"/>
      <c r="S256" s="81"/>
      <c r="T256" s="81">
        <v>64</v>
      </c>
      <c r="U256" s="81"/>
      <c r="V256" s="81"/>
      <c r="W256" s="81">
        <v>64</v>
      </c>
      <c r="X256" s="86" t="s">
        <v>96</v>
      </c>
      <c r="Y256" s="82"/>
      <c r="Z256" s="50">
        <f t="shared" si="56"/>
        <v>1500</v>
      </c>
      <c r="AA256" s="51">
        <f t="shared" si="57"/>
        <v>1478</v>
      </c>
      <c r="AB256" s="51">
        <f t="shared" si="58"/>
        <v>0</v>
      </c>
      <c r="AC256" s="51">
        <f t="shared" si="59"/>
        <v>64</v>
      </c>
      <c r="DY256" s="64"/>
    </row>
    <row r="257" spans="1:246" ht="30">
      <c r="A257" s="49" t="s">
        <v>857</v>
      </c>
      <c r="B257" s="49" t="s">
        <v>33</v>
      </c>
      <c r="E257" s="77">
        <v>47</v>
      </c>
      <c r="F257" s="6" t="s">
        <v>157</v>
      </c>
      <c r="G257" s="396"/>
      <c r="H257" s="274">
        <f t="shared" si="64"/>
        <v>1089</v>
      </c>
      <c r="I257" s="274">
        <v>1089</v>
      </c>
      <c r="J257" s="79">
        <v>0</v>
      </c>
      <c r="K257" s="79"/>
      <c r="L257" s="80">
        <f t="shared" si="65"/>
        <v>0</v>
      </c>
      <c r="M257" s="79"/>
      <c r="N257" s="81">
        <v>0</v>
      </c>
      <c r="O257" s="79"/>
      <c r="P257" s="79">
        <v>1089</v>
      </c>
      <c r="Q257" s="79">
        <v>1089</v>
      </c>
      <c r="R257" s="81"/>
      <c r="S257" s="81"/>
      <c r="T257" s="81"/>
      <c r="U257" s="81"/>
      <c r="V257" s="81"/>
      <c r="W257" s="81"/>
      <c r="X257" s="86" t="s">
        <v>96</v>
      </c>
      <c r="Y257" s="82"/>
      <c r="Z257" s="50">
        <f t="shared" si="56"/>
        <v>1089</v>
      </c>
      <c r="AA257" s="51">
        <f t="shared" si="57"/>
        <v>0</v>
      </c>
      <c r="AB257" s="51">
        <f t="shared" si="58"/>
        <v>1089</v>
      </c>
      <c r="AC257" s="51">
        <f t="shared" si="59"/>
        <v>0</v>
      </c>
      <c r="DY257" s="64"/>
    </row>
    <row r="258" spans="1:246" ht="30">
      <c r="A258" s="49" t="s">
        <v>857</v>
      </c>
      <c r="B258" s="49" t="s">
        <v>33</v>
      </c>
      <c r="E258" s="77">
        <v>48</v>
      </c>
      <c r="F258" s="6" t="s">
        <v>159</v>
      </c>
      <c r="G258" s="396" t="s">
        <v>158</v>
      </c>
      <c r="H258" s="274">
        <f t="shared" si="64"/>
        <v>2065.2200000000003</v>
      </c>
      <c r="I258" s="274">
        <v>1859.22</v>
      </c>
      <c r="J258" s="79"/>
      <c r="K258" s="79">
        <v>206</v>
      </c>
      <c r="L258" s="80">
        <f t="shared" si="65"/>
        <v>2065.2200000000003</v>
      </c>
      <c r="M258" s="79">
        <v>1859.22</v>
      </c>
      <c r="N258" s="81"/>
      <c r="O258" s="79">
        <v>206</v>
      </c>
      <c r="P258" s="79">
        <v>0</v>
      </c>
      <c r="Q258" s="79"/>
      <c r="R258" s="81"/>
      <c r="S258" s="81"/>
      <c r="T258" s="81"/>
      <c r="U258" s="81"/>
      <c r="V258" s="81"/>
      <c r="W258" s="81"/>
      <c r="X258" s="86" t="s">
        <v>90</v>
      </c>
      <c r="Y258" s="95"/>
      <c r="Z258" s="50">
        <f t="shared" si="56"/>
        <v>2065.2200000000003</v>
      </c>
      <c r="AA258" s="51">
        <f t="shared" si="57"/>
        <v>2065.2200000000003</v>
      </c>
      <c r="AB258" s="51">
        <f t="shared" si="58"/>
        <v>0</v>
      </c>
      <c r="AC258" s="51">
        <f t="shared" si="59"/>
        <v>0</v>
      </c>
      <c r="DY258" s="64"/>
    </row>
    <row r="259" spans="1:246" ht="30">
      <c r="A259" s="49" t="s">
        <v>857</v>
      </c>
      <c r="B259" s="49" t="s">
        <v>33</v>
      </c>
      <c r="E259" s="77">
        <v>49</v>
      </c>
      <c r="F259" s="6" t="s">
        <v>160</v>
      </c>
      <c r="G259" s="396"/>
      <c r="H259" s="274">
        <f t="shared" si="64"/>
        <v>1609.028</v>
      </c>
      <c r="I259" s="274">
        <v>1609.028</v>
      </c>
      <c r="J259" s="79"/>
      <c r="K259" s="79">
        <v>0</v>
      </c>
      <c r="L259" s="80">
        <f t="shared" si="65"/>
        <v>1609.028</v>
      </c>
      <c r="M259" s="79">
        <v>1609.028</v>
      </c>
      <c r="N259" s="81"/>
      <c r="O259" s="79">
        <v>0</v>
      </c>
      <c r="P259" s="79">
        <v>0</v>
      </c>
      <c r="Q259" s="79"/>
      <c r="R259" s="81"/>
      <c r="S259" s="81"/>
      <c r="T259" s="81"/>
      <c r="U259" s="81"/>
      <c r="V259" s="81"/>
      <c r="W259" s="81"/>
      <c r="X259" s="86" t="s">
        <v>90</v>
      </c>
      <c r="Y259" s="95"/>
      <c r="Z259" s="50">
        <f t="shared" si="56"/>
        <v>1609.028</v>
      </c>
      <c r="AA259" s="51">
        <f t="shared" si="57"/>
        <v>1609.028</v>
      </c>
      <c r="AB259" s="51">
        <f t="shared" si="58"/>
        <v>0</v>
      </c>
      <c r="AC259" s="51">
        <f t="shared" si="59"/>
        <v>0</v>
      </c>
      <c r="DY259" s="64"/>
    </row>
    <row r="260" spans="1:246" ht="30">
      <c r="A260" s="49" t="s">
        <v>857</v>
      </c>
      <c r="B260" s="49" t="s">
        <v>33</v>
      </c>
      <c r="E260" s="77">
        <v>50</v>
      </c>
      <c r="F260" s="6" t="s">
        <v>161</v>
      </c>
      <c r="G260" s="396"/>
      <c r="H260" s="274">
        <f t="shared" si="64"/>
        <v>1075.99</v>
      </c>
      <c r="I260" s="274">
        <v>965.99</v>
      </c>
      <c r="J260" s="79"/>
      <c r="K260" s="79">
        <v>110</v>
      </c>
      <c r="L260" s="80">
        <f t="shared" si="65"/>
        <v>1075.9928</v>
      </c>
      <c r="M260" s="79">
        <v>965.99279999999999</v>
      </c>
      <c r="N260" s="81"/>
      <c r="O260" s="79">
        <v>110</v>
      </c>
      <c r="P260" s="79">
        <v>0</v>
      </c>
      <c r="Q260" s="79"/>
      <c r="R260" s="81"/>
      <c r="S260" s="81"/>
      <c r="T260" s="81"/>
      <c r="U260" s="81"/>
      <c r="V260" s="81"/>
      <c r="W260" s="81"/>
      <c r="X260" s="86" t="s">
        <v>90</v>
      </c>
      <c r="Y260" s="95"/>
      <c r="Z260" s="50">
        <f t="shared" si="56"/>
        <v>1075.99</v>
      </c>
      <c r="AA260" s="51">
        <f t="shared" si="57"/>
        <v>1075.9928</v>
      </c>
      <c r="AB260" s="51">
        <f t="shared" si="58"/>
        <v>0</v>
      </c>
      <c r="AC260" s="51">
        <f t="shared" si="59"/>
        <v>0</v>
      </c>
      <c r="DY260" s="64"/>
    </row>
    <row r="261" spans="1:246" ht="30">
      <c r="A261" s="49" t="s">
        <v>857</v>
      </c>
      <c r="B261" s="49" t="s">
        <v>33</v>
      </c>
      <c r="E261" s="77">
        <v>51</v>
      </c>
      <c r="F261" s="6" t="s">
        <v>162</v>
      </c>
      <c r="G261" s="396"/>
      <c r="H261" s="274">
        <f t="shared" si="64"/>
        <v>2090</v>
      </c>
      <c r="I261" s="274">
        <v>1900</v>
      </c>
      <c r="J261" s="79"/>
      <c r="K261" s="79">
        <v>190</v>
      </c>
      <c r="L261" s="80">
        <f t="shared" si="65"/>
        <v>2090</v>
      </c>
      <c r="M261" s="79">
        <v>1900</v>
      </c>
      <c r="N261" s="81"/>
      <c r="O261" s="79">
        <v>190</v>
      </c>
      <c r="P261" s="79">
        <v>0</v>
      </c>
      <c r="Q261" s="79"/>
      <c r="R261" s="81"/>
      <c r="S261" s="81"/>
      <c r="T261" s="81"/>
      <c r="U261" s="81"/>
      <c r="V261" s="81"/>
      <c r="W261" s="81"/>
      <c r="X261" s="86" t="s">
        <v>90</v>
      </c>
      <c r="Y261" s="95"/>
      <c r="Z261" s="50">
        <f t="shared" si="56"/>
        <v>2090</v>
      </c>
      <c r="AA261" s="51">
        <f t="shared" si="57"/>
        <v>2090</v>
      </c>
      <c r="AB261" s="51">
        <f t="shared" si="58"/>
        <v>0</v>
      </c>
      <c r="AC261" s="51">
        <f t="shared" si="59"/>
        <v>0</v>
      </c>
      <c r="AD261" s="84"/>
      <c r="AE261" s="84"/>
      <c r="AF261" s="84"/>
      <c r="AG261" s="84"/>
      <c r="AH261" s="84"/>
      <c r="AI261" s="84"/>
      <c r="AJ261" s="84"/>
      <c r="AK261" s="84"/>
      <c r="AL261" s="84"/>
      <c r="AM261" s="84"/>
      <c r="AN261" s="84"/>
      <c r="AO261" s="84"/>
      <c r="AP261" s="84"/>
      <c r="AQ261" s="84"/>
      <c r="AR261" s="84"/>
      <c r="AS261" s="84"/>
      <c r="AT261" s="84"/>
      <c r="AU261" s="84"/>
      <c r="AV261" s="84"/>
      <c r="AW261" s="84"/>
      <c r="AX261" s="84"/>
      <c r="AY261" s="84"/>
      <c r="AZ261" s="84"/>
      <c r="BA261" s="84"/>
      <c r="BB261" s="84"/>
      <c r="BC261" s="84"/>
      <c r="BD261" s="84"/>
      <c r="BE261" s="84"/>
      <c r="BF261" s="84"/>
      <c r="BG261" s="84"/>
      <c r="BH261" s="84"/>
      <c r="BI261" s="84"/>
      <c r="BJ261" s="84"/>
      <c r="BK261" s="84"/>
      <c r="BL261" s="84"/>
      <c r="BM261" s="84"/>
      <c r="BN261" s="84"/>
      <c r="BO261" s="84"/>
      <c r="BP261" s="84"/>
      <c r="BQ261" s="84"/>
      <c r="BR261" s="84"/>
      <c r="BS261" s="84"/>
      <c r="BT261" s="84"/>
      <c r="BU261" s="84"/>
      <c r="BV261" s="84"/>
      <c r="BW261" s="84"/>
      <c r="BX261" s="84"/>
      <c r="BY261" s="84"/>
      <c r="BZ261" s="84"/>
      <c r="CA261" s="84"/>
      <c r="CB261" s="84"/>
      <c r="CC261" s="84"/>
      <c r="CD261" s="84"/>
      <c r="CE261" s="84"/>
      <c r="CF261" s="84"/>
      <c r="CG261" s="84"/>
      <c r="CH261" s="84"/>
      <c r="CI261" s="84"/>
      <c r="CJ261" s="84"/>
      <c r="CK261" s="84"/>
      <c r="CL261" s="84"/>
      <c r="CM261" s="84"/>
      <c r="CN261" s="84"/>
      <c r="CO261" s="84"/>
      <c r="CP261" s="84"/>
      <c r="CQ261" s="84"/>
      <c r="CR261" s="84"/>
      <c r="CS261" s="84"/>
      <c r="CT261" s="84"/>
      <c r="CU261" s="84"/>
      <c r="CV261" s="84"/>
      <c r="CW261" s="84"/>
      <c r="CX261" s="84"/>
      <c r="CY261" s="84"/>
      <c r="CZ261" s="84"/>
      <c r="DA261" s="84"/>
      <c r="DB261" s="84"/>
      <c r="DC261" s="84"/>
      <c r="DD261" s="84"/>
      <c r="DE261" s="84"/>
      <c r="DF261" s="84"/>
      <c r="DG261" s="84"/>
      <c r="DH261" s="84"/>
      <c r="DI261" s="84"/>
      <c r="DJ261" s="84"/>
      <c r="DK261" s="84"/>
      <c r="DL261" s="84"/>
      <c r="DM261" s="84"/>
      <c r="DN261" s="84"/>
      <c r="DO261" s="84"/>
      <c r="DP261" s="84"/>
      <c r="DQ261" s="84"/>
      <c r="DR261" s="84"/>
      <c r="DS261" s="84"/>
      <c r="DT261" s="84"/>
      <c r="DU261" s="84"/>
      <c r="DV261" s="84"/>
      <c r="DW261" s="84"/>
      <c r="DX261" s="84"/>
      <c r="DY261" s="85"/>
      <c r="DZ261" s="84"/>
      <c r="EA261" s="84"/>
      <c r="EB261" s="84"/>
      <c r="EC261" s="84"/>
      <c r="ED261" s="84"/>
      <c r="EE261" s="84"/>
      <c r="EF261" s="84"/>
      <c r="EG261" s="84"/>
      <c r="EH261" s="84"/>
      <c r="EI261" s="84"/>
      <c r="EJ261" s="84"/>
      <c r="EK261" s="84"/>
      <c r="EL261" s="84"/>
      <c r="EM261" s="84"/>
      <c r="EN261" s="84"/>
      <c r="EO261" s="84"/>
      <c r="EP261" s="84"/>
      <c r="EQ261" s="84"/>
      <c r="ER261" s="84"/>
      <c r="ES261" s="84"/>
      <c r="ET261" s="84"/>
      <c r="EU261" s="84"/>
      <c r="EV261" s="84"/>
      <c r="EW261" s="84"/>
      <c r="EX261" s="84"/>
      <c r="EY261" s="84"/>
      <c r="EZ261" s="84"/>
      <c r="FA261" s="84"/>
      <c r="FB261" s="84"/>
      <c r="FC261" s="84"/>
      <c r="FD261" s="84"/>
      <c r="FE261" s="84"/>
      <c r="FF261" s="84"/>
      <c r="FG261" s="84"/>
      <c r="FH261" s="84"/>
      <c r="FI261" s="84"/>
      <c r="FJ261" s="84"/>
      <c r="FK261" s="84"/>
      <c r="FL261" s="84"/>
      <c r="FM261" s="84"/>
      <c r="FN261" s="84"/>
      <c r="FO261" s="84"/>
      <c r="FP261" s="84"/>
      <c r="FQ261" s="84"/>
      <c r="FR261" s="84"/>
      <c r="FS261" s="84"/>
      <c r="FT261" s="84"/>
      <c r="FU261" s="84"/>
      <c r="FV261" s="84"/>
      <c r="FW261" s="84"/>
      <c r="FX261" s="84"/>
      <c r="FY261" s="84"/>
      <c r="FZ261" s="84"/>
      <c r="GA261" s="84"/>
      <c r="GB261" s="84"/>
      <c r="GC261" s="84"/>
      <c r="GD261" s="84"/>
      <c r="GE261" s="84"/>
      <c r="GF261" s="84"/>
      <c r="GG261" s="84"/>
      <c r="GH261" s="84"/>
      <c r="GI261" s="84"/>
      <c r="GJ261" s="84"/>
      <c r="GK261" s="84"/>
      <c r="GL261" s="84"/>
      <c r="GM261" s="84"/>
      <c r="GN261" s="84"/>
      <c r="GO261" s="84"/>
      <c r="GP261" s="84"/>
      <c r="GQ261" s="84"/>
      <c r="GR261" s="84"/>
      <c r="GS261" s="84"/>
      <c r="GT261" s="84"/>
      <c r="GU261" s="84"/>
      <c r="GV261" s="84"/>
      <c r="GW261" s="84"/>
      <c r="GX261" s="84"/>
      <c r="GY261" s="84"/>
      <c r="GZ261" s="84"/>
      <c r="HA261" s="84"/>
      <c r="HB261" s="84"/>
      <c r="HC261" s="84"/>
      <c r="HD261" s="84"/>
      <c r="HE261" s="84"/>
      <c r="HF261" s="84"/>
      <c r="HG261" s="84"/>
      <c r="HH261" s="84"/>
      <c r="HI261" s="84"/>
      <c r="HJ261" s="84"/>
      <c r="HK261" s="84"/>
      <c r="HL261" s="84"/>
      <c r="HM261" s="84"/>
      <c r="HN261" s="84"/>
      <c r="HO261" s="84"/>
      <c r="HP261" s="84"/>
      <c r="HQ261" s="84"/>
      <c r="HR261" s="84"/>
      <c r="HS261" s="84"/>
      <c r="HT261" s="84"/>
      <c r="HU261" s="84"/>
      <c r="HV261" s="84"/>
      <c r="HW261" s="84"/>
      <c r="HX261" s="84"/>
      <c r="HY261" s="84"/>
      <c r="HZ261" s="84"/>
      <c r="IA261" s="84"/>
      <c r="IB261" s="84"/>
      <c r="IC261" s="84"/>
      <c r="ID261" s="84"/>
      <c r="IE261" s="84"/>
      <c r="IF261" s="84"/>
      <c r="IG261" s="84"/>
      <c r="IH261" s="84"/>
      <c r="II261" s="84"/>
      <c r="IJ261" s="84"/>
      <c r="IK261" s="84"/>
      <c r="IL261" s="84"/>
    </row>
    <row r="262" spans="1:246" ht="30">
      <c r="A262" s="49" t="s">
        <v>857</v>
      </c>
      <c r="B262" s="49" t="s">
        <v>33</v>
      </c>
      <c r="E262" s="77">
        <v>52</v>
      </c>
      <c r="F262" s="6" t="s">
        <v>163</v>
      </c>
      <c r="G262" s="396"/>
      <c r="H262" s="274">
        <f t="shared" si="64"/>
        <v>1100</v>
      </c>
      <c r="I262" s="274">
        <v>1000</v>
      </c>
      <c r="J262" s="79"/>
      <c r="K262" s="79">
        <v>100</v>
      </c>
      <c r="L262" s="80">
        <f t="shared" si="65"/>
        <v>1100</v>
      </c>
      <c r="M262" s="79">
        <v>1000</v>
      </c>
      <c r="N262" s="81"/>
      <c r="O262" s="79">
        <v>100</v>
      </c>
      <c r="P262" s="79">
        <v>0</v>
      </c>
      <c r="Q262" s="79"/>
      <c r="R262" s="81"/>
      <c r="S262" s="81"/>
      <c r="T262" s="81"/>
      <c r="U262" s="81"/>
      <c r="V262" s="81"/>
      <c r="W262" s="81"/>
      <c r="X262" s="86" t="s">
        <v>90</v>
      </c>
      <c r="Y262" s="95"/>
      <c r="Z262" s="50">
        <f t="shared" si="56"/>
        <v>1100</v>
      </c>
      <c r="AA262" s="51">
        <f t="shared" si="57"/>
        <v>1100</v>
      </c>
      <c r="AB262" s="51">
        <f t="shared" si="58"/>
        <v>0</v>
      </c>
      <c r="AC262" s="51">
        <f t="shared" si="59"/>
        <v>0</v>
      </c>
      <c r="AD262" s="96"/>
      <c r="AE262" s="96"/>
      <c r="AF262" s="96"/>
      <c r="AG262" s="96"/>
      <c r="AH262" s="96"/>
      <c r="AI262" s="96"/>
      <c r="AJ262" s="96"/>
      <c r="AK262" s="96"/>
      <c r="AL262" s="96"/>
      <c r="AM262" s="96"/>
      <c r="AN262" s="96"/>
      <c r="AO262" s="96"/>
      <c r="AP262" s="96"/>
      <c r="AQ262" s="96"/>
      <c r="AR262" s="96"/>
      <c r="AS262" s="96"/>
      <c r="AT262" s="96"/>
      <c r="AU262" s="96"/>
      <c r="AV262" s="96"/>
      <c r="AW262" s="96"/>
      <c r="AX262" s="96"/>
      <c r="AY262" s="96"/>
      <c r="AZ262" s="96"/>
      <c r="BA262" s="96"/>
      <c r="BB262" s="96"/>
      <c r="BC262" s="96"/>
      <c r="BD262" s="96"/>
      <c r="BE262" s="96"/>
      <c r="BF262" s="96"/>
      <c r="BG262" s="96"/>
      <c r="BH262" s="96"/>
      <c r="BI262" s="96"/>
      <c r="BJ262" s="96"/>
      <c r="BK262" s="96"/>
      <c r="BL262" s="96"/>
      <c r="BM262" s="96"/>
      <c r="BN262" s="96"/>
      <c r="BO262" s="96"/>
      <c r="BP262" s="96"/>
      <c r="BQ262" s="96"/>
      <c r="BR262" s="96"/>
      <c r="BS262" s="96"/>
      <c r="BT262" s="96"/>
      <c r="BU262" s="96"/>
      <c r="BV262" s="96"/>
      <c r="BW262" s="96"/>
      <c r="BX262" s="96"/>
      <c r="BY262" s="96"/>
      <c r="BZ262" s="96"/>
      <c r="CA262" s="96"/>
      <c r="CB262" s="96"/>
      <c r="CC262" s="96"/>
      <c r="CD262" s="96"/>
      <c r="CE262" s="96"/>
      <c r="CF262" s="96"/>
      <c r="CG262" s="96"/>
      <c r="CH262" s="96"/>
      <c r="CI262" s="96"/>
      <c r="CJ262" s="96"/>
      <c r="CK262" s="96"/>
      <c r="CL262" s="96"/>
      <c r="CM262" s="96"/>
      <c r="CN262" s="96"/>
      <c r="CO262" s="96"/>
      <c r="CP262" s="96"/>
      <c r="CQ262" s="96"/>
      <c r="CR262" s="96"/>
      <c r="CS262" s="96"/>
      <c r="CT262" s="96"/>
      <c r="CU262" s="96"/>
      <c r="CV262" s="96"/>
      <c r="CW262" s="96"/>
      <c r="CX262" s="96"/>
      <c r="CY262" s="96"/>
      <c r="CZ262" s="96"/>
      <c r="DA262" s="96"/>
      <c r="DB262" s="96"/>
      <c r="DC262" s="96"/>
      <c r="DD262" s="96"/>
      <c r="DE262" s="96"/>
      <c r="DF262" s="96"/>
      <c r="DG262" s="96"/>
      <c r="DH262" s="96"/>
      <c r="DI262" s="96"/>
      <c r="DJ262" s="96"/>
      <c r="DK262" s="96"/>
      <c r="DL262" s="96"/>
      <c r="DM262" s="96"/>
      <c r="DN262" s="96"/>
      <c r="DO262" s="96"/>
      <c r="DP262" s="96"/>
      <c r="DQ262" s="96"/>
      <c r="DR262" s="96"/>
      <c r="DS262" s="96"/>
      <c r="DT262" s="96"/>
      <c r="DU262" s="96"/>
      <c r="DV262" s="96"/>
      <c r="DW262" s="96"/>
      <c r="DX262" s="96"/>
      <c r="DY262" s="97"/>
      <c r="DZ262" s="96"/>
      <c r="EA262" s="96"/>
      <c r="EB262" s="96"/>
      <c r="EC262" s="96"/>
      <c r="ED262" s="96"/>
      <c r="EE262" s="96"/>
      <c r="EF262" s="96"/>
      <c r="EG262" s="96"/>
      <c r="EH262" s="96"/>
      <c r="EI262" s="96"/>
      <c r="EJ262" s="96"/>
      <c r="EK262" s="96"/>
      <c r="EL262" s="96"/>
      <c r="EM262" s="96"/>
      <c r="EN262" s="96"/>
      <c r="EO262" s="96"/>
      <c r="EP262" s="96"/>
      <c r="EQ262" s="96"/>
      <c r="ER262" s="96"/>
      <c r="ES262" s="96"/>
      <c r="ET262" s="96"/>
      <c r="EU262" s="96"/>
      <c r="EV262" s="96"/>
      <c r="EW262" s="96"/>
      <c r="EX262" s="96"/>
      <c r="EY262" s="96"/>
      <c r="EZ262" s="96"/>
      <c r="FA262" s="96"/>
      <c r="FB262" s="96"/>
      <c r="FC262" s="96"/>
      <c r="FD262" s="96"/>
      <c r="FE262" s="96"/>
      <c r="FF262" s="96"/>
      <c r="FG262" s="96"/>
      <c r="FH262" s="96"/>
      <c r="FI262" s="96"/>
      <c r="FJ262" s="96"/>
      <c r="FK262" s="96"/>
      <c r="FL262" s="96"/>
      <c r="FM262" s="96"/>
      <c r="FN262" s="96"/>
      <c r="FO262" s="96"/>
      <c r="FP262" s="96"/>
      <c r="FQ262" s="96"/>
      <c r="FR262" s="96"/>
      <c r="FS262" s="96"/>
      <c r="FT262" s="96"/>
      <c r="FU262" s="96"/>
      <c r="FV262" s="96"/>
      <c r="FW262" s="96"/>
      <c r="FX262" s="96"/>
      <c r="FY262" s="96"/>
      <c r="FZ262" s="96"/>
      <c r="GA262" s="96"/>
      <c r="GB262" s="96"/>
      <c r="GC262" s="96"/>
      <c r="GD262" s="96"/>
      <c r="GE262" s="96"/>
      <c r="GF262" s="96"/>
      <c r="GG262" s="96"/>
      <c r="GH262" s="96"/>
      <c r="GI262" s="96"/>
      <c r="GJ262" s="96"/>
      <c r="GK262" s="96"/>
      <c r="GL262" s="96"/>
      <c r="GM262" s="96"/>
      <c r="GN262" s="96"/>
      <c r="GO262" s="96"/>
      <c r="GP262" s="96"/>
      <c r="GQ262" s="96"/>
      <c r="GR262" s="96"/>
      <c r="GS262" s="96"/>
      <c r="GT262" s="96"/>
      <c r="GU262" s="96"/>
      <c r="GV262" s="96"/>
      <c r="GW262" s="96"/>
      <c r="GX262" s="96"/>
      <c r="GY262" s="96"/>
      <c r="GZ262" s="96"/>
      <c r="HA262" s="96"/>
      <c r="HB262" s="96"/>
      <c r="HC262" s="96"/>
      <c r="HD262" s="96"/>
      <c r="HE262" s="96"/>
      <c r="HF262" s="96"/>
      <c r="HG262" s="96"/>
      <c r="HH262" s="96"/>
      <c r="HI262" s="96"/>
      <c r="HJ262" s="96"/>
      <c r="HK262" s="96"/>
      <c r="HL262" s="96"/>
      <c r="HM262" s="96"/>
      <c r="HN262" s="96"/>
      <c r="HO262" s="96"/>
      <c r="HP262" s="96"/>
      <c r="HQ262" s="96"/>
      <c r="HR262" s="96"/>
      <c r="HS262" s="96"/>
      <c r="HT262" s="96"/>
      <c r="HU262" s="96"/>
      <c r="HV262" s="96"/>
      <c r="HW262" s="96"/>
      <c r="HX262" s="96"/>
      <c r="HY262" s="96"/>
      <c r="HZ262" s="96"/>
      <c r="IA262" s="96"/>
      <c r="IB262" s="96"/>
      <c r="IC262" s="96"/>
      <c r="ID262" s="96"/>
      <c r="IE262" s="96"/>
      <c r="IF262" s="96"/>
      <c r="IG262" s="96"/>
      <c r="IH262" s="96"/>
      <c r="II262" s="96"/>
      <c r="IJ262" s="96"/>
      <c r="IK262" s="96"/>
      <c r="IL262" s="96"/>
    </row>
    <row r="263" spans="1:246" ht="30">
      <c r="A263" s="49" t="s">
        <v>857</v>
      </c>
      <c r="B263" s="49" t="s">
        <v>33</v>
      </c>
      <c r="E263" s="77">
        <v>53</v>
      </c>
      <c r="F263" s="6" t="s">
        <v>164</v>
      </c>
      <c r="G263" s="396"/>
      <c r="H263" s="274">
        <f t="shared" si="64"/>
        <v>1226</v>
      </c>
      <c r="I263" s="274">
        <v>1226</v>
      </c>
      <c r="J263" s="79"/>
      <c r="K263" s="79">
        <v>0</v>
      </c>
      <c r="L263" s="80">
        <f t="shared" si="65"/>
        <v>0</v>
      </c>
      <c r="M263" s="79"/>
      <c r="N263" s="81"/>
      <c r="O263" s="79">
        <v>0</v>
      </c>
      <c r="P263" s="79">
        <v>1226</v>
      </c>
      <c r="Q263" s="79">
        <v>1226</v>
      </c>
      <c r="R263" s="81"/>
      <c r="S263" s="81"/>
      <c r="T263" s="81"/>
      <c r="U263" s="81"/>
      <c r="V263" s="81"/>
      <c r="W263" s="81"/>
      <c r="X263" s="86" t="s">
        <v>90</v>
      </c>
      <c r="Y263" s="95"/>
      <c r="Z263" s="50">
        <f t="shared" si="56"/>
        <v>1226</v>
      </c>
      <c r="AA263" s="51">
        <f t="shared" si="57"/>
        <v>0</v>
      </c>
      <c r="AB263" s="51">
        <f t="shared" si="58"/>
        <v>1226</v>
      </c>
      <c r="AC263" s="51">
        <f t="shared" si="59"/>
        <v>0</v>
      </c>
      <c r="AD263" s="96"/>
      <c r="AE263" s="96"/>
      <c r="AF263" s="96"/>
      <c r="AG263" s="96"/>
      <c r="AH263" s="96"/>
      <c r="AI263" s="96"/>
      <c r="AJ263" s="96"/>
      <c r="AK263" s="96"/>
      <c r="AL263" s="96"/>
      <c r="AM263" s="96"/>
      <c r="AN263" s="96"/>
      <c r="AO263" s="96"/>
      <c r="AP263" s="96"/>
      <c r="AQ263" s="96"/>
      <c r="AR263" s="96"/>
      <c r="AS263" s="96"/>
      <c r="AT263" s="96"/>
      <c r="AU263" s="96"/>
      <c r="AV263" s="96"/>
      <c r="AW263" s="96"/>
      <c r="AX263" s="96"/>
      <c r="AY263" s="96"/>
      <c r="AZ263" s="96"/>
      <c r="BA263" s="96"/>
      <c r="BB263" s="96"/>
      <c r="BC263" s="96"/>
      <c r="BD263" s="96"/>
      <c r="BE263" s="96"/>
      <c r="BF263" s="96"/>
      <c r="BG263" s="96"/>
      <c r="BH263" s="96"/>
      <c r="BI263" s="96"/>
      <c r="BJ263" s="96"/>
      <c r="BK263" s="96"/>
      <c r="BL263" s="96"/>
      <c r="BM263" s="96"/>
      <c r="BN263" s="96"/>
      <c r="BO263" s="96"/>
      <c r="BP263" s="96"/>
      <c r="BQ263" s="96"/>
      <c r="BR263" s="96"/>
      <c r="BS263" s="96"/>
      <c r="BT263" s="96"/>
      <c r="BU263" s="96"/>
      <c r="BV263" s="96"/>
      <c r="BW263" s="96"/>
      <c r="BX263" s="96"/>
      <c r="BY263" s="96"/>
      <c r="BZ263" s="96"/>
      <c r="CA263" s="96"/>
      <c r="CB263" s="96"/>
      <c r="CC263" s="96"/>
      <c r="CD263" s="96"/>
      <c r="CE263" s="96"/>
      <c r="CF263" s="96"/>
      <c r="CG263" s="96"/>
      <c r="CH263" s="96"/>
      <c r="CI263" s="96"/>
      <c r="CJ263" s="96"/>
      <c r="CK263" s="96"/>
      <c r="CL263" s="96"/>
      <c r="CM263" s="96"/>
      <c r="CN263" s="96"/>
      <c r="CO263" s="96"/>
      <c r="CP263" s="96"/>
      <c r="CQ263" s="96"/>
      <c r="CR263" s="96"/>
      <c r="CS263" s="96"/>
      <c r="CT263" s="96"/>
      <c r="CU263" s="96"/>
      <c r="CV263" s="96"/>
      <c r="CW263" s="96"/>
      <c r="CX263" s="96"/>
      <c r="CY263" s="96"/>
      <c r="CZ263" s="96"/>
      <c r="DA263" s="96"/>
      <c r="DB263" s="96"/>
      <c r="DC263" s="96"/>
      <c r="DD263" s="96"/>
      <c r="DE263" s="96"/>
      <c r="DF263" s="96"/>
      <c r="DG263" s="96"/>
      <c r="DH263" s="96"/>
      <c r="DI263" s="96"/>
      <c r="DJ263" s="96"/>
      <c r="DK263" s="96"/>
      <c r="DL263" s="96"/>
      <c r="DM263" s="96"/>
      <c r="DN263" s="96"/>
      <c r="DO263" s="96"/>
      <c r="DP263" s="96"/>
      <c r="DQ263" s="96"/>
      <c r="DR263" s="96"/>
      <c r="DS263" s="96"/>
      <c r="DT263" s="96"/>
      <c r="DU263" s="96"/>
      <c r="DV263" s="96"/>
      <c r="DW263" s="96"/>
      <c r="DX263" s="96"/>
      <c r="DY263" s="97"/>
      <c r="DZ263" s="96"/>
      <c r="EA263" s="96"/>
      <c r="EB263" s="96"/>
      <c r="EC263" s="96"/>
      <c r="ED263" s="96"/>
      <c r="EE263" s="96"/>
      <c r="EF263" s="96"/>
      <c r="EG263" s="96"/>
      <c r="EH263" s="96"/>
      <c r="EI263" s="96"/>
      <c r="EJ263" s="96"/>
      <c r="EK263" s="96"/>
      <c r="EL263" s="96"/>
      <c r="EM263" s="96"/>
      <c r="EN263" s="96"/>
      <c r="EO263" s="96"/>
      <c r="EP263" s="96"/>
      <c r="EQ263" s="96"/>
      <c r="ER263" s="96"/>
      <c r="ES263" s="96"/>
      <c r="ET263" s="96"/>
      <c r="EU263" s="96"/>
      <c r="EV263" s="96"/>
      <c r="EW263" s="96"/>
      <c r="EX263" s="96"/>
      <c r="EY263" s="96"/>
      <c r="EZ263" s="96"/>
      <c r="FA263" s="96"/>
      <c r="FB263" s="96"/>
      <c r="FC263" s="96"/>
      <c r="FD263" s="96"/>
      <c r="FE263" s="96"/>
      <c r="FF263" s="96"/>
      <c r="FG263" s="96"/>
      <c r="FH263" s="96"/>
      <c r="FI263" s="96"/>
      <c r="FJ263" s="96"/>
      <c r="FK263" s="96"/>
      <c r="FL263" s="96"/>
      <c r="FM263" s="96"/>
      <c r="FN263" s="96"/>
      <c r="FO263" s="96"/>
      <c r="FP263" s="96"/>
      <c r="FQ263" s="96"/>
      <c r="FR263" s="96"/>
      <c r="FS263" s="96"/>
      <c r="FT263" s="96"/>
      <c r="FU263" s="96"/>
      <c r="FV263" s="96"/>
      <c r="FW263" s="96"/>
      <c r="FX263" s="96"/>
      <c r="FY263" s="96"/>
      <c r="FZ263" s="96"/>
      <c r="GA263" s="96"/>
      <c r="GB263" s="96"/>
      <c r="GC263" s="96"/>
      <c r="GD263" s="96"/>
      <c r="GE263" s="96"/>
      <c r="GF263" s="96"/>
      <c r="GG263" s="96"/>
      <c r="GH263" s="96"/>
      <c r="GI263" s="96"/>
      <c r="GJ263" s="96"/>
      <c r="GK263" s="96"/>
      <c r="GL263" s="96"/>
      <c r="GM263" s="96"/>
      <c r="GN263" s="96"/>
      <c r="GO263" s="96"/>
      <c r="GP263" s="96"/>
      <c r="GQ263" s="96"/>
      <c r="GR263" s="96"/>
      <c r="GS263" s="96"/>
      <c r="GT263" s="96"/>
      <c r="GU263" s="96"/>
      <c r="GV263" s="96"/>
      <c r="GW263" s="96"/>
      <c r="GX263" s="96"/>
      <c r="GY263" s="96"/>
      <c r="GZ263" s="96"/>
      <c r="HA263" s="96"/>
      <c r="HB263" s="96"/>
      <c r="HC263" s="96"/>
      <c r="HD263" s="96"/>
      <c r="HE263" s="96"/>
      <c r="HF263" s="96"/>
      <c r="HG263" s="96"/>
      <c r="HH263" s="96"/>
      <c r="HI263" s="96"/>
      <c r="HJ263" s="96"/>
      <c r="HK263" s="96"/>
      <c r="HL263" s="96"/>
      <c r="HM263" s="96"/>
      <c r="HN263" s="96"/>
      <c r="HO263" s="96"/>
      <c r="HP263" s="96"/>
      <c r="HQ263" s="96"/>
      <c r="HR263" s="96"/>
      <c r="HS263" s="96"/>
      <c r="HT263" s="96"/>
      <c r="HU263" s="96"/>
      <c r="HV263" s="96"/>
      <c r="HW263" s="96"/>
      <c r="HX263" s="96"/>
      <c r="HY263" s="96"/>
      <c r="HZ263" s="96"/>
      <c r="IA263" s="96"/>
      <c r="IB263" s="96"/>
      <c r="IC263" s="96"/>
      <c r="ID263" s="96"/>
      <c r="IE263" s="96"/>
      <c r="IF263" s="96"/>
      <c r="IG263" s="96"/>
      <c r="IH263" s="96"/>
      <c r="II263" s="96"/>
      <c r="IJ263" s="96"/>
      <c r="IK263" s="96"/>
      <c r="IL263" s="96"/>
    </row>
    <row r="264" spans="1:246" ht="30">
      <c r="A264" s="49" t="s">
        <v>857</v>
      </c>
      <c r="B264" s="49" t="s">
        <v>33</v>
      </c>
      <c r="E264" s="77">
        <v>54</v>
      </c>
      <c r="F264" s="6" t="s">
        <v>165</v>
      </c>
      <c r="G264" s="396"/>
      <c r="H264" s="274">
        <f t="shared" si="64"/>
        <v>1000</v>
      </c>
      <c r="I264" s="274">
        <v>1000</v>
      </c>
      <c r="J264" s="79"/>
      <c r="K264" s="79">
        <v>0</v>
      </c>
      <c r="L264" s="80">
        <f t="shared" si="65"/>
        <v>0</v>
      </c>
      <c r="M264" s="79"/>
      <c r="N264" s="81"/>
      <c r="O264" s="79">
        <v>0</v>
      </c>
      <c r="P264" s="79">
        <v>1000</v>
      </c>
      <c r="Q264" s="79">
        <v>1000</v>
      </c>
      <c r="R264" s="81"/>
      <c r="S264" s="81"/>
      <c r="T264" s="81"/>
      <c r="U264" s="81"/>
      <c r="V264" s="81"/>
      <c r="W264" s="81"/>
      <c r="X264" s="86" t="s">
        <v>90</v>
      </c>
      <c r="Y264" s="95"/>
      <c r="Z264" s="50">
        <f t="shared" si="56"/>
        <v>1000</v>
      </c>
      <c r="AA264" s="51">
        <f t="shared" si="57"/>
        <v>0</v>
      </c>
      <c r="AB264" s="51">
        <f t="shared" si="58"/>
        <v>1000</v>
      </c>
      <c r="AC264" s="51">
        <f t="shared" si="59"/>
        <v>0</v>
      </c>
      <c r="AD264" s="96"/>
      <c r="AE264" s="96"/>
      <c r="AF264" s="96"/>
      <c r="AG264" s="96"/>
      <c r="AH264" s="96"/>
      <c r="AI264" s="96"/>
      <c r="AJ264" s="96"/>
      <c r="AK264" s="96"/>
      <c r="AL264" s="96"/>
      <c r="AM264" s="96"/>
      <c r="AN264" s="96"/>
      <c r="AO264" s="96"/>
      <c r="AP264" s="96"/>
      <c r="AQ264" s="96"/>
      <c r="AR264" s="96"/>
      <c r="AS264" s="96"/>
      <c r="AT264" s="96"/>
      <c r="AU264" s="96"/>
      <c r="AV264" s="96"/>
      <c r="AW264" s="96"/>
      <c r="AX264" s="96"/>
      <c r="AY264" s="96"/>
      <c r="AZ264" s="96"/>
      <c r="BA264" s="96"/>
      <c r="BB264" s="96"/>
      <c r="BC264" s="96"/>
      <c r="BD264" s="96"/>
      <c r="BE264" s="96"/>
      <c r="BF264" s="96"/>
      <c r="BG264" s="96"/>
      <c r="BH264" s="96"/>
      <c r="BI264" s="96"/>
      <c r="BJ264" s="96"/>
      <c r="BK264" s="96"/>
      <c r="BL264" s="96"/>
      <c r="BM264" s="96"/>
      <c r="BN264" s="96"/>
      <c r="BO264" s="96"/>
      <c r="BP264" s="96"/>
      <c r="BQ264" s="96"/>
      <c r="BR264" s="96"/>
      <c r="BS264" s="96"/>
      <c r="BT264" s="96"/>
      <c r="BU264" s="96"/>
      <c r="BV264" s="96"/>
      <c r="BW264" s="96"/>
      <c r="BX264" s="96"/>
      <c r="BY264" s="96"/>
      <c r="BZ264" s="96"/>
      <c r="CA264" s="96"/>
      <c r="CB264" s="96"/>
      <c r="CC264" s="96"/>
      <c r="CD264" s="96"/>
      <c r="CE264" s="96"/>
      <c r="CF264" s="96"/>
      <c r="CG264" s="96"/>
      <c r="CH264" s="96"/>
      <c r="CI264" s="96"/>
      <c r="CJ264" s="96"/>
      <c r="CK264" s="96"/>
      <c r="CL264" s="96"/>
      <c r="CM264" s="96"/>
      <c r="CN264" s="96"/>
      <c r="CO264" s="96"/>
      <c r="CP264" s="96"/>
      <c r="CQ264" s="96"/>
      <c r="CR264" s="96"/>
      <c r="CS264" s="96"/>
      <c r="CT264" s="96"/>
      <c r="CU264" s="96"/>
      <c r="CV264" s="96"/>
      <c r="CW264" s="96"/>
      <c r="CX264" s="96"/>
      <c r="CY264" s="96"/>
      <c r="CZ264" s="96"/>
      <c r="DA264" s="96"/>
      <c r="DB264" s="96"/>
      <c r="DC264" s="96"/>
      <c r="DD264" s="96"/>
      <c r="DE264" s="96"/>
      <c r="DF264" s="96"/>
      <c r="DG264" s="96"/>
      <c r="DH264" s="96"/>
      <c r="DI264" s="96"/>
      <c r="DJ264" s="96"/>
      <c r="DK264" s="96"/>
      <c r="DL264" s="96"/>
      <c r="DM264" s="96"/>
      <c r="DN264" s="96"/>
      <c r="DO264" s="96"/>
      <c r="DP264" s="96"/>
      <c r="DQ264" s="96"/>
      <c r="DR264" s="96"/>
      <c r="DS264" s="96"/>
      <c r="DT264" s="96"/>
      <c r="DU264" s="96"/>
      <c r="DV264" s="96"/>
      <c r="DW264" s="96"/>
      <c r="DX264" s="96"/>
      <c r="DY264" s="97"/>
      <c r="DZ264" s="96"/>
      <c r="EA264" s="96"/>
      <c r="EB264" s="96"/>
      <c r="EC264" s="96"/>
      <c r="ED264" s="96"/>
      <c r="EE264" s="96"/>
      <c r="EF264" s="96"/>
      <c r="EG264" s="96"/>
      <c r="EH264" s="96"/>
      <c r="EI264" s="96"/>
      <c r="EJ264" s="96"/>
      <c r="EK264" s="96"/>
      <c r="EL264" s="96"/>
      <c r="EM264" s="96"/>
      <c r="EN264" s="96"/>
      <c r="EO264" s="96"/>
      <c r="EP264" s="96"/>
      <c r="EQ264" s="96"/>
      <c r="ER264" s="96"/>
      <c r="ES264" s="96"/>
      <c r="ET264" s="96"/>
      <c r="EU264" s="96"/>
      <c r="EV264" s="96"/>
      <c r="EW264" s="96"/>
      <c r="EX264" s="96"/>
      <c r="EY264" s="96"/>
      <c r="EZ264" s="96"/>
      <c r="FA264" s="96"/>
      <c r="FB264" s="96"/>
      <c r="FC264" s="96"/>
      <c r="FD264" s="96"/>
      <c r="FE264" s="96"/>
      <c r="FF264" s="96"/>
      <c r="FG264" s="96"/>
      <c r="FH264" s="96"/>
      <c r="FI264" s="96"/>
      <c r="FJ264" s="96"/>
      <c r="FK264" s="96"/>
      <c r="FL264" s="96"/>
      <c r="FM264" s="96"/>
      <c r="FN264" s="96"/>
      <c r="FO264" s="96"/>
      <c r="FP264" s="96"/>
      <c r="FQ264" s="96"/>
      <c r="FR264" s="96"/>
      <c r="FS264" s="96"/>
      <c r="FT264" s="96"/>
      <c r="FU264" s="96"/>
      <c r="FV264" s="96"/>
      <c r="FW264" s="96"/>
      <c r="FX264" s="96"/>
      <c r="FY264" s="96"/>
      <c r="FZ264" s="96"/>
      <c r="GA264" s="96"/>
      <c r="GB264" s="96"/>
      <c r="GC264" s="96"/>
      <c r="GD264" s="96"/>
      <c r="GE264" s="96"/>
      <c r="GF264" s="96"/>
      <c r="GG264" s="96"/>
      <c r="GH264" s="96"/>
      <c r="GI264" s="96"/>
      <c r="GJ264" s="96"/>
      <c r="GK264" s="96"/>
      <c r="GL264" s="96"/>
      <c r="GM264" s="96"/>
      <c r="GN264" s="96"/>
      <c r="GO264" s="96"/>
      <c r="GP264" s="96"/>
      <c r="GQ264" s="96"/>
      <c r="GR264" s="96"/>
      <c r="GS264" s="96"/>
      <c r="GT264" s="96"/>
      <c r="GU264" s="96"/>
      <c r="GV264" s="96"/>
      <c r="GW264" s="96"/>
      <c r="GX264" s="96"/>
      <c r="GY264" s="96"/>
      <c r="GZ264" s="96"/>
      <c r="HA264" s="96"/>
      <c r="HB264" s="96"/>
      <c r="HC264" s="96"/>
      <c r="HD264" s="96"/>
      <c r="HE264" s="96"/>
      <c r="HF264" s="96"/>
      <c r="HG264" s="96"/>
      <c r="HH264" s="96"/>
      <c r="HI264" s="96"/>
      <c r="HJ264" s="96"/>
      <c r="HK264" s="96"/>
      <c r="HL264" s="96"/>
      <c r="HM264" s="96"/>
      <c r="HN264" s="96"/>
      <c r="HO264" s="96"/>
      <c r="HP264" s="96"/>
      <c r="HQ264" s="96"/>
      <c r="HR264" s="96"/>
      <c r="HS264" s="96"/>
      <c r="HT264" s="96"/>
      <c r="HU264" s="96"/>
      <c r="HV264" s="96"/>
      <c r="HW264" s="96"/>
      <c r="HX264" s="96"/>
      <c r="HY264" s="96"/>
      <c r="HZ264" s="96"/>
      <c r="IA264" s="96"/>
      <c r="IB264" s="96"/>
      <c r="IC264" s="96"/>
      <c r="ID264" s="96"/>
      <c r="IE264" s="96"/>
      <c r="IF264" s="96"/>
      <c r="IG264" s="96"/>
      <c r="IH264" s="96"/>
      <c r="II264" s="96"/>
      <c r="IJ264" s="96"/>
      <c r="IK264" s="96"/>
      <c r="IL264" s="96"/>
    </row>
    <row r="265" spans="1:246" ht="30">
      <c r="A265" s="49" t="s">
        <v>857</v>
      </c>
      <c r="B265" s="49" t="s">
        <v>33</v>
      </c>
      <c r="E265" s="77">
        <v>55</v>
      </c>
      <c r="F265" s="6" t="s">
        <v>166</v>
      </c>
      <c r="G265" s="396"/>
      <c r="H265" s="274">
        <f t="shared" si="64"/>
        <v>500</v>
      </c>
      <c r="I265" s="274">
        <v>500</v>
      </c>
      <c r="J265" s="79"/>
      <c r="K265" s="79">
        <v>0</v>
      </c>
      <c r="L265" s="80">
        <f t="shared" si="65"/>
        <v>0</v>
      </c>
      <c r="M265" s="79"/>
      <c r="N265" s="81"/>
      <c r="O265" s="79">
        <v>0</v>
      </c>
      <c r="P265" s="79">
        <v>500</v>
      </c>
      <c r="Q265" s="79">
        <v>500</v>
      </c>
      <c r="R265" s="81"/>
      <c r="S265" s="81"/>
      <c r="T265" s="81"/>
      <c r="U265" s="81"/>
      <c r="V265" s="81"/>
      <c r="W265" s="81"/>
      <c r="X265" s="86" t="s">
        <v>90</v>
      </c>
      <c r="Y265" s="95"/>
      <c r="Z265" s="50">
        <f t="shared" si="56"/>
        <v>500</v>
      </c>
      <c r="AA265" s="51">
        <f t="shared" si="57"/>
        <v>0</v>
      </c>
      <c r="AB265" s="51">
        <f t="shared" si="58"/>
        <v>500</v>
      </c>
      <c r="AC265" s="51">
        <f t="shared" si="59"/>
        <v>0</v>
      </c>
      <c r="AD265" s="96"/>
      <c r="AE265" s="96"/>
      <c r="AF265" s="96"/>
      <c r="AG265" s="96"/>
      <c r="AH265" s="96"/>
      <c r="AI265" s="96"/>
      <c r="AJ265" s="96"/>
      <c r="AK265" s="96"/>
      <c r="AL265" s="96"/>
      <c r="AM265" s="96"/>
      <c r="AN265" s="96"/>
      <c r="AO265" s="96"/>
      <c r="AP265" s="96"/>
      <c r="AQ265" s="96"/>
      <c r="AR265" s="96"/>
      <c r="AS265" s="96"/>
      <c r="AT265" s="96"/>
      <c r="AU265" s="96"/>
      <c r="AV265" s="96"/>
      <c r="AW265" s="96"/>
      <c r="AX265" s="96"/>
      <c r="AY265" s="96"/>
      <c r="AZ265" s="96"/>
      <c r="BA265" s="96"/>
      <c r="BB265" s="96"/>
      <c r="BC265" s="96"/>
      <c r="BD265" s="96"/>
      <c r="BE265" s="96"/>
      <c r="BF265" s="96"/>
      <c r="BG265" s="96"/>
      <c r="BH265" s="96"/>
      <c r="BI265" s="96"/>
      <c r="BJ265" s="96"/>
      <c r="BK265" s="96"/>
      <c r="BL265" s="96"/>
      <c r="BM265" s="96"/>
      <c r="BN265" s="96"/>
      <c r="BO265" s="96"/>
      <c r="BP265" s="96"/>
      <c r="BQ265" s="96"/>
      <c r="BR265" s="96"/>
      <c r="BS265" s="96"/>
      <c r="BT265" s="96"/>
      <c r="BU265" s="96"/>
      <c r="BV265" s="96"/>
      <c r="BW265" s="96"/>
      <c r="BX265" s="96"/>
      <c r="BY265" s="96"/>
      <c r="BZ265" s="96"/>
      <c r="CA265" s="96"/>
      <c r="CB265" s="96"/>
      <c r="CC265" s="96"/>
      <c r="CD265" s="96"/>
      <c r="CE265" s="96"/>
      <c r="CF265" s="96"/>
      <c r="CG265" s="96"/>
      <c r="CH265" s="96"/>
      <c r="CI265" s="96"/>
      <c r="CJ265" s="96"/>
      <c r="CK265" s="96"/>
      <c r="CL265" s="96"/>
      <c r="CM265" s="96"/>
      <c r="CN265" s="96"/>
      <c r="CO265" s="96"/>
      <c r="CP265" s="96"/>
      <c r="CQ265" s="96"/>
      <c r="CR265" s="96"/>
      <c r="CS265" s="96"/>
      <c r="CT265" s="96"/>
      <c r="CU265" s="96"/>
      <c r="CV265" s="96"/>
      <c r="CW265" s="96"/>
      <c r="CX265" s="96"/>
      <c r="CY265" s="96"/>
      <c r="CZ265" s="96"/>
      <c r="DA265" s="96"/>
      <c r="DB265" s="96"/>
      <c r="DC265" s="96"/>
      <c r="DD265" s="96"/>
      <c r="DE265" s="96"/>
      <c r="DF265" s="96"/>
      <c r="DG265" s="96"/>
      <c r="DH265" s="96"/>
      <c r="DI265" s="96"/>
      <c r="DJ265" s="96"/>
      <c r="DK265" s="96"/>
      <c r="DL265" s="96"/>
      <c r="DM265" s="96"/>
      <c r="DN265" s="96"/>
      <c r="DO265" s="96"/>
      <c r="DP265" s="96"/>
      <c r="DQ265" s="96"/>
      <c r="DR265" s="96"/>
      <c r="DS265" s="96"/>
      <c r="DT265" s="96"/>
      <c r="DU265" s="96"/>
      <c r="DV265" s="96"/>
      <c r="DW265" s="96"/>
      <c r="DX265" s="96"/>
      <c r="DY265" s="97"/>
      <c r="DZ265" s="96"/>
      <c r="EA265" s="96"/>
      <c r="EB265" s="96"/>
      <c r="EC265" s="96"/>
      <c r="ED265" s="96"/>
      <c r="EE265" s="96"/>
      <c r="EF265" s="96"/>
      <c r="EG265" s="96"/>
      <c r="EH265" s="96"/>
      <c r="EI265" s="96"/>
      <c r="EJ265" s="96"/>
      <c r="EK265" s="96"/>
      <c r="EL265" s="96"/>
      <c r="EM265" s="96"/>
      <c r="EN265" s="96"/>
      <c r="EO265" s="96"/>
      <c r="EP265" s="96"/>
      <c r="EQ265" s="96"/>
      <c r="ER265" s="96"/>
      <c r="ES265" s="96"/>
      <c r="ET265" s="96"/>
      <c r="EU265" s="96"/>
      <c r="EV265" s="96"/>
      <c r="EW265" s="96"/>
      <c r="EX265" s="96"/>
      <c r="EY265" s="96"/>
      <c r="EZ265" s="96"/>
      <c r="FA265" s="96"/>
      <c r="FB265" s="96"/>
      <c r="FC265" s="96"/>
      <c r="FD265" s="96"/>
      <c r="FE265" s="96"/>
      <c r="FF265" s="96"/>
      <c r="FG265" s="96"/>
      <c r="FH265" s="96"/>
      <c r="FI265" s="96"/>
      <c r="FJ265" s="96"/>
      <c r="FK265" s="96"/>
      <c r="FL265" s="96"/>
      <c r="FM265" s="96"/>
      <c r="FN265" s="96"/>
      <c r="FO265" s="96"/>
      <c r="FP265" s="96"/>
      <c r="FQ265" s="96"/>
      <c r="FR265" s="96"/>
      <c r="FS265" s="96"/>
      <c r="FT265" s="96"/>
      <c r="FU265" s="96"/>
      <c r="FV265" s="96"/>
      <c r="FW265" s="96"/>
      <c r="FX265" s="96"/>
      <c r="FY265" s="96"/>
      <c r="FZ265" s="96"/>
      <c r="GA265" s="96"/>
      <c r="GB265" s="96"/>
      <c r="GC265" s="96"/>
      <c r="GD265" s="96"/>
      <c r="GE265" s="96"/>
      <c r="GF265" s="96"/>
      <c r="GG265" s="96"/>
      <c r="GH265" s="96"/>
      <c r="GI265" s="96"/>
      <c r="GJ265" s="96"/>
      <c r="GK265" s="96"/>
      <c r="GL265" s="96"/>
      <c r="GM265" s="96"/>
      <c r="GN265" s="96"/>
      <c r="GO265" s="96"/>
      <c r="GP265" s="96"/>
      <c r="GQ265" s="96"/>
      <c r="GR265" s="96"/>
      <c r="GS265" s="96"/>
      <c r="GT265" s="96"/>
      <c r="GU265" s="96"/>
      <c r="GV265" s="96"/>
      <c r="GW265" s="96"/>
      <c r="GX265" s="96"/>
      <c r="GY265" s="96"/>
      <c r="GZ265" s="96"/>
      <c r="HA265" s="96"/>
      <c r="HB265" s="96"/>
      <c r="HC265" s="96"/>
      <c r="HD265" s="96"/>
      <c r="HE265" s="96"/>
      <c r="HF265" s="96"/>
      <c r="HG265" s="96"/>
      <c r="HH265" s="96"/>
      <c r="HI265" s="96"/>
      <c r="HJ265" s="96"/>
      <c r="HK265" s="96"/>
      <c r="HL265" s="96"/>
      <c r="HM265" s="96"/>
      <c r="HN265" s="96"/>
      <c r="HO265" s="96"/>
      <c r="HP265" s="96"/>
      <c r="HQ265" s="96"/>
      <c r="HR265" s="96"/>
      <c r="HS265" s="96"/>
      <c r="HT265" s="96"/>
      <c r="HU265" s="96"/>
      <c r="HV265" s="96"/>
      <c r="HW265" s="96"/>
      <c r="HX265" s="96"/>
      <c r="HY265" s="96"/>
      <c r="HZ265" s="96"/>
      <c r="IA265" s="96"/>
      <c r="IB265" s="96"/>
      <c r="IC265" s="96"/>
      <c r="ID265" s="96"/>
      <c r="IE265" s="96"/>
      <c r="IF265" s="96"/>
      <c r="IG265" s="96"/>
      <c r="IH265" s="96"/>
      <c r="II265" s="96"/>
      <c r="IJ265" s="96"/>
      <c r="IK265" s="96"/>
      <c r="IL265" s="96"/>
    </row>
    <row r="266" spans="1:246">
      <c r="A266" s="49" t="s">
        <v>858</v>
      </c>
      <c r="B266" s="49" t="s">
        <v>33</v>
      </c>
      <c r="E266" s="65" t="s">
        <v>38</v>
      </c>
      <c r="F266" s="66" t="s">
        <v>181</v>
      </c>
      <c r="G266" s="67"/>
      <c r="H266" s="273">
        <f>SUM(H267:H286)</f>
        <v>70463.528802999994</v>
      </c>
      <c r="I266" s="273">
        <f t="shared" ref="I266:X266" si="66">SUM(I267:I286)</f>
        <v>59043</v>
      </c>
      <c r="J266" s="68">
        <f t="shared" si="66"/>
        <v>0</v>
      </c>
      <c r="K266" s="68">
        <f t="shared" si="66"/>
        <v>11420.528803000001</v>
      </c>
      <c r="L266" s="69">
        <f t="shared" si="66"/>
        <v>51150.631803000004</v>
      </c>
      <c r="M266" s="68">
        <f t="shared" si="66"/>
        <v>40506</v>
      </c>
      <c r="N266" s="187">
        <f t="shared" si="66"/>
        <v>0</v>
      </c>
      <c r="O266" s="68">
        <f t="shared" si="66"/>
        <v>10644.631803000002</v>
      </c>
      <c r="P266" s="68">
        <f t="shared" si="66"/>
        <v>20323</v>
      </c>
      <c r="Q266" s="68">
        <f t="shared" si="66"/>
        <v>18537</v>
      </c>
      <c r="R266" s="70">
        <f t="shared" si="66"/>
        <v>0</v>
      </c>
      <c r="S266" s="68">
        <f t="shared" si="66"/>
        <v>1786</v>
      </c>
      <c r="T266" s="70">
        <f t="shared" si="66"/>
        <v>0</v>
      </c>
      <c r="U266" s="70">
        <f t="shared" si="66"/>
        <v>0</v>
      </c>
      <c r="V266" s="70">
        <f t="shared" si="66"/>
        <v>0</v>
      </c>
      <c r="W266" s="70">
        <f t="shared" si="66"/>
        <v>0</v>
      </c>
      <c r="X266" s="70">
        <f t="shared" si="66"/>
        <v>0</v>
      </c>
      <c r="Y266" s="70"/>
      <c r="Z266" s="50">
        <f t="shared" si="56"/>
        <v>70463.528802999994</v>
      </c>
      <c r="AA266" s="51">
        <f t="shared" si="57"/>
        <v>51150.631803000004</v>
      </c>
      <c r="AB266" s="51">
        <f t="shared" si="58"/>
        <v>20323</v>
      </c>
      <c r="AC266" s="51">
        <f t="shared" si="59"/>
        <v>0</v>
      </c>
      <c r="AD266" s="93"/>
      <c r="AE266" s="93"/>
      <c r="AF266" s="93"/>
      <c r="AG266" s="93"/>
      <c r="AH266" s="93"/>
      <c r="AI266" s="93"/>
      <c r="AJ266" s="93"/>
      <c r="AK266" s="93"/>
      <c r="AL266" s="93"/>
      <c r="AM266" s="93"/>
      <c r="AN266" s="93"/>
      <c r="AO266" s="93"/>
      <c r="AP266" s="93"/>
      <c r="AQ266" s="93"/>
      <c r="AR266" s="93"/>
      <c r="AS266" s="93"/>
      <c r="AT266" s="93"/>
      <c r="AU266" s="93"/>
      <c r="AV266" s="93"/>
      <c r="AW266" s="93"/>
      <c r="AX266" s="93"/>
      <c r="AY266" s="93"/>
      <c r="AZ266" s="93"/>
      <c r="BA266" s="93"/>
      <c r="BB266" s="93"/>
      <c r="BC266" s="93"/>
      <c r="BD266" s="93"/>
      <c r="BE266" s="93"/>
      <c r="BF266" s="93"/>
      <c r="BG266" s="93"/>
      <c r="BH266" s="93"/>
      <c r="BI266" s="93"/>
      <c r="BJ266" s="93"/>
      <c r="BK266" s="93"/>
      <c r="BL266" s="93"/>
      <c r="BM266" s="93"/>
      <c r="BN266" s="93"/>
      <c r="BO266" s="93"/>
      <c r="BP266" s="93"/>
      <c r="BQ266" s="93"/>
      <c r="BR266" s="93"/>
      <c r="BS266" s="93"/>
      <c r="BT266" s="93"/>
      <c r="BU266" s="93"/>
      <c r="BV266" s="93"/>
      <c r="BW266" s="93"/>
      <c r="BX266" s="93"/>
      <c r="BY266" s="93"/>
      <c r="BZ266" s="93"/>
      <c r="CA266" s="93"/>
      <c r="CB266" s="93"/>
      <c r="CC266" s="93"/>
      <c r="CD266" s="93"/>
      <c r="CE266" s="93"/>
      <c r="CF266" s="93"/>
      <c r="CG266" s="93"/>
      <c r="CH266" s="93"/>
      <c r="CI266" s="93"/>
      <c r="CJ266" s="93"/>
      <c r="CK266" s="93"/>
      <c r="CL266" s="93"/>
      <c r="CM266" s="93"/>
      <c r="CN266" s="93"/>
      <c r="CO266" s="93"/>
      <c r="CP266" s="93"/>
      <c r="CQ266" s="93"/>
      <c r="CR266" s="93"/>
      <c r="CS266" s="93"/>
      <c r="CT266" s="93"/>
      <c r="CU266" s="93"/>
      <c r="CV266" s="93"/>
      <c r="CW266" s="93"/>
      <c r="CX266" s="93"/>
      <c r="CY266" s="93"/>
      <c r="CZ266" s="93"/>
      <c r="DA266" s="93"/>
      <c r="DB266" s="93"/>
      <c r="DC266" s="93"/>
      <c r="DD266" s="93"/>
      <c r="DE266" s="93"/>
      <c r="DF266" s="93"/>
      <c r="DG266" s="93"/>
      <c r="DH266" s="93"/>
      <c r="DI266" s="93"/>
      <c r="DJ266" s="93"/>
      <c r="DK266" s="93"/>
      <c r="DL266" s="93"/>
      <c r="DM266" s="93"/>
      <c r="DN266" s="93"/>
      <c r="DO266" s="93"/>
      <c r="DP266" s="93"/>
      <c r="DQ266" s="93"/>
      <c r="DR266" s="93"/>
      <c r="DS266" s="93"/>
      <c r="DT266" s="93"/>
      <c r="DU266" s="93"/>
      <c r="DV266" s="93"/>
      <c r="DW266" s="93"/>
      <c r="DX266" s="93"/>
      <c r="DY266" s="94"/>
      <c r="DZ266" s="93"/>
      <c r="EA266" s="93"/>
      <c r="EB266" s="93"/>
      <c r="EC266" s="93"/>
      <c r="ED266" s="93"/>
      <c r="EE266" s="93"/>
      <c r="EF266" s="93"/>
      <c r="EG266" s="93"/>
      <c r="EH266" s="93"/>
      <c r="EI266" s="93"/>
      <c r="EJ266" s="93"/>
      <c r="EK266" s="93"/>
      <c r="EL266" s="93"/>
      <c r="EM266" s="93"/>
      <c r="EN266" s="93"/>
      <c r="EO266" s="93"/>
      <c r="EP266" s="93"/>
      <c r="EQ266" s="93"/>
      <c r="ER266" s="93"/>
      <c r="ES266" s="93"/>
      <c r="ET266" s="93"/>
      <c r="EU266" s="93"/>
      <c r="EV266" s="93"/>
      <c r="EW266" s="93"/>
      <c r="EX266" s="93"/>
      <c r="EY266" s="93"/>
      <c r="EZ266" s="93"/>
      <c r="FA266" s="93"/>
      <c r="FB266" s="93"/>
      <c r="FC266" s="93"/>
      <c r="FD266" s="93"/>
      <c r="FE266" s="93"/>
      <c r="FF266" s="93"/>
      <c r="FG266" s="93"/>
      <c r="FH266" s="93"/>
      <c r="FI266" s="93"/>
      <c r="FJ266" s="93"/>
      <c r="FK266" s="93"/>
      <c r="FL266" s="93"/>
      <c r="FM266" s="93"/>
      <c r="FN266" s="93"/>
      <c r="FO266" s="93"/>
      <c r="FP266" s="93"/>
      <c r="FQ266" s="93"/>
      <c r="FR266" s="93"/>
      <c r="FS266" s="93"/>
      <c r="FT266" s="93"/>
      <c r="FU266" s="93"/>
      <c r="FV266" s="93"/>
      <c r="FW266" s="93"/>
      <c r="FX266" s="93"/>
      <c r="FY266" s="93"/>
      <c r="FZ266" s="93"/>
      <c r="GA266" s="93"/>
      <c r="GB266" s="93"/>
      <c r="GC266" s="93"/>
      <c r="GD266" s="93"/>
      <c r="GE266" s="93"/>
      <c r="GF266" s="93"/>
      <c r="GG266" s="93"/>
      <c r="GH266" s="93"/>
      <c r="GI266" s="93"/>
      <c r="GJ266" s="93"/>
      <c r="GK266" s="93"/>
      <c r="GL266" s="93"/>
      <c r="GM266" s="93"/>
      <c r="GN266" s="93"/>
      <c r="GO266" s="93"/>
      <c r="GP266" s="93"/>
      <c r="GQ266" s="93"/>
      <c r="GR266" s="93"/>
      <c r="GS266" s="93"/>
      <c r="GT266" s="93"/>
      <c r="GU266" s="93"/>
      <c r="GV266" s="93"/>
      <c r="GW266" s="93"/>
      <c r="GX266" s="93"/>
      <c r="GY266" s="93"/>
      <c r="GZ266" s="93"/>
      <c r="HA266" s="93"/>
      <c r="HB266" s="93"/>
      <c r="HC266" s="93"/>
      <c r="HD266" s="93"/>
      <c r="HE266" s="93"/>
      <c r="HF266" s="93"/>
      <c r="HG266" s="93"/>
      <c r="HH266" s="93"/>
      <c r="HI266" s="93"/>
      <c r="HJ266" s="93"/>
      <c r="HK266" s="93"/>
      <c r="HL266" s="93"/>
      <c r="HM266" s="93"/>
      <c r="HN266" s="93"/>
      <c r="HO266" s="93"/>
      <c r="HP266" s="93"/>
      <c r="HQ266" s="93"/>
      <c r="HR266" s="93"/>
      <c r="HS266" s="93"/>
      <c r="HT266" s="93"/>
      <c r="HU266" s="93"/>
      <c r="HV266" s="93"/>
      <c r="HW266" s="93"/>
      <c r="HX266" s="93"/>
      <c r="HY266" s="93"/>
      <c r="HZ266" s="93"/>
      <c r="IA266" s="93"/>
      <c r="IB266" s="93"/>
      <c r="IC266" s="93"/>
      <c r="ID266" s="93"/>
      <c r="IE266" s="93"/>
      <c r="IF266" s="93"/>
      <c r="IG266" s="93"/>
      <c r="IH266" s="93"/>
      <c r="II266" s="93"/>
      <c r="IJ266" s="93"/>
      <c r="IK266" s="93"/>
      <c r="IL266" s="93"/>
    </row>
    <row r="267" spans="1:246" ht="75">
      <c r="A267" s="49" t="s">
        <v>858</v>
      </c>
      <c r="B267" s="49" t="s">
        <v>33</v>
      </c>
      <c r="E267" s="77">
        <v>1</v>
      </c>
      <c r="F267" s="6" t="s">
        <v>195</v>
      </c>
      <c r="G267" s="396" t="s">
        <v>102</v>
      </c>
      <c r="H267" s="274">
        <f t="shared" ref="H267:H280" si="67">SUM(I267:K267)</f>
        <v>27594.404803000001</v>
      </c>
      <c r="I267" s="274">
        <v>20600</v>
      </c>
      <c r="J267" s="79"/>
      <c r="K267" s="79">
        <v>6994.4048030000013</v>
      </c>
      <c r="L267" s="80">
        <f t="shared" ref="L267:L286" si="68">SUM(M267:O267)</f>
        <v>27594.404803000001</v>
      </c>
      <c r="M267" s="79">
        <v>20600</v>
      </c>
      <c r="N267" s="81"/>
      <c r="O267" s="79">
        <v>6994.4048030000013</v>
      </c>
      <c r="P267" s="79">
        <f>SUM(Q267:S267)</f>
        <v>0</v>
      </c>
      <c r="Q267" s="79"/>
      <c r="R267" s="81"/>
      <c r="S267" s="81"/>
      <c r="T267" s="81"/>
      <c r="U267" s="81"/>
      <c r="V267" s="81"/>
      <c r="W267" s="81"/>
      <c r="X267" s="86" t="s">
        <v>191</v>
      </c>
      <c r="Y267" s="83"/>
      <c r="Z267" s="50">
        <f t="shared" si="56"/>
        <v>27594.404803000001</v>
      </c>
      <c r="AA267" s="51">
        <f t="shared" si="57"/>
        <v>27594.404803000001</v>
      </c>
      <c r="AB267" s="51">
        <f t="shared" si="58"/>
        <v>0</v>
      </c>
      <c r="AC267" s="51">
        <f t="shared" si="59"/>
        <v>0</v>
      </c>
      <c r="AD267" s="96"/>
      <c r="AE267" s="96"/>
      <c r="AF267" s="96"/>
      <c r="AG267" s="96"/>
      <c r="AH267" s="96"/>
      <c r="AI267" s="96"/>
      <c r="AJ267" s="96"/>
      <c r="AK267" s="96"/>
      <c r="AL267" s="96"/>
      <c r="AM267" s="96"/>
      <c r="AN267" s="96"/>
      <c r="AO267" s="96"/>
      <c r="AP267" s="96"/>
      <c r="AQ267" s="96"/>
      <c r="AR267" s="96"/>
      <c r="AS267" s="96"/>
      <c r="AT267" s="96"/>
      <c r="AU267" s="96"/>
      <c r="AV267" s="96"/>
      <c r="AW267" s="96"/>
      <c r="AX267" s="96"/>
      <c r="AY267" s="96"/>
      <c r="AZ267" s="96"/>
      <c r="BA267" s="96"/>
      <c r="BB267" s="96"/>
      <c r="BC267" s="96"/>
      <c r="BD267" s="96"/>
      <c r="BE267" s="96"/>
      <c r="BF267" s="96"/>
      <c r="BG267" s="96"/>
      <c r="BH267" s="96"/>
      <c r="BI267" s="96"/>
      <c r="BJ267" s="96"/>
      <c r="BK267" s="96"/>
      <c r="BL267" s="96"/>
      <c r="BM267" s="96"/>
      <c r="BN267" s="96"/>
      <c r="BO267" s="96"/>
      <c r="BP267" s="96"/>
      <c r="BQ267" s="96"/>
      <c r="BR267" s="96"/>
      <c r="BS267" s="96"/>
      <c r="BT267" s="96"/>
      <c r="BU267" s="96"/>
      <c r="BV267" s="96"/>
      <c r="BW267" s="96"/>
      <c r="BX267" s="96"/>
      <c r="BY267" s="96"/>
      <c r="BZ267" s="96"/>
      <c r="CA267" s="96"/>
      <c r="CB267" s="96"/>
      <c r="CC267" s="96"/>
      <c r="CD267" s="96"/>
      <c r="CE267" s="96"/>
      <c r="CF267" s="96"/>
      <c r="CG267" s="96"/>
      <c r="CH267" s="96"/>
      <c r="CI267" s="96"/>
      <c r="CJ267" s="96"/>
      <c r="CK267" s="96"/>
      <c r="CL267" s="96"/>
      <c r="CM267" s="96"/>
      <c r="CN267" s="96"/>
      <c r="CO267" s="96"/>
      <c r="CP267" s="96"/>
      <c r="CQ267" s="96"/>
      <c r="CR267" s="96"/>
      <c r="CS267" s="96"/>
      <c r="CT267" s="96"/>
      <c r="CU267" s="96"/>
      <c r="CV267" s="96"/>
      <c r="CW267" s="96"/>
      <c r="CX267" s="96"/>
      <c r="CY267" s="96"/>
      <c r="CZ267" s="96"/>
      <c r="DA267" s="96"/>
      <c r="DB267" s="96"/>
      <c r="DC267" s="96"/>
      <c r="DD267" s="96"/>
      <c r="DE267" s="96"/>
      <c r="DF267" s="96"/>
      <c r="DG267" s="96"/>
      <c r="DH267" s="96"/>
      <c r="DI267" s="96"/>
      <c r="DJ267" s="96"/>
      <c r="DK267" s="96"/>
      <c r="DL267" s="96"/>
      <c r="DM267" s="96"/>
      <c r="DN267" s="96"/>
      <c r="DO267" s="96"/>
      <c r="DP267" s="96"/>
      <c r="DQ267" s="96"/>
      <c r="DR267" s="96"/>
      <c r="DS267" s="96"/>
      <c r="DT267" s="96"/>
      <c r="DU267" s="96"/>
      <c r="DV267" s="96"/>
      <c r="DW267" s="96"/>
      <c r="DX267" s="96"/>
      <c r="DY267" s="97"/>
      <c r="DZ267" s="96"/>
      <c r="EA267" s="96"/>
      <c r="EB267" s="96"/>
      <c r="EC267" s="96"/>
      <c r="ED267" s="96"/>
      <c r="EE267" s="96"/>
      <c r="EF267" s="96"/>
      <c r="EG267" s="96"/>
      <c r="EH267" s="96"/>
      <c r="EI267" s="96"/>
      <c r="EJ267" s="96"/>
      <c r="EK267" s="96"/>
      <c r="EL267" s="96"/>
      <c r="EM267" s="96"/>
      <c r="EN267" s="96"/>
      <c r="EO267" s="96"/>
      <c r="EP267" s="96"/>
      <c r="EQ267" s="96"/>
      <c r="ER267" s="96"/>
      <c r="ES267" s="96"/>
      <c r="ET267" s="96"/>
      <c r="EU267" s="96"/>
      <c r="EV267" s="96"/>
      <c r="EW267" s="96"/>
      <c r="EX267" s="96"/>
      <c r="EY267" s="96"/>
      <c r="EZ267" s="96"/>
      <c r="FA267" s="96"/>
      <c r="FB267" s="96"/>
      <c r="FC267" s="96"/>
      <c r="FD267" s="96"/>
      <c r="FE267" s="96"/>
      <c r="FF267" s="96"/>
      <c r="FG267" s="96"/>
      <c r="FH267" s="96"/>
      <c r="FI267" s="96"/>
      <c r="FJ267" s="96"/>
      <c r="FK267" s="96"/>
      <c r="FL267" s="96"/>
      <c r="FM267" s="96"/>
      <c r="FN267" s="96"/>
      <c r="FO267" s="96"/>
      <c r="FP267" s="96"/>
      <c r="FQ267" s="96"/>
      <c r="FR267" s="96"/>
      <c r="FS267" s="96"/>
      <c r="FT267" s="96"/>
      <c r="FU267" s="96"/>
      <c r="FV267" s="96"/>
      <c r="FW267" s="96"/>
      <c r="FX267" s="96"/>
      <c r="FY267" s="96"/>
      <c r="FZ267" s="96"/>
      <c r="GA267" s="96"/>
      <c r="GB267" s="96"/>
      <c r="GC267" s="96"/>
      <c r="GD267" s="96"/>
      <c r="GE267" s="96"/>
      <c r="GF267" s="96"/>
      <c r="GG267" s="96"/>
      <c r="GH267" s="96"/>
      <c r="GI267" s="96"/>
      <c r="GJ267" s="96"/>
      <c r="GK267" s="96"/>
      <c r="GL267" s="96"/>
      <c r="GM267" s="96"/>
      <c r="GN267" s="96"/>
      <c r="GO267" s="96"/>
      <c r="GP267" s="96"/>
      <c r="GQ267" s="96"/>
      <c r="GR267" s="96"/>
      <c r="GS267" s="96"/>
      <c r="GT267" s="96"/>
      <c r="GU267" s="96"/>
      <c r="GV267" s="96"/>
      <c r="GW267" s="96"/>
      <c r="GX267" s="96"/>
      <c r="GY267" s="96"/>
      <c r="GZ267" s="96"/>
      <c r="HA267" s="96"/>
      <c r="HB267" s="96"/>
      <c r="HC267" s="96"/>
      <c r="HD267" s="96"/>
      <c r="HE267" s="96"/>
      <c r="HF267" s="96"/>
      <c r="HG267" s="96"/>
      <c r="HH267" s="96"/>
      <c r="HI267" s="96"/>
      <c r="HJ267" s="96"/>
      <c r="HK267" s="96"/>
      <c r="HL267" s="96"/>
      <c r="HM267" s="96"/>
      <c r="HN267" s="96"/>
      <c r="HO267" s="96"/>
      <c r="HP267" s="96"/>
      <c r="HQ267" s="96"/>
      <c r="HR267" s="96"/>
      <c r="HS267" s="96"/>
      <c r="HT267" s="96"/>
      <c r="HU267" s="96"/>
      <c r="HV267" s="96"/>
      <c r="HW267" s="96"/>
      <c r="HX267" s="96"/>
      <c r="HY267" s="96"/>
      <c r="HZ267" s="96"/>
      <c r="IA267" s="96"/>
      <c r="IB267" s="96"/>
      <c r="IC267" s="96"/>
      <c r="ID267" s="96"/>
      <c r="IE267" s="96"/>
      <c r="IF267" s="96"/>
      <c r="IG267" s="96"/>
      <c r="IH267" s="96"/>
      <c r="II267" s="96"/>
      <c r="IJ267" s="96"/>
      <c r="IK267" s="96"/>
      <c r="IL267" s="96"/>
    </row>
    <row r="268" spans="1:246" ht="30">
      <c r="A268" s="49" t="s">
        <v>858</v>
      </c>
      <c r="B268" s="49" t="s">
        <v>33</v>
      </c>
      <c r="E268" s="77">
        <v>2</v>
      </c>
      <c r="F268" s="6" t="s">
        <v>196</v>
      </c>
      <c r="G268" s="396"/>
      <c r="H268" s="274">
        <f t="shared" si="67"/>
        <v>3812.2570000000001</v>
      </c>
      <c r="I268" s="274">
        <v>2914</v>
      </c>
      <c r="J268" s="79"/>
      <c r="K268" s="79">
        <v>898.25700000000006</v>
      </c>
      <c r="L268" s="80">
        <f t="shared" si="68"/>
        <v>3812.2570000000001</v>
      </c>
      <c r="M268" s="79">
        <v>2914</v>
      </c>
      <c r="N268" s="81"/>
      <c r="O268" s="79">
        <v>898.25700000000006</v>
      </c>
      <c r="P268" s="79">
        <f>SUM(Q268:S268)</f>
        <v>0</v>
      </c>
      <c r="Q268" s="79"/>
      <c r="R268" s="81"/>
      <c r="S268" s="81"/>
      <c r="T268" s="81"/>
      <c r="U268" s="81"/>
      <c r="V268" s="81"/>
      <c r="W268" s="81"/>
      <c r="X268" s="86" t="s">
        <v>182</v>
      </c>
      <c r="Y268" s="83"/>
      <c r="Z268" s="50">
        <f t="shared" ref="Z268:Z331" si="69">I268+J268+K268</f>
        <v>3812.2570000000001</v>
      </c>
      <c r="AA268" s="51">
        <f t="shared" ref="AA268:AA331" si="70">M268+N268+O268</f>
        <v>3812.2570000000001</v>
      </c>
      <c r="AB268" s="51">
        <f t="shared" ref="AB268:AB331" si="71">Q268+R268+S268</f>
        <v>0</v>
      </c>
      <c r="AC268" s="51">
        <f t="shared" ref="AC268:AC331" si="72">U268+V268+W268</f>
        <v>0</v>
      </c>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6"/>
      <c r="BC268" s="96"/>
      <c r="BD268" s="96"/>
      <c r="BE268" s="96"/>
      <c r="BF268" s="96"/>
      <c r="BG268" s="96"/>
      <c r="BH268" s="96"/>
      <c r="BI268" s="96"/>
      <c r="BJ268" s="96"/>
      <c r="BK268" s="96"/>
      <c r="BL268" s="96"/>
      <c r="BM268" s="96"/>
      <c r="BN268" s="96"/>
      <c r="BO268" s="96"/>
      <c r="BP268" s="96"/>
      <c r="BQ268" s="96"/>
      <c r="BR268" s="96"/>
      <c r="BS268" s="96"/>
      <c r="BT268" s="96"/>
      <c r="BU268" s="96"/>
      <c r="BV268" s="96"/>
      <c r="BW268" s="96"/>
      <c r="BX268" s="96"/>
      <c r="BY268" s="96"/>
      <c r="BZ268" s="96"/>
      <c r="CA268" s="96"/>
      <c r="CB268" s="96"/>
      <c r="CC268" s="96"/>
      <c r="CD268" s="96"/>
      <c r="CE268" s="96"/>
      <c r="CF268" s="96"/>
      <c r="CG268" s="96"/>
      <c r="CH268" s="96"/>
      <c r="CI268" s="96"/>
      <c r="CJ268" s="96"/>
      <c r="CK268" s="96"/>
      <c r="CL268" s="96"/>
      <c r="CM268" s="96"/>
      <c r="CN268" s="96"/>
      <c r="CO268" s="96"/>
      <c r="CP268" s="96"/>
      <c r="CQ268" s="96"/>
      <c r="CR268" s="96"/>
      <c r="CS268" s="96"/>
      <c r="CT268" s="96"/>
      <c r="CU268" s="96"/>
      <c r="CV268" s="96"/>
      <c r="CW268" s="96"/>
      <c r="CX268" s="96"/>
      <c r="CY268" s="96"/>
      <c r="CZ268" s="96"/>
      <c r="DA268" s="96"/>
      <c r="DB268" s="96"/>
      <c r="DC268" s="96"/>
      <c r="DD268" s="96"/>
      <c r="DE268" s="96"/>
      <c r="DF268" s="96"/>
      <c r="DG268" s="96"/>
      <c r="DH268" s="96"/>
      <c r="DI268" s="96"/>
      <c r="DJ268" s="96"/>
      <c r="DK268" s="96"/>
      <c r="DL268" s="96"/>
      <c r="DM268" s="96"/>
      <c r="DN268" s="96"/>
      <c r="DO268" s="96"/>
      <c r="DP268" s="96"/>
      <c r="DQ268" s="96"/>
      <c r="DR268" s="96"/>
      <c r="DS268" s="96"/>
      <c r="DT268" s="96"/>
      <c r="DU268" s="96"/>
      <c r="DV268" s="96"/>
      <c r="DW268" s="96"/>
      <c r="DX268" s="96"/>
      <c r="DY268" s="97"/>
      <c r="DZ268" s="96"/>
      <c r="EA268" s="96"/>
      <c r="EB268" s="96"/>
      <c r="EC268" s="96"/>
      <c r="ED268" s="96"/>
      <c r="EE268" s="96"/>
      <c r="EF268" s="96"/>
      <c r="EG268" s="96"/>
      <c r="EH268" s="96"/>
      <c r="EI268" s="96"/>
      <c r="EJ268" s="96"/>
      <c r="EK268" s="96"/>
      <c r="EL268" s="96"/>
      <c r="EM268" s="96"/>
      <c r="EN268" s="96"/>
      <c r="EO268" s="96"/>
      <c r="EP268" s="96"/>
      <c r="EQ268" s="96"/>
      <c r="ER268" s="96"/>
      <c r="ES268" s="96"/>
      <c r="ET268" s="96"/>
      <c r="EU268" s="96"/>
      <c r="EV268" s="96"/>
      <c r="EW268" s="96"/>
      <c r="EX268" s="96"/>
      <c r="EY268" s="96"/>
      <c r="EZ268" s="96"/>
      <c r="FA268" s="96"/>
      <c r="FB268" s="96"/>
      <c r="FC268" s="96"/>
      <c r="FD268" s="96"/>
      <c r="FE268" s="96"/>
      <c r="FF268" s="96"/>
      <c r="FG268" s="96"/>
      <c r="FH268" s="96"/>
      <c r="FI268" s="96"/>
      <c r="FJ268" s="96"/>
      <c r="FK268" s="96"/>
      <c r="FL268" s="96"/>
      <c r="FM268" s="96"/>
      <c r="FN268" s="96"/>
      <c r="FO268" s="96"/>
      <c r="FP268" s="96"/>
      <c r="FQ268" s="96"/>
      <c r="FR268" s="96"/>
      <c r="FS268" s="96"/>
      <c r="FT268" s="96"/>
      <c r="FU268" s="96"/>
      <c r="FV268" s="96"/>
      <c r="FW268" s="96"/>
      <c r="FX268" s="96"/>
      <c r="FY268" s="96"/>
      <c r="FZ268" s="96"/>
      <c r="GA268" s="96"/>
      <c r="GB268" s="96"/>
      <c r="GC268" s="96"/>
      <c r="GD268" s="96"/>
      <c r="GE268" s="96"/>
      <c r="GF268" s="96"/>
      <c r="GG268" s="96"/>
      <c r="GH268" s="96"/>
      <c r="GI268" s="96"/>
      <c r="GJ268" s="96"/>
      <c r="GK268" s="96"/>
      <c r="GL268" s="96"/>
      <c r="GM268" s="96"/>
      <c r="GN268" s="96"/>
      <c r="GO268" s="96"/>
      <c r="GP268" s="96"/>
      <c r="GQ268" s="96"/>
      <c r="GR268" s="96"/>
      <c r="GS268" s="96"/>
      <c r="GT268" s="96"/>
      <c r="GU268" s="96"/>
      <c r="GV268" s="96"/>
      <c r="GW268" s="96"/>
      <c r="GX268" s="96"/>
      <c r="GY268" s="96"/>
      <c r="GZ268" s="96"/>
      <c r="HA268" s="96"/>
      <c r="HB268" s="96"/>
      <c r="HC268" s="96"/>
      <c r="HD268" s="96"/>
      <c r="HE268" s="96"/>
      <c r="HF268" s="96"/>
      <c r="HG268" s="96"/>
      <c r="HH268" s="96"/>
      <c r="HI268" s="96"/>
      <c r="HJ268" s="96"/>
      <c r="HK268" s="96"/>
      <c r="HL268" s="96"/>
      <c r="HM268" s="96"/>
      <c r="HN268" s="96"/>
      <c r="HO268" s="96"/>
      <c r="HP268" s="96"/>
      <c r="HQ268" s="96"/>
      <c r="HR268" s="96"/>
      <c r="HS268" s="96"/>
      <c r="HT268" s="96"/>
      <c r="HU268" s="96"/>
      <c r="HV268" s="96"/>
      <c r="HW268" s="96"/>
      <c r="HX268" s="96"/>
      <c r="HY268" s="96"/>
      <c r="HZ268" s="96"/>
      <c r="IA268" s="96"/>
      <c r="IB268" s="96"/>
      <c r="IC268" s="96"/>
      <c r="ID268" s="96"/>
      <c r="IE268" s="96"/>
      <c r="IF268" s="96"/>
      <c r="IG268" s="96"/>
      <c r="IH268" s="96"/>
      <c r="II268" s="96"/>
      <c r="IJ268" s="96"/>
      <c r="IK268" s="96"/>
      <c r="IL268" s="96"/>
    </row>
    <row r="269" spans="1:246" ht="45">
      <c r="A269" s="49" t="s">
        <v>858</v>
      </c>
      <c r="B269" s="49" t="s">
        <v>33</v>
      </c>
      <c r="E269" s="77">
        <v>3</v>
      </c>
      <c r="F269" s="6" t="s">
        <v>197</v>
      </c>
      <c r="G269" s="396"/>
      <c r="H269" s="274">
        <f t="shared" si="67"/>
        <v>10000</v>
      </c>
      <c r="I269" s="274">
        <v>9100</v>
      </c>
      <c r="J269" s="79"/>
      <c r="K269" s="79">
        <v>900</v>
      </c>
      <c r="L269" s="80">
        <f t="shared" si="68"/>
        <v>900</v>
      </c>
      <c r="M269" s="79"/>
      <c r="N269" s="81"/>
      <c r="O269" s="79">
        <v>900</v>
      </c>
      <c r="P269" s="79">
        <f>SUM(Q269:S269)</f>
        <v>10000</v>
      </c>
      <c r="Q269" s="79">
        <v>9100</v>
      </c>
      <c r="R269" s="81"/>
      <c r="S269" s="81">
        <v>900</v>
      </c>
      <c r="T269" s="81"/>
      <c r="U269" s="81"/>
      <c r="V269" s="81"/>
      <c r="W269" s="81"/>
      <c r="X269" s="86" t="s">
        <v>191</v>
      </c>
      <c r="Y269" s="83"/>
      <c r="Z269" s="50">
        <f t="shared" si="69"/>
        <v>10000</v>
      </c>
      <c r="AA269" s="51">
        <f t="shared" si="70"/>
        <v>900</v>
      </c>
      <c r="AB269" s="51">
        <f t="shared" si="71"/>
        <v>10000</v>
      </c>
      <c r="AC269" s="51">
        <f t="shared" si="72"/>
        <v>0</v>
      </c>
      <c r="AD269" s="96"/>
      <c r="AE269" s="96"/>
      <c r="AF269" s="96"/>
      <c r="AG269" s="96"/>
      <c r="AH269" s="96"/>
      <c r="AI269" s="96"/>
      <c r="AJ269" s="96"/>
      <c r="AK269" s="96"/>
      <c r="AL269" s="96"/>
      <c r="AM269" s="96"/>
      <c r="AN269" s="96"/>
      <c r="AO269" s="96"/>
      <c r="AP269" s="96"/>
      <c r="AQ269" s="96"/>
      <c r="AR269" s="96"/>
      <c r="AS269" s="96"/>
      <c r="AT269" s="96"/>
      <c r="AU269" s="96"/>
      <c r="AV269" s="96"/>
      <c r="AW269" s="96"/>
      <c r="AX269" s="96"/>
      <c r="AY269" s="96"/>
      <c r="AZ269" s="96"/>
      <c r="BA269" s="96"/>
      <c r="BB269" s="96"/>
      <c r="BC269" s="96"/>
      <c r="BD269" s="96"/>
      <c r="BE269" s="96"/>
      <c r="BF269" s="96"/>
      <c r="BG269" s="96"/>
      <c r="BH269" s="96"/>
      <c r="BI269" s="96"/>
      <c r="BJ269" s="96"/>
      <c r="BK269" s="96"/>
      <c r="BL269" s="96"/>
      <c r="BM269" s="96"/>
      <c r="BN269" s="96"/>
      <c r="BO269" s="96"/>
      <c r="BP269" s="96"/>
      <c r="BQ269" s="96"/>
      <c r="BR269" s="96"/>
      <c r="BS269" s="96"/>
      <c r="BT269" s="96"/>
      <c r="BU269" s="96"/>
      <c r="BV269" s="96"/>
      <c r="BW269" s="96"/>
      <c r="BX269" s="96"/>
      <c r="BY269" s="96"/>
      <c r="BZ269" s="96"/>
      <c r="CA269" s="96"/>
      <c r="CB269" s="96"/>
      <c r="CC269" s="96"/>
      <c r="CD269" s="96"/>
      <c r="CE269" s="96"/>
      <c r="CF269" s="96"/>
      <c r="CG269" s="96"/>
      <c r="CH269" s="96"/>
      <c r="CI269" s="96"/>
      <c r="CJ269" s="96"/>
      <c r="CK269" s="96"/>
      <c r="CL269" s="96"/>
      <c r="CM269" s="96"/>
      <c r="CN269" s="96"/>
      <c r="CO269" s="96"/>
      <c r="CP269" s="96"/>
      <c r="CQ269" s="96"/>
      <c r="CR269" s="96"/>
      <c r="CS269" s="96"/>
      <c r="CT269" s="96"/>
      <c r="CU269" s="96"/>
      <c r="CV269" s="96"/>
      <c r="CW269" s="96"/>
      <c r="CX269" s="96"/>
      <c r="CY269" s="96"/>
      <c r="CZ269" s="96"/>
      <c r="DA269" s="96"/>
      <c r="DB269" s="96"/>
      <c r="DC269" s="96"/>
      <c r="DD269" s="96"/>
      <c r="DE269" s="96"/>
      <c r="DF269" s="96"/>
      <c r="DG269" s="96"/>
      <c r="DH269" s="96"/>
      <c r="DI269" s="96"/>
      <c r="DJ269" s="96"/>
      <c r="DK269" s="96"/>
      <c r="DL269" s="96"/>
      <c r="DM269" s="96"/>
      <c r="DN269" s="96"/>
      <c r="DO269" s="96"/>
      <c r="DP269" s="96"/>
      <c r="DQ269" s="96"/>
      <c r="DR269" s="96"/>
      <c r="DS269" s="96"/>
      <c r="DT269" s="96"/>
      <c r="DU269" s="96"/>
      <c r="DV269" s="96"/>
      <c r="DW269" s="96"/>
      <c r="DX269" s="96"/>
      <c r="DY269" s="97"/>
      <c r="DZ269" s="96"/>
      <c r="EA269" s="96"/>
      <c r="EB269" s="96"/>
      <c r="EC269" s="96"/>
      <c r="ED269" s="96"/>
      <c r="EE269" s="96"/>
      <c r="EF269" s="96"/>
      <c r="EG269" s="96"/>
      <c r="EH269" s="96"/>
      <c r="EI269" s="96"/>
      <c r="EJ269" s="96"/>
      <c r="EK269" s="96"/>
      <c r="EL269" s="96"/>
      <c r="EM269" s="96"/>
      <c r="EN269" s="96"/>
      <c r="EO269" s="96"/>
      <c r="EP269" s="96"/>
      <c r="EQ269" s="96"/>
      <c r="ER269" s="96"/>
      <c r="ES269" s="96"/>
      <c r="ET269" s="96"/>
      <c r="EU269" s="96"/>
      <c r="EV269" s="96"/>
      <c r="EW269" s="96"/>
      <c r="EX269" s="96"/>
      <c r="EY269" s="96"/>
      <c r="EZ269" s="96"/>
      <c r="FA269" s="96"/>
      <c r="FB269" s="96"/>
      <c r="FC269" s="96"/>
      <c r="FD269" s="96"/>
      <c r="FE269" s="96"/>
      <c r="FF269" s="96"/>
      <c r="FG269" s="96"/>
      <c r="FH269" s="96"/>
      <c r="FI269" s="96"/>
      <c r="FJ269" s="96"/>
      <c r="FK269" s="96"/>
      <c r="FL269" s="96"/>
      <c r="FM269" s="96"/>
      <c r="FN269" s="96"/>
      <c r="FO269" s="96"/>
      <c r="FP269" s="96"/>
      <c r="FQ269" s="96"/>
      <c r="FR269" s="96"/>
      <c r="FS269" s="96"/>
      <c r="FT269" s="96"/>
      <c r="FU269" s="96"/>
      <c r="FV269" s="96"/>
      <c r="FW269" s="96"/>
      <c r="FX269" s="96"/>
      <c r="FY269" s="96"/>
      <c r="FZ269" s="96"/>
      <c r="GA269" s="96"/>
      <c r="GB269" s="96"/>
      <c r="GC269" s="96"/>
      <c r="GD269" s="96"/>
      <c r="GE269" s="96"/>
      <c r="GF269" s="96"/>
      <c r="GG269" s="96"/>
      <c r="GH269" s="96"/>
      <c r="GI269" s="96"/>
      <c r="GJ269" s="96"/>
      <c r="GK269" s="96"/>
      <c r="GL269" s="96"/>
      <c r="GM269" s="96"/>
      <c r="GN269" s="96"/>
      <c r="GO269" s="96"/>
      <c r="GP269" s="96"/>
      <c r="GQ269" s="96"/>
      <c r="GR269" s="96"/>
      <c r="GS269" s="96"/>
      <c r="GT269" s="96"/>
      <c r="GU269" s="96"/>
      <c r="GV269" s="96"/>
      <c r="GW269" s="96"/>
      <c r="GX269" s="96"/>
      <c r="GY269" s="96"/>
      <c r="GZ269" s="96"/>
      <c r="HA269" s="96"/>
      <c r="HB269" s="96"/>
      <c r="HC269" s="96"/>
      <c r="HD269" s="96"/>
      <c r="HE269" s="96"/>
      <c r="HF269" s="96"/>
      <c r="HG269" s="96"/>
      <c r="HH269" s="96"/>
      <c r="HI269" s="96"/>
      <c r="HJ269" s="96"/>
      <c r="HK269" s="96"/>
      <c r="HL269" s="96"/>
      <c r="HM269" s="96"/>
      <c r="HN269" s="96"/>
      <c r="HO269" s="96"/>
      <c r="HP269" s="96"/>
      <c r="HQ269" s="96"/>
      <c r="HR269" s="96"/>
      <c r="HS269" s="96"/>
      <c r="HT269" s="96"/>
      <c r="HU269" s="96"/>
      <c r="HV269" s="96"/>
      <c r="HW269" s="96"/>
      <c r="HX269" s="96"/>
      <c r="HY269" s="96"/>
      <c r="HZ269" s="96"/>
      <c r="IA269" s="96"/>
      <c r="IB269" s="96"/>
      <c r="IC269" s="96"/>
      <c r="ID269" s="96"/>
      <c r="IE269" s="96"/>
      <c r="IF269" s="96"/>
      <c r="IG269" s="96"/>
      <c r="IH269" s="96"/>
      <c r="II269" s="96"/>
      <c r="IJ269" s="96"/>
      <c r="IK269" s="96"/>
      <c r="IL269" s="96"/>
    </row>
    <row r="270" spans="1:246" ht="45">
      <c r="A270" s="49" t="s">
        <v>858</v>
      </c>
      <c r="B270" s="49" t="s">
        <v>33</v>
      </c>
      <c r="E270" s="77">
        <v>4</v>
      </c>
      <c r="F270" s="6" t="s">
        <v>198</v>
      </c>
      <c r="G270" s="396"/>
      <c r="H270" s="274">
        <f t="shared" si="67"/>
        <v>3630</v>
      </c>
      <c r="I270" s="274">
        <v>3300</v>
      </c>
      <c r="J270" s="79"/>
      <c r="K270" s="79">
        <v>330</v>
      </c>
      <c r="L270" s="80">
        <f t="shared" si="68"/>
        <v>330</v>
      </c>
      <c r="M270" s="79"/>
      <c r="N270" s="81"/>
      <c r="O270" s="79">
        <v>330</v>
      </c>
      <c r="P270" s="79">
        <f>SUM(Q270:S270)</f>
        <v>3630</v>
      </c>
      <c r="Q270" s="79">
        <v>3300</v>
      </c>
      <c r="R270" s="81"/>
      <c r="S270" s="81">
        <v>330</v>
      </c>
      <c r="T270" s="81"/>
      <c r="U270" s="81"/>
      <c r="V270" s="81"/>
      <c r="W270" s="81"/>
      <c r="X270" s="86" t="s">
        <v>191</v>
      </c>
      <c r="Y270" s="83"/>
      <c r="Z270" s="50">
        <f t="shared" si="69"/>
        <v>3630</v>
      </c>
      <c r="AA270" s="51">
        <f t="shared" si="70"/>
        <v>330</v>
      </c>
      <c r="AB270" s="51">
        <f t="shared" si="71"/>
        <v>3630</v>
      </c>
      <c r="AC270" s="51">
        <f t="shared" si="72"/>
        <v>0</v>
      </c>
      <c r="AD270" s="96"/>
      <c r="AE270" s="96"/>
      <c r="AF270" s="96"/>
      <c r="AG270" s="96"/>
      <c r="AH270" s="96"/>
      <c r="AI270" s="96"/>
      <c r="AJ270" s="96"/>
      <c r="AK270" s="96"/>
      <c r="AL270" s="96"/>
      <c r="AM270" s="96"/>
      <c r="AN270" s="96"/>
      <c r="AO270" s="96"/>
      <c r="AP270" s="96"/>
      <c r="AQ270" s="96"/>
      <c r="AR270" s="96"/>
      <c r="AS270" s="96"/>
      <c r="AT270" s="96"/>
      <c r="AU270" s="96"/>
      <c r="AV270" s="96"/>
      <c r="AW270" s="96"/>
      <c r="AX270" s="96"/>
      <c r="AY270" s="96"/>
      <c r="AZ270" s="96"/>
      <c r="BA270" s="96"/>
      <c r="BB270" s="96"/>
      <c r="BC270" s="96"/>
      <c r="BD270" s="96"/>
      <c r="BE270" s="96"/>
      <c r="BF270" s="96"/>
      <c r="BG270" s="96"/>
      <c r="BH270" s="96"/>
      <c r="BI270" s="96"/>
      <c r="BJ270" s="96"/>
      <c r="BK270" s="96"/>
      <c r="BL270" s="96"/>
      <c r="BM270" s="96"/>
      <c r="BN270" s="96"/>
      <c r="BO270" s="96"/>
      <c r="BP270" s="96"/>
      <c r="BQ270" s="96"/>
      <c r="BR270" s="96"/>
      <c r="BS270" s="96"/>
      <c r="BT270" s="96"/>
      <c r="BU270" s="96"/>
      <c r="BV270" s="96"/>
      <c r="BW270" s="96"/>
      <c r="BX270" s="96"/>
      <c r="BY270" s="96"/>
      <c r="BZ270" s="96"/>
      <c r="CA270" s="96"/>
      <c r="CB270" s="96"/>
      <c r="CC270" s="96"/>
      <c r="CD270" s="96"/>
      <c r="CE270" s="96"/>
      <c r="CF270" s="96"/>
      <c r="CG270" s="96"/>
      <c r="CH270" s="96"/>
      <c r="CI270" s="96"/>
      <c r="CJ270" s="96"/>
      <c r="CK270" s="96"/>
      <c r="CL270" s="96"/>
      <c r="CM270" s="96"/>
      <c r="CN270" s="96"/>
      <c r="CO270" s="96"/>
      <c r="CP270" s="96"/>
      <c r="CQ270" s="96"/>
      <c r="CR270" s="96"/>
      <c r="CS270" s="96"/>
      <c r="CT270" s="96"/>
      <c r="CU270" s="96"/>
      <c r="CV270" s="96"/>
      <c r="CW270" s="96"/>
      <c r="CX270" s="96"/>
      <c r="CY270" s="96"/>
      <c r="CZ270" s="96"/>
      <c r="DA270" s="96"/>
      <c r="DB270" s="96"/>
      <c r="DC270" s="96"/>
      <c r="DD270" s="96"/>
      <c r="DE270" s="96"/>
      <c r="DF270" s="96"/>
      <c r="DG270" s="96"/>
      <c r="DH270" s="96"/>
      <c r="DI270" s="96"/>
      <c r="DJ270" s="96"/>
      <c r="DK270" s="96"/>
      <c r="DL270" s="96"/>
      <c r="DM270" s="96"/>
      <c r="DN270" s="96"/>
      <c r="DO270" s="96"/>
      <c r="DP270" s="96"/>
      <c r="DQ270" s="96"/>
      <c r="DR270" s="96"/>
      <c r="DS270" s="96"/>
      <c r="DT270" s="96"/>
      <c r="DU270" s="96"/>
      <c r="DV270" s="96"/>
      <c r="DW270" s="96"/>
      <c r="DX270" s="96"/>
      <c r="DY270" s="97"/>
      <c r="DZ270" s="96"/>
      <c r="EA270" s="96"/>
      <c r="EB270" s="96"/>
      <c r="EC270" s="96"/>
      <c r="ED270" s="96"/>
      <c r="EE270" s="96"/>
      <c r="EF270" s="96"/>
      <c r="EG270" s="96"/>
      <c r="EH270" s="96"/>
      <c r="EI270" s="96"/>
      <c r="EJ270" s="96"/>
      <c r="EK270" s="96"/>
      <c r="EL270" s="96"/>
      <c r="EM270" s="96"/>
      <c r="EN270" s="96"/>
      <c r="EO270" s="96"/>
      <c r="EP270" s="96"/>
      <c r="EQ270" s="96"/>
      <c r="ER270" s="96"/>
      <c r="ES270" s="96"/>
      <c r="ET270" s="96"/>
      <c r="EU270" s="96"/>
      <c r="EV270" s="96"/>
      <c r="EW270" s="96"/>
      <c r="EX270" s="96"/>
      <c r="EY270" s="96"/>
      <c r="EZ270" s="96"/>
      <c r="FA270" s="96"/>
      <c r="FB270" s="96"/>
      <c r="FC270" s="96"/>
      <c r="FD270" s="96"/>
      <c r="FE270" s="96"/>
      <c r="FF270" s="96"/>
      <c r="FG270" s="96"/>
      <c r="FH270" s="96"/>
      <c r="FI270" s="96"/>
      <c r="FJ270" s="96"/>
      <c r="FK270" s="96"/>
      <c r="FL270" s="96"/>
      <c r="FM270" s="96"/>
      <c r="FN270" s="96"/>
      <c r="FO270" s="96"/>
      <c r="FP270" s="96"/>
      <c r="FQ270" s="96"/>
      <c r="FR270" s="96"/>
      <c r="FS270" s="96"/>
      <c r="FT270" s="96"/>
      <c r="FU270" s="96"/>
      <c r="FV270" s="96"/>
      <c r="FW270" s="96"/>
      <c r="FX270" s="96"/>
      <c r="FY270" s="96"/>
      <c r="FZ270" s="96"/>
      <c r="GA270" s="96"/>
      <c r="GB270" s="96"/>
      <c r="GC270" s="96"/>
      <c r="GD270" s="96"/>
      <c r="GE270" s="96"/>
      <c r="GF270" s="96"/>
      <c r="GG270" s="96"/>
      <c r="GH270" s="96"/>
      <c r="GI270" s="96"/>
      <c r="GJ270" s="96"/>
      <c r="GK270" s="96"/>
      <c r="GL270" s="96"/>
      <c r="GM270" s="96"/>
      <c r="GN270" s="96"/>
      <c r="GO270" s="96"/>
      <c r="GP270" s="96"/>
      <c r="GQ270" s="96"/>
      <c r="GR270" s="96"/>
      <c r="GS270" s="96"/>
      <c r="GT270" s="96"/>
      <c r="GU270" s="96"/>
      <c r="GV270" s="96"/>
      <c r="GW270" s="96"/>
      <c r="GX270" s="96"/>
      <c r="GY270" s="96"/>
      <c r="GZ270" s="96"/>
      <c r="HA270" s="96"/>
      <c r="HB270" s="96"/>
      <c r="HC270" s="96"/>
      <c r="HD270" s="96"/>
      <c r="HE270" s="96"/>
      <c r="HF270" s="96"/>
      <c r="HG270" s="96"/>
      <c r="HH270" s="96"/>
      <c r="HI270" s="96"/>
      <c r="HJ270" s="96"/>
      <c r="HK270" s="96"/>
      <c r="HL270" s="96"/>
      <c r="HM270" s="96"/>
      <c r="HN270" s="96"/>
      <c r="HO270" s="96"/>
      <c r="HP270" s="96"/>
      <c r="HQ270" s="96"/>
      <c r="HR270" s="96"/>
      <c r="HS270" s="96"/>
      <c r="HT270" s="96"/>
      <c r="HU270" s="96"/>
      <c r="HV270" s="96"/>
      <c r="HW270" s="96"/>
      <c r="HX270" s="96"/>
      <c r="HY270" s="96"/>
      <c r="HZ270" s="96"/>
      <c r="IA270" s="96"/>
      <c r="IB270" s="96"/>
      <c r="IC270" s="96"/>
      <c r="ID270" s="96"/>
      <c r="IE270" s="96"/>
      <c r="IF270" s="96"/>
      <c r="IG270" s="96"/>
      <c r="IH270" s="96"/>
      <c r="II270" s="96"/>
      <c r="IJ270" s="96"/>
      <c r="IK270" s="96"/>
      <c r="IL270" s="96"/>
    </row>
    <row r="271" spans="1:246" ht="30">
      <c r="A271" s="49" t="s">
        <v>858</v>
      </c>
      <c r="B271" s="49" t="s">
        <v>33</v>
      </c>
      <c r="E271" s="77">
        <v>5</v>
      </c>
      <c r="F271" s="6" t="s">
        <v>199</v>
      </c>
      <c r="G271" s="396"/>
      <c r="H271" s="274">
        <f t="shared" si="67"/>
        <v>6119</v>
      </c>
      <c r="I271" s="274">
        <v>5563</v>
      </c>
      <c r="J271" s="79"/>
      <c r="K271" s="79">
        <v>556</v>
      </c>
      <c r="L271" s="80">
        <f t="shared" si="68"/>
        <v>556</v>
      </c>
      <c r="M271" s="79"/>
      <c r="N271" s="81"/>
      <c r="O271" s="79">
        <v>556</v>
      </c>
      <c r="P271" s="79">
        <f>SUM(Q271:S271)</f>
        <v>6119</v>
      </c>
      <c r="Q271" s="79">
        <v>5563</v>
      </c>
      <c r="R271" s="81"/>
      <c r="S271" s="81">
        <v>556</v>
      </c>
      <c r="T271" s="81"/>
      <c r="U271" s="81"/>
      <c r="V271" s="81"/>
      <c r="W271" s="81"/>
      <c r="X271" s="86" t="s">
        <v>182</v>
      </c>
      <c r="Y271" s="83"/>
      <c r="Z271" s="50">
        <f t="shared" si="69"/>
        <v>6119</v>
      </c>
      <c r="AA271" s="51">
        <f t="shared" si="70"/>
        <v>556</v>
      </c>
      <c r="AB271" s="51">
        <f t="shared" si="71"/>
        <v>6119</v>
      </c>
      <c r="AC271" s="51">
        <f t="shared" si="72"/>
        <v>0</v>
      </c>
      <c r="AD271" s="96"/>
      <c r="AE271" s="96"/>
      <c r="AF271" s="96"/>
      <c r="AG271" s="96"/>
      <c r="AH271" s="96"/>
      <c r="AI271" s="96"/>
      <c r="AJ271" s="96"/>
      <c r="AK271" s="96"/>
      <c r="AL271" s="96"/>
      <c r="AM271" s="96"/>
      <c r="AN271" s="96"/>
      <c r="AO271" s="96"/>
      <c r="AP271" s="96"/>
      <c r="AQ271" s="96"/>
      <c r="AR271" s="96"/>
      <c r="AS271" s="96"/>
      <c r="AT271" s="96"/>
      <c r="AU271" s="96"/>
      <c r="AV271" s="96"/>
      <c r="AW271" s="96"/>
      <c r="AX271" s="96"/>
      <c r="AY271" s="96"/>
      <c r="AZ271" s="96"/>
      <c r="BA271" s="96"/>
      <c r="BB271" s="96"/>
      <c r="BC271" s="96"/>
      <c r="BD271" s="96"/>
      <c r="BE271" s="96"/>
      <c r="BF271" s="96"/>
      <c r="BG271" s="96"/>
      <c r="BH271" s="96"/>
      <c r="BI271" s="96"/>
      <c r="BJ271" s="96"/>
      <c r="BK271" s="96"/>
      <c r="BL271" s="96"/>
      <c r="BM271" s="96"/>
      <c r="BN271" s="96"/>
      <c r="BO271" s="96"/>
      <c r="BP271" s="96"/>
      <c r="BQ271" s="96"/>
      <c r="BR271" s="96"/>
      <c r="BS271" s="96"/>
      <c r="BT271" s="96"/>
      <c r="BU271" s="96"/>
      <c r="BV271" s="96"/>
      <c r="BW271" s="96"/>
      <c r="BX271" s="96"/>
      <c r="BY271" s="96"/>
      <c r="BZ271" s="96"/>
      <c r="CA271" s="96"/>
      <c r="CB271" s="96"/>
      <c r="CC271" s="96"/>
      <c r="CD271" s="96"/>
      <c r="CE271" s="96"/>
      <c r="CF271" s="96"/>
      <c r="CG271" s="96"/>
      <c r="CH271" s="96"/>
      <c r="CI271" s="96"/>
      <c r="CJ271" s="96"/>
      <c r="CK271" s="96"/>
      <c r="CL271" s="96"/>
      <c r="CM271" s="96"/>
      <c r="CN271" s="96"/>
      <c r="CO271" s="96"/>
      <c r="CP271" s="96"/>
      <c r="CQ271" s="96"/>
      <c r="CR271" s="96"/>
      <c r="CS271" s="96"/>
      <c r="CT271" s="96"/>
      <c r="CU271" s="96"/>
      <c r="CV271" s="96"/>
      <c r="CW271" s="96"/>
      <c r="CX271" s="96"/>
      <c r="CY271" s="96"/>
      <c r="CZ271" s="96"/>
      <c r="DA271" s="96"/>
      <c r="DB271" s="96"/>
      <c r="DC271" s="96"/>
      <c r="DD271" s="96"/>
      <c r="DE271" s="96"/>
      <c r="DF271" s="96"/>
      <c r="DG271" s="96"/>
      <c r="DH271" s="96"/>
      <c r="DI271" s="96"/>
      <c r="DJ271" s="96"/>
      <c r="DK271" s="96"/>
      <c r="DL271" s="96"/>
      <c r="DM271" s="96"/>
      <c r="DN271" s="96"/>
      <c r="DO271" s="96"/>
      <c r="DP271" s="96"/>
      <c r="DQ271" s="96"/>
      <c r="DR271" s="96"/>
      <c r="DS271" s="96"/>
      <c r="DT271" s="96"/>
      <c r="DU271" s="96"/>
      <c r="DV271" s="96"/>
      <c r="DW271" s="96"/>
      <c r="DX271" s="96"/>
      <c r="DY271" s="97"/>
      <c r="DZ271" s="96"/>
      <c r="EA271" s="96"/>
      <c r="EB271" s="96"/>
      <c r="EC271" s="96"/>
      <c r="ED271" s="96"/>
      <c r="EE271" s="96"/>
      <c r="EF271" s="96"/>
      <c r="EG271" s="96"/>
      <c r="EH271" s="96"/>
      <c r="EI271" s="96"/>
      <c r="EJ271" s="96"/>
      <c r="EK271" s="96"/>
      <c r="EL271" s="96"/>
      <c r="EM271" s="96"/>
      <c r="EN271" s="96"/>
      <c r="EO271" s="96"/>
      <c r="EP271" s="96"/>
      <c r="EQ271" s="96"/>
      <c r="ER271" s="96"/>
      <c r="ES271" s="96"/>
      <c r="ET271" s="96"/>
      <c r="EU271" s="96"/>
      <c r="EV271" s="96"/>
      <c r="EW271" s="96"/>
      <c r="EX271" s="96"/>
      <c r="EY271" s="96"/>
      <c r="EZ271" s="96"/>
      <c r="FA271" s="96"/>
      <c r="FB271" s="96"/>
      <c r="FC271" s="96"/>
      <c r="FD271" s="96"/>
      <c r="FE271" s="96"/>
      <c r="FF271" s="96"/>
      <c r="FG271" s="96"/>
      <c r="FH271" s="96"/>
      <c r="FI271" s="96"/>
      <c r="FJ271" s="96"/>
      <c r="FK271" s="96"/>
      <c r="FL271" s="96"/>
      <c r="FM271" s="96"/>
      <c r="FN271" s="96"/>
      <c r="FO271" s="96"/>
      <c r="FP271" s="96"/>
      <c r="FQ271" s="96"/>
      <c r="FR271" s="96"/>
      <c r="FS271" s="96"/>
      <c r="FT271" s="96"/>
      <c r="FU271" s="96"/>
      <c r="FV271" s="96"/>
      <c r="FW271" s="96"/>
      <c r="FX271" s="96"/>
      <c r="FY271" s="96"/>
      <c r="FZ271" s="96"/>
      <c r="GA271" s="96"/>
      <c r="GB271" s="96"/>
      <c r="GC271" s="96"/>
      <c r="GD271" s="96"/>
      <c r="GE271" s="96"/>
      <c r="GF271" s="96"/>
      <c r="GG271" s="96"/>
      <c r="GH271" s="96"/>
      <c r="GI271" s="96"/>
      <c r="GJ271" s="96"/>
      <c r="GK271" s="96"/>
      <c r="GL271" s="96"/>
      <c r="GM271" s="96"/>
      <c r="GN271" s="96"/>
      <c r="GO271" s="96"/>
      <c r="GP271" s="96"/>
      <c r="GQ271" s="96"/>
      <c r="GR271" s="96"/>
      <c r="GS271" s="96"/>
      <c r="GT271" s="96"/>
      <c r="GU271" s="96"/>
      <c r="GV271" s="96"/>
      <c r="GW271" s="96"/>
      <c r="GX271" s="96"/>
      <c r="GY271" s="96"/>
      <c r="GZ271" s="96"/>
      <c r="HA271" s="96"/>
      <c r="HB271" s="96"/>
      <c r="HC271" s="96"/>
      <c r="HD271" s="96"/>
      <c r="HE271" s="96"/>
      <c r="HF271" s="96"/>
      <c r="HG271" s="96"/>
      <c r="HH271" s="96"/>
      <c r="HI271" s="96"/>
      <c r="HJ271" s="96"/>
      <c r="HK271" s="96"/>
      <c r="HL271" s="96"/>
      <c r="HM271" s="96"/>
      <c r="HN271" s="96"/>
      <c r="HO271" s="96"/>
      <c r="HP271" s="96"/>
      <c r="HQ271" s="96"/>
      <c r="HR271" s="96"/>
      <c r="HS271" s="96"/>
      <c r="HT271" s="96"/>
      <c r="HU271" s="96"/>
      <c r="HV271" s="96"/>
      <c r="HW271" s="96"/>
      <c r="HX271" s="96"/>
      <c r="HY271" s="96"/>
      <c r="HZ271" s="96"/>
      <c r="IA271" s="96"/>
      <c r="IB271" s="96"/>
      <c r="IC271" s="96"/>
      <c r="ID271" s="96"/>
      <c r="IE271" s="96"/>
      <c r="IF271" s="96"/>
      <c r="IG271" s="96"/>
      <c r="IH271" s="96"/>
      <c r="II271" s="96"/>
      <c r="IJ271" s="96"/>
      <c r="IK271" s="96"/>
      <c r="IL271" s="96"/>
    </row>
    <row r="272" spans="1:246" ht="30">
      <c r="A272" s="49" t="s">
        <v>858</v>
      </c>
      <c r="B272" s="49" t="s">
        <v>33</v>
      </c>
      <c r="E272" s="77">
        <v>6</v>
      </c>
      <c r="F272" s="6" t="s">
        <v>201</v>
      </c>
      <c r="G272" s="396" t="s">
        <v>200</v>
      </c>
      <c r="H272" s="274">
        <f t="shared" si="67"/>
        <v>1538.2350000000001</v>
      </c>
      <c r="I272" s="274">
        <v>1400</v>
      </c>
      <c r="J272" s="79"/>
      <c r="K272" s="79">
        <v>138.23500000000001</v>
      </c>
      <c r="L272" s="80">
        <f t="shared" si="68"/>
        <v>1538.2350000000001</v>
      </c>
      <c r="M272" s="79">
        <v>1400</v>
      </c>
      <c r="N272" s="81"/>
      <c r="O272" s="79">
        <v>138.23500000000001</v>
      </c>
      <c r="P272" s="79"/>
      <c r="Q272" s="79"/>
      <c r="R272" s="81"/>
      <c r="S272" s="81"/>
      <c r="T272" s="81"/>
      <c r="U272" s="81"/>
      <c r="V272" s="81"/>
      <c r="W272" s="81"/>
      <c r="X272" s="86" t="s">
        <v>202</v>
      </c>
      <c r="Y272" s="83"/>
      <c r="Z272" s="50">
        <f t="shared" si="69"/>
        <v>1538.2350000000001</v>
      </c>
      <c r="AA272" s="51">
        <f t="shared" si="70"/>
        <v>1538.2350000000001</v>
      </c>
      <c r="AB272" s="51">
        <f t="shared" si="71"/>
        <v>0</v>
      </c>
      <c r="AC272" s="51">
        <f t="shared" si="72"/>
        <v>0</v>
      </c>
      <c r="AD272" s="96"/>
      <c r="AE272" s="96"/>
      <c r="AF272" s="96"/>
      <c r="AG272" s="96"/>
      <c r="AH272" s="96"/>
      <c r="AI272" s="96"/>
      <c r="AJ272" s="96"/>
      <c r="AK272" s="96"/>
      <c r="AL272" s="96"/>
      <c r="AM272" s="96"/>
      <c r="AN272" s="96"/>
      <c r="AO272" s="96"/>
      <c r="AP272" s="96"/>
      <c r="AQ272" s="96"/>
      <c r="AR272" s="96"/>
      <c r="AS272" s="96"/>
      <c r="AT272" s="96"/>
      <c r="AU272" s="96"/>
      <c r="AV272" s="96"/>
      <c r="AW272" s="96"/>
      <c r="AX272" s="96"/>
      <c r="AY272" s="96"/>
      <c r="AZ272" s="96"/>
      <c r="BA272" s="96"/>
      <c r="BB272" s="96"/>
      <c r="BC272" s="96"/>
      <c r="BD272" s="96"/>
      <c r="BE272" s="96"/>
      <c r="BF272" s="96"/>
      <c r="BG272" s="96"/>
      <c r="BH272" s="96"/>
      <c r="BI272" s="96"/>
      <c r="BJ272" s="96"/>
      <c r="BK272" s="96"/>
      <c r="BL272" s="96"/>
      <c r="BM272" s="96"/>
      <c r="BN272" s="96"/>
      <c r="BO272" s="96"/>
      <c r="BP272" s="96"/>
      <c r="BQ272" s="96"/>
      <c r="BR272" s="96"/>
      <c r="BS272" s="96"/>
      <c r="BT272" s="96"/>
      <c r="BU272" s="96"/>
      <c r="BV272" s="96"/>
      <c r="BW272" s="96"/>
      <c r="BX272" s="96"/>
      <c r="BY272" s="96"/>
      <c r="BZ272" s="96"/>
      <c r="CA272" s="96"/>
      <c r="CB272" s="96"/>
      <c r="CC272" s="96"/>
      <c r="CD272" s="96"/>
      <c r="CE272" s="96"/>
      <c r="CF272" s="96"/>
      <c r="CG272" s="96"/>
      <c r="CH272" s="96"/>
      <c r="CI272" s="96"/>
      <c r="CJ272" s="96"/>
      <c r="CK272" s="96"/>
      <c r="CL272" s="96"/>
      <c r="CM272" s="96"/>
      <c r="CN272" s="96"/>
      <c r="CO272" s="96"/>
      <c r="CP272" s="96"/>
      <c r="CQ272" s="96"/>
      <c r="CR272" s="96"/>
      <c r="CS272" s="96"/>
      <c r="CT272" s="96"/>
      <c r="CU272" s="96"/>
      <c r="CV272" s="96"/>
      <c r="CW272" s="96"/>
      <c r="CX272" s="96"/>
      <c r="CY272" s="96"/>
      <c r="CZ272" s="96"/>
      <c r="DA272" s="96"/>
      <c r="DB272" s="96"/>
      <c r="DC272" s="96"/>
      <c r="DD272" s="96"/>
      <c r="DE272" s="96"/>
      <c r="DF272" s="96"/>
      <c r="DG272" s="96"/>
      <c r="DH272" s="96"/>
      <c r="DI272" s="96"/>
      <c r="DJ272" s="96"/>
      <c r="DK272" s="96"/>
      <c r="DL272" s="96"/>
      <c r="DM272" s="96"/>
      <c r="DN272" s="96"/>
      <c r="DO272" s="96"/>
      <c r="DP272" s="96"/>
      <c r="DQ272" s="96"/>
      <c r="DR272" s="96"/>
      <c r="DS272" s="96"/>
      <c r="DT272" s="96"/>
      <c r="DU272" s="96"/>
      <c r="DV272" s="96"/>
      <c r="DW272" s="96"/>
      <c r="DX272" s="96"/>
      <c r="DY272" s="97"/>
      <c r="DZ272" s="96"/>
      <c r="EA272" s="96"/>
      <c r="EB272" s="96"/>
      <c r="EC272" s="96"/>
      <c r="ED272" s="96"/>
      <c r="EE272" s="96"/>
      <c r="EF272" s="96"/>
      <c r="EG272" s="96"/>
      <c r="EH272" s="96"/>
      <c r="EI272" s="96"/>
      <c r="EJ272" s="96"/>
      <c r="EK272" s="96"/>
      <c r="EL272" s="96"/>
      <c r="EM272" s="96"/>
      <c r="EN272" s="96"/>
      <c r="EO272" s="96"/>
      <c r="EP272" s="96"/>
      <c r="EQ272" s="96"/>
      <c r="ER272" s="96"/>
      <c r="ES272" s="96"/>
      <c r="ET272" s="96"/>
      <c r="EU272" s="96"/>
      <c r="EV272" s="96"/>
      <c r="EW272" s="96"/>
      <c r="EX272" s="96"/>
      <c r="EY272" s="96"/>
      <c r="EZ272" s="96"/>
      <c r="FA272" s="96"/>
      <c r="FB272" s="96"/>
      <c r="FC272" s="96"/>
      <c r="FD272" s="96"/>
      <c r="FE272" s="96"/>
      <c r="FF272" s="96"/>
      <c r="FG272" s="96"/>
      <c r="FH272" s="96"/>
      <c r="FI272" s="96"/>
      <c r="FJ272" s="96"/>
      <c r="FK272" s="96"/>
      <c r="FL272" s="96"/>
      <c r="FM272" s="96"/>
      <c r="FN272" s="96"/>
      <c r="FO272" s="96"/>
      <c r="FP272" s="96"/>
      <c r="FQ272" s="96"/>
      <c r="FR272" s="96"/>
      <c r="FS272" s="96"/>
      <c r="FT272" s="96"/>
      <c r="FU272" s="96"/>
      <c r="FV272" s="96"/>
      <c r="FW272" s="96"/>
      <c r="FX272" s="96"/>
      <c r="FY272" s="96"/>
      <c r="FZ272" s="96"/>
      <c r="GA272" s="96"/>
      <c r="GB272" s="96"/>
      <c r="GC272" s="96"/>
      <c r="GD272" s="96"/>
      <c r="GE272" s="96"/>
      <c r="GF272" s="96"/>
      <c r="GG272" s="96"/>
      <c r="GH272" s="96"/>
      <c r="GI272" s="96"/>
      <c r="GJ272" s="96"/>
      <c r="GK272" s="96"/>
      <c r="GL272" s="96"/>
      <c r="GM272" s="96"/>
      <c r="GN272" s="96"/>
      <c r="GO272" s="96"/>
      <c r="GP272" s="96"/>
      <c r="GQ272" s="96"/>
      <c r="GR272" s="96"/>
      <c r="GS272" s="96"/>
      <c r="GT272" s="96"/>
      <c r="GU272" s="96"/>
      <c r="GV272" s="96"/>
      <c r="GW272" s="96"/>
      <c r="GX272" s="96"/>
      <c r="GY272" s="96"/>
      <c r="GZ272" s="96"/>
      <c r="HA272" s="96"/>
      <c r="HB272" s="96"/>
      <c r="HC272" s="96"/>
      <c r="HD272" s="96"/>
      <c r="HE272" s="96"/>
      <c r="HF272" s="96"/>
      <c r="HG272" s="96"/>
      <c r="HH272" s="96"/>
      <c r="HI272" s="96"/>
      <c r="HJ272" s="96"/>
      <c r="HK272" s="96"/>
      <c r="HL272" s="96"/>
      <c r="HM272" s="96"/>
      <c r="HN272" s="96"/>
      <c r="HO272" s="96"/>
      <c r="HP272" s="96"/>
      <c r="HQ272" s="96"/>
      <c r="HR272" s="96"/>
      <c r="HS272" s="96"/>
      <c r="HT272" s="96"/>
      <c r="HU272" s="96"/>
      <c r="HV272" s="96"/>
      <c r="HW272" s="96"/>
      <c r="HX272" s="96"/>
      <c r="HY272" s="96"/>
      <c r="HZ272" s="96"/>
      <c r="IA272" s="96"/>
      <c r="IB272" s="96"/>
      <c r="IC272" s="96"/>
      <c r="ID272" s="96"/>
      <c r="IE272" s="96"/>
      <c r="IF272" s="96"/>
      <c r="IG272" s="96"/>
      <c r="IH272" s="96"/>
      <c r="II272" s="96"/>
      <c r="IJ272" s="96"/>
      <c r="IK272" s="96"/>
      <c r="IL272" s="96"/>
    </row>
    <row r="273" spans="1:246" ht="30">
      <c r="A273" s="49" t="s">
        <v>858</v>
      </c>
      <c r="B273" s="49" t="s">
        <v>33</v>
      </c>
      <c r="E273" s="77">
        <v>7</v>
      </c>
      <c r="F273" s="6" t="s">
        <v>203</v>
      </c>
      <c r="G273" s="396"/>
      <c r="H273" s="274">
        <f t="shared" si="67"/>
        <v>805.65</v>
      </c>
      <c r="I273" s="274">
        <v>733</v>
      </c>
      <c r="J273" s="79"/>
      <c r="K273" s="79">
        <v>72.650000000000006</v>
      </c>
      <c r="L273" s="80">
        <f t="shared" si="68"/>
        <v>805.65</v>
      </c>
      <c r="M273" s="79">
        <v>733</v>
      </c>
      <c r="N273" s="81"/>
      <c r="O273" s="79">
        <v>72.650000000000006</v>
      </c>
      <c r="P273" s="79"/>
      <c r="Q273" s="79"/>
      <c r="R273" s="81"/>
      <c r="S273" s="81"/>
      <c r="T273" s="81"/>
      <c r="U273" s="81"/>
      <c r="V273" s="81"/>
      <c r="W273" s="81"/>
      <c r="X273" s="86" t="s">
        <v>202</v>
      </c>
      <c r="Y273" s="83"/>
      <c r="Z273" s="50">
        <f t="shared" si="69"/>
        <v>805.65</v>
      </c>
      <c r="AA273" s="51">
        <f t="shared" si="70"/>
        <v>805.65</v>
      </c>
      <c r="AB273" s="51">
        <f t="shared" si="71"/>
        <v>0</v>
      </c>
      <c r="AC273" s="51">
        <f t="shared" si="72"/>
        <v>0</v>
      </c>
      <c r="AD273" s="96"/>
      <c r="AE273" s="96"/>
      <c r="AF273" s="96"/>
      <c r="AG273" s="96"/>
      <c r="AH273" s="96"/>
      <c r="AI273" s="96"/>
      <c r="AJ273" s="96"/>
      <c r="AK273" s="96"/>
      <c r="AL273" s="96"/>
      <c r="AM273" s="96"/>
      <c r="AN273" s="96"/>
      <c r="AO273" s="96"/>
      <c r="AP273" s="96"/>
      <c r="AQ273" s="96"/>
      <c r="AR273" s="96"/>
      <c r="AS273" s="96"/>
      <c r="AT273" s="96"/>
      <c r="AU273" s="96"/>
      <c r="AV273" s="96"/>
      <c r="AW273" s="96"/>
      <c r="AX273" s="96"/>
      <c r="AY273" s="96"/>
      <c r="AZ273" s="96"/>
      <c r="BA273" s="96"/>
      <c r="BB273" s="96"/>
      <c r="BC273" s="96"/>
      <c r="BD273" s="96"/>
      <c r="BE273" s="96"/>
      <c r="BF273" s="96"/>
      <c r="BG273" s="96"/>
      <c r="BH273" s="96"/>
      <c r="BI273" s="96"/>
      <c r="BJ273" s="96"/>
      <c r="BK273" s="96"/>
      <c r="BL273" s="96"/>
      <c r="BM273" s="96"/>
      <c r="BN273" s="96"/>
      <c r="BO273" s="96"/>
      <c r="BP273" s="96"/>
      <c r="BQ273" s="96"/>
      <c r="BR273" s="96"/>
      <c r="BS273" s="96"/>
      <c r="BT273" s="96"/>
      <c r="BU273" s="96"/>
      <c r="BV273" s="96"/>
      <c r="BW273" s="96"/>
      <c r="BX273" s="96"/>
      <c r="BY273" s="96"/>
      <c r="BZ273" s="96"/>
      <c r="CA273" s="96"/>
      <c r="CB273" s="96"/>
      <c r="CC273" s="96"/>
      <c r="CD273" s="96"/>
      <c r="CE273" s="96"/>
      <c r="CF273" s="96"/>
      <c r="CG273" s="96"/>
      <c r="CH273" s="96"/>
      <c r="CI273" s="96"/>
      <c r="CJ273" s="96"/>
      <c r="CK273" s="96"/>
      <c r="CL273" s="96"/>
      <c r="CM273" s="96"/>
      <c r="CN273" s="96"/>
      <c r="CO273" s="96"/>
      <c r="CP273" s="96"/>
      <c r="CQ273" s="96"/>
      <c r="CR273" s="96"/>
      <c r="CS273" s="96"/>
      <c r="CT273" s="96"/>
      <c r="CU273" s="96"/>
      <c r="CV273" s="96"/>
      <c r="CW273" s="96"/>
      <c r="CX273" s="96"/>
      <c r="CY273" s="96"/>
      <c r="CZ273" s="96"/>
      <c r="DA273" s="96"/>
      <c r="DB273" s="96"/>
      <c r="DC273" s="96"/>
      <c r="DD273" s="96"/>
      <c r="DE273" s="96"/>
      <c r="DF273" s="96"/>
      <c r="DG273" s="96"/>
      <c r="DH273" s="96"/>
      <c r="DI273" s="96"/>
      <c r="DJ273" s="96"/>
      <c r="DK273" s="96"/>
      <c r="DL273" s="96"/>
      <c r="DM273" s="96"/>
      <c r="DN273" s="96"/>
      <c r="DO273" s="96"/>
      <c r="DP273" s="96"/>
      <c r="DQ273" s="96"/>
      <c r="DR273" s="96"/>
      <c r="DS273" s="96"/>
      <c r="DT273" s="96"/>
      <c r="DU273" s="96"/>
      <c r="DV273" s="96"/>
      <c r="DW273" s="96"/>
      <c r="DX273" s="96"/>
      <c r="DY273" s="97"/>
      <c r="DZ273" s="96"/>
      <c r="EA273" s="96"/>
      <c r="EB273" s="96"/>
      <c r="EC273" s="96"/>
      <c r="ED273" s="96"/>
      <c r="EE273" s="96"/>
      <c r="EF273" s="96"/>
      <c r="EG273" s="96"/>
      <c r="EH273" s="96"/>
      <c r="EI273" s="96"/>
      <c r="EJ273" s="96"/>
      <c r="EK273" s="96"/>
      <c r="EL273" s="96"/>
      <c r="EM273" s="96"/>
      <c r="EN273" s="96"/>
      <c r="EO273" s="96"/>
      <c r="EP273" s="96"/>
      <c r="EQ273" s="96"/>
      <c r="ER273" s="96"/>
      <c r="ES273" s="96"/>
      <c r="ET273" s="96"/>
      <c r="EU273" s="96"/>
      <c r="EV273" s="96"/>
      <c r="EW273" s="96"/>
      <c r="EX273" s="96"/>
      <c r="EY273" s="96"/>
      <c r="EZ273" s="96"/>
      <c r="FA273" s="96"/>
      <c r="FB273" s="96"/>
      <c r="FC273" s="96"/>
      <c r="FD273" s="96"/>
      <c r="FE273" s="96"/>
      <c r="FF273" s="96"/>
      <c r="FG273" s="96"/>
      <c r="FH273" s="96"/>
      <c r="FI273" s="96"/>
      <c r="FJ273" s="96"/>
      <c r="FK273" s="96"/>
      <c r="FL273" s="96"/>
      <c r="FM273" s="96"/>
      <c r="FN273" s="96"/>
      <c r="FO273" s="96"/>
      <c r="FP273" s="96"/>
      <c r="FQ273" s="96"/>
      <c r="FR273" s="96"/>
      <c r="FS273" s="96"/>
      <c r="FT273" s="96"/>
      <c r="FU273" s="96"/>
      <c r="FV273" s="96"/>
      <c r="FW273" s="96"/>
      <c r="FX273" s="96"/>
      <c r="FY273" s="96"/>
      <c r="FZ273" s="96"/>
      <c r="GA273" s="96"/>
      <c r="GB273" s="96"/>
      <c r="GC273" s="96"/>
      <c r="GD273" s="96"/>
      <c r="GE273" s="96"/>
      <c r="GF273" s="96"/>
      <c r="GG273" s="96"/>
      <c r="GH273" s="96"/>
      <c r="GI273" s="96"/>
      <c r="GJ273" s="96"/>
      <c r="GK273" s="96"/>
      <c r="GL273" s="96"/>
      <c r="GM273" s="96"/>
      <c r="GN273" s="96"/>
      <c r="GO273" s="96"/>
      <c r="GP273" s="96"/>
      <c r="GQ273" s="96"/>
      <c r="GR273" s="96"/>
      <c r="GS273" s="96"/>
      <c r="GT273" s="96"/>
      <c r="GU273" s="96"/>
      <c r="GV273" s="96"/>
      <c r="GW273" s="96"/>
      <c r="GX273" s="96"/>
      <c r="GY273" s="96"/>
      <c r="GZ273" s="96"/>
      <c r="HA273" s="96"/>
      <c r="HB273" s="96"/>
      <c r="HC273" s="96"/>
      <c r="HD273" s="96"/>
      <c r="HE273" s="96"/>
      <c r="HF273" s="96"/>
      <c r="HG273" s="96"/>
      <c r="HH273" s="96"/>
      <c r="HI273" s="96"/>
      <c r="HJ273" s="96"/>
      <c r="HK273" s="96"/>
      <c r="HL273" s="96"/>
      <c r="HM273" s="96"/>
      <c r="HN273" s="96"/>
      <c r="HO273" s="96"/>
      <c r="HP273" s="96"/>
      <c r="HQ273" s="96"/>
      <c r="HR273" s="96"/>
      <c r="HS273" s="96"/>
      <c r="HT273" s="96"/>
      <c r="HU273" s="96"/>
      <c r="HV273" s="96"/>
      <c r="HW273" s="96"/>
      <c r="HX273" s="96"/>
      <c r="HY273" s="96"/>
      <c r="HZ273" s="96"/>
      <c r="IA273" s="96"/>
      <c r="IB273" s="96"/>
      <c r="IC273" s="96"/>
      <c r="ID273" s="96"/>
      <c r="IE273" s="96"/>
      <c r="IF273" s="96"/>
      <c r="IG273" s="96"/>
      <c r="IH273" s="96"/>
      <c r="II273" s="96"/>
      <c r="IJ273" s="96"/>
      <c r="IK273" s="96"/>
      <c r="IL273" s="96"/>
    </row>
    <row r="274" spans="1:246" ht="30">
      <c r="A274" s="49" t="s">
        <v>858</v>
      </c>
      <c r="B274" s="49" t="s">
        <v>33</v>
      </c>
      <c r="E274" s="77">
        <v>8</v>
      </c>
      <c r="F274" s="6" t="s">
        <v>204</v>
      </c>
      <c r="G274" s="396"/>
      <c r="H274" s="274">
        <f t="shared" si="67"/>
        <v>100</v>
      </c>
      <c r="I274" s="274">
        <v>100</v>
      </c>
      <c r="J274" s="79"/>
      <c r="K274" s="79"/>
      <c r="L274" s="80">
        <f t="shared" si="68"/>
        <v>100</v>
      </c>
      <c r="M274" s="79">
        <v>100</v>
      </c>
      <c r="N274" s="81"/>
      <c r="O274" s="79">
        <v>0</v>
      </c>
      <c r="P274" s="79"/>
      <c r="Q274" s="79"/>
      <c r="R274" s="81"/>
      <c r="S274" s="81"/>
      <c r="T274" s="81"/>
      <c r="U274" s="81"/>
      <c r="V274" s="81"/>
      <c r="W274" s="81"/>
      <c r="X274" s="191" t="s">
        <v>202</v>
      </c>
      <c r="Y274" s="83"/>
      <c r="Z274" s="50">
        <f t="shared" si="69"/>
        <v>100</v>
      </c>
      <c r="AA274" s="51">
        <f t="shared" si="70"/>
        <v>100</v>
      </c>
      <c r="AB274" s="51">
        <f t="shared" si="71"/>
        <v>0</v>
      </c>
      <c r="AC274" s="51">
        <f t="shared" si="72"/>
        <v>0</v>
      </c>
      <c r="AD274" s="96"/>
      <c r="AE274" s="96"/>
      <c r="AF274" s="96"/>
      <c r="AG274" s="96"/>
      <c r="AH274" s="96"/>
      <c r="AI274" s="96"/>
      <c r="AJ274" s="96"/>
      <c r="AK274" s="96"/>
      <c r="AL274" s="96"/>
      <c r="AM274" s="96"/>
      <c r="AN274" s="96"/>
      <c r="AO274" s="96"/>
      <c r="AP274" s="96"/>
      <c r="AQ274" s="96"/>
      <c r="AR274" s="96"/>
      <c r="AS274" s="96"/>
      <c r="AT274" s="96"/>
      <c r="AU274" s="96"/>
      <c r="AV274" s="96"/>
      <c r="AW274" s="96"/>
      <c r="AX274" s="96"/>
      <c r="AY274" s="96"/>
      <c r="AZ274" s="96"/>
      <c r="BA274" s="96"/>
      <c r="BB274" s="96"/>
      <c r="BC274" s="96"/>
      <c r="BD274" s="96"/>
      <c r="BE274" s="96"/>
      <c r="BF274" s="96"/>
      <c r="BG274" s="96"/>
      <c r="BH274" s="96"/>
      <c r="BI274" s="96"/>
      <c r="BJ274" s="96"/>
      <c r="BK274" s="96"/>
      <c r="BL274" s="96"/>
      <c r="BM274" s="96"/>
      <c r="BN274" s="96"/>
      <c r="BO274" s="96"/>
      <c r="BP274" s="96"/>
      <c r="BQ274" s="96"/>
      <c r="BR274" s="96"/>
      <c r="BS274" s="96"/>
      <c r="BT274" s="96"/>
      <c r="BU274" s="96"/>
      <c r="BV274" s="96"/>
      <c r="BW274" s="96"/>
      <c r="BX274" s="96"/>
      <c r="BY274" s="96"/>
      <c r="BZ274" s="96"/>
      <c r="CA274" s="96"/>
      <c r="CB274" s="96"/>
      <c r="CC274" s="96"/>
      <c r="CD274" s="96"/>
      <c r="CE274" s="96"/>
      <c r="CF274" s="96"/>
      <c r="CG274" s="96"/>
      <c r="CH274" s="96"/>
      <c r="CI274" s="96"/>
      <c r="CJ274" s="96"/>
      <c r="CK274" s="96"/>
      <c r="CL274" s="96"/>
      <c r="CM274" s="96"/>
      <c r="CN274" s="96"/>
      <c r="CO274" s="96"/>
      <c r="CP274" s="96"/>
      <c r="CQ274" s="96"/>
      <c r="CR274" s="96"/>
      <c r="CS274" s="96"/>
      <c r="CT274" s="96"/>
      <c r="CU274" s="96"/>
      <c r="CV274" s="96"/>
      <c r="CW274" s="96"/>
      <c r="CX274" s="96"/>
      <c r="CY274" s="96"/>
      <c r="CZ274" s="96"/>
      <c r="DA274" s="96"/>
      <c r="DB274" s="96"/>
      <c r="DC274" s="96"/>
      <c r="DD274" s="96"/>
      <c r="DE274" s="96"/>
      <c r="DF274" s="96"/>
      <c r="DG274" s="96"/>
      <c r="DH274" s="96"/>
      <c r="DI274" s="96"/>
      <c r="DJ274" s="96"/>
      <c r="DK274" s="96"/>
      <c r="DL274" s="96"/>
      <c r="DM274" s="96"/>
      <c r="DN274" s="96"/>
      <c r="DO274" s="96"/>
      <c r="DP274" s="96"/>
      <c r="DQ274" s="96"/>
      <c r="DR274" s="96"/>
      <c r="DS274" s="96"/>
      <c r="DT274" s="96"/>
      <c r="DU274" s="96"/>
      <c r="DV274" s="96"/>
      <c r="DW274" s="96"/>
      <c r="DX274" s="96"/>
      <c r="DY274" s="97"/>
      <c r="DZ274" s="96"/>
      <c r="EA274" s="96"/>
      <c r="EB274" s="96"/>
      <c r="EC274" s="96"/>
      <c r="ED274" s="96"/>
      <c r="EE274" s="96"/>
      <c r="EF274" s="96"/>
      <c r="EG274" s="96"/>
      <c r="EH274" s="96"/>
      <c r="EI274" s="96"/>
      <c r="EJ274" s="96"/>
      <c r="EK274" s="96"/>
      <c r="EL274" s="96"/>
      <c r="EM274" s="96"/>
      <c r="EN274" s="96"/>
      <c r="EO274" s="96"/>
      <c r="EP274" s="96"/>
      <c r="EQ274" s="96"/>
      <c r="ER274" s="96"/>
      <c r="ES274" s="96"/>
      <c r="ET274" s="96"/>
      <c r="EU274" s="96"/>
      <c r="EV274" s="96"/>
      <c r="EW274" s="96"/>
      <c r="EX274" s="96"/>
      <c r="EY274" s="96"/>
      <c r="EZ274" s="96"/>
      <c r="FA274" s="96"/>
      <c r="FB274" s="96"/>
      <c r="FC274" s="96"/>
      <c r="FD274" s="96"/>
      <c r="FE274" s="96"/>
      <c r="FF274" s="96"/>
      <c r="FG274" s="96"/>
      <c r="FH274" s="96"/>
      <c r="FI274" s="96"/>
      <c r="FJ274" s="96"/>
      <c r="FK274" s="96"/>
      <c r="FL274" s="96"/>
      <c r="FM274" s="96"/>
      <c r="FN274" s="96"/>
      <c r="FO274" s="96"/>
      <c r="FP274" s="96"/>
      <c r="FQ274" s="96"/>
      <c r="FR274" s="96"/>
      <c r="FS274" s="96"/>
      <c r="FT274" s="96"/>
      <c r="FU274" s="96"/>
      <c r="FV274" s="96"/>
      <c r="FW274" s="96"/>
      <c r="FX274" s="96"/>
      <c r="FY274" s="96"/>
      <c r="FZ274" s="96"/>
      <c r="GA274" s="96"/>
      <c r="GB274" s="96"/>
      <c r="GC274" s="96"/>
      <c r="GD274" s="96"/>
      <c r="GE274" s="96"/>
      <c r="GF274" s="96"/>
      <c r="GG274" s="96"/>
      <c r="GH274" s="96"/>
      <c r="GI274" s="96"/>
      <c r="GJ274" s="96"/>
      <c r="GK274" s="96"/>
      <c r="GL274" s="96"/>
      <c r="GM274" s="96"/>
      <c r="GN274" s="96"/>
      <c r="GO274" s="96"/>
      <c r="GP274" s="96"/>
      <c r="GQ274" s="96"/>
      <c r="GR274" s="96"/>
      <c r="GS274" s="96"/>
      <c r="GT274" s="96"/>
      <c r="GU274" s="96"/>
      <c r="GV274" s="96"/>
      <c r="GW274" s="96"/>
      <c r="GX274" s="96"/>
      <c r="GY274" s="96"/>
      <c r="GZ274" s="96"/>
      <c r="HA274" s="96"/>
      <c r="HB274" s="96"/>
      <c r="HC274" s="96"/>
      <c r="HD274" s="96"/>
      <c r="HE274" s="96"/>
      <c r="HF274" s="96"/>
      <c r="HG274" s="96"/>
      <c r="HH274" s="96"/>
      <c r="HI274" s="96"/>
      <c r="HJ274" s="96"/>
      <c r="HK274" s="96"/>
      <c r="HL274" s="96"/>
      <c r="HM274" s="96"/>
      <c r="HN274" s="96"/>
      <c r="HO274" s="96"/>
      <c r="HP274" s="96"/>
      <c r="HQ274" s="96"/>
      <c r="HR274" s="96"/>
      <c r="HS274" s="96"/>
      <c r="HT274" s="96"/>
      <c r="HU274" s="96"/>
      <c r="HV274" s="96"/>
      <c r="HW274" s="96"/>
      <c r="HX274" s="96"/>
      <c r="HY274" s="96"/>
      <c r="HZ274" s="96"/>
      <c r="IA274" s="96"/>
      <c r="IB274" s="96"/>
      <c r="IC274" s="96"/>
      <c r="ID274" s="96"/>
      <c r="IE274" s="96"/>
      <c r="IF274" s="96"/>
      <c r="IG274" s="96"/>
      <c r="IH274" s="96"/>
      <c r="II274" s="96"/>
      <c r="IJ274" s="96"/>
      <c r="IK274" s="96"/>
      <c r="IL274" s="96"/>
    </row>
    <row r="275" spans="1:246" ht="30">
      <c r="A275" s="49" t="s">
        <v>858</v>
      </c>
      <c r="B275" s="49" t="s">
        <v>33</v>
      </c>
      <c r="E275" s="77">
        <v>9</v>
      </c>
      <c r="F275" s="6" t="s">
        <v>205</v>
      </c>
      <c r="G275" s="396"/>
      <c r="H275" s="274">
        <f t="shared" si="67"/>
        <v>990</v>
      </c>
      <c r="I275" s="274">
        <v>900</v>
      </c>
      <c r="J275" s="79"/>
      <c r="K275" s="79">
        <f>45+45</f>
        <v>90</v>
      </c>
      <c r="L275" s="80">
        <f t="shared" si="68"/>
        <v>931.5</v>
      </c>
      <c r="M275" s="79">
        <v>900</v>
      </c>
      <c r="N275" s="81"/>
      <c r="O275" s="79">
        <v>31.5</v>
      </c>
      <c r="P275" s="79"/>
      <c r="Q275" s="79"/>
      <c r="R275" s="81"/>
      <c r="S275" s="81"/>
      <c r="T275" s="81"/>
      <c r="U275" s="81"/>
      <c r="V275" s="81"/>
      <c r="W275" s="81"/>
      <c r="X275" s="86" t="s">
        <v>202</v>
      </c>
      <c r="Y275" s="401" t="s">
        <v>844</v>
      </c>
      <c r="Z275" s="50">
        <f t="shared" si="69"/>
        <v>990</v>
      </c>
      <c r="AA275" s="51">
        <f t="shared" si="70"/>
        <v>931.5</v>
      </c>
      <c r="AB275" s="51">
        <f t="shared" si="71"/>
        <v>0</v>
      </c>
      <c r="AC275" s="51">
        <f t="shared" si="72"/>
        <v>0</v>
      </c>
      <c r="AD275" s="96"/>
      <c r="AE275" s="96"/>
      <c r="AF275" s="96"/>
      <c r="AG275" s="96"/>
      <c r="AH275" s="96"/>
      <c r="AI275" s="96"/>
      <c r="AJ275" s="96"/>
      <c r="AK275" s="96"/>
      <c r="AL275" s="96"/>
      <c r="AM275" s="96"/>
      <c r="AN275" s="96"/>
      <c r="AO275" s="96"/>
      <c r="AP275" s="96"/>
      <c r="AQ275" s="96"/>
      <c r="AR275" s="96"/>
      <c r="AS275" s="96"/>
      <c r="AT275" s="96"/>
      <c r="AU275" s="96"/>
      <c r="AV275" s="96"/>
      <c r="AW275" s="96"/>
      <c r="AX275" s="96"/>
      <c r="AY275" s="96"/>
      <c r="AZ275" s="96"/>
      <c r="BA275" s="96"/>
      <c r="BB275" s="96"/>
      <c r="BC275" s="96"/>
      <c r="BD275" s="96"/>
      <c r="BE275" s="96"/>
      <c r="BF275" s="96"/>
      <c r="BG275" s="96"/>
      <c r="BH275" s="96"/>
      <c r="BI275" s="96"/>
      <c r="BJ275" s="96"/>
      <c r="BK275" s="96"/>
      <c r="BL275" s="96"/>
      <c r="BM275" s="96"/>
      <c r="BN275" s="96"/>
      <c r="BO275" s="96"/>
      <c r="BP275" s="96"/>
      <c r="BQ275" s="96"/>
      <c r="BR275" s="96"/>
      <c r="BS275" s="96"/>
      <c r="BT275" s="96"/>
      <c r="BU275" s="96"/>
      <c r="BV275" s="96"/>
      <c r="BW275" s="96"/>
      <c r="BX275" s="96"/>
      <c r="BY275" s="96"/>
      <c r="BZ275" s="96"/>
      <c r="CA275" s="96"/>
      <c r="CB275" s="96"/>
      <c r="CC275" s="96"/>
      <c r="CD275" s="96"/>
      <c r="CE275" s="96"/>
      <c r="CF275" s="96"/>
      <c r="CG275" s="96"/>
      <c r="CH275" s="96"/>
      <c r="CI275" s="96"/>
      <c r="CJ275" s="96"/>
      <c r="CK275" s="96"/>
      <c r="CL275" s="96"/>
      <c r="CM275" s="96"/>
      <c r="CN275" s="96"/>
      <c r="CO275" s="96"/>
      <c r="CP275" s="96"/>
      <c r="CQ275" s="96"/>
      <c r="CR275" s="96"/>
      <c r="CS275" s="96"/>
      <c r="CT275" s="96"/>
      <c r="CU275" s="96"/>
      <c r="CV275" s="96"/>
      <c r="CW275" s="96"/>
      <c r="CX275" s="96"/>
      <c r="CY275" s="96"/>
      <c r="CZ275" s="96"/>
      <c r="DA275" s="96"/>
      <c r="DB275" s="96"/>
      <c r="DC275" s="96"/>
      <c r="DD275" s="96"/>
      <c r="DE275" s="96"/>
      <c r="DF275" s="96"/>
      <c r="DG275" s="96"/>
      <c r="DH275" s="96"/>
      <c r="DI275" s="96"/>
      <c r="DJ275" s="96"/>
      <c r="DK275" s="96"/>
      <c r="DL275" s="96"/>
      <c r="DM275" s="96"/>
      <c r="DN275" s="96"/>
      <c r="DO275" s="96"/>
      <c r="DP275" s="96"/>
      <c r="DQ275" s="96"/>
      <c r="DR275" s="96"/>
      <c r="DS275" s="96"/>
      <c r="DT275" s="96"/>
      <c r="DU275" s="96"/>
      <c r="DV275" s="96"/>
      <c r="DW275" s="96"/>
      <c r="DX275" s="96"/>
      <c r="DY275" s="97"/>
      <c r="DZ275" s="96"/>
      <c r="EA275" s="96"/>
      <c r="EB275" s="96"/>
      <c r="EC275" s="96"/>
      <c r="ED275" s="96"/>
      <c r="EE275" s="96"/>
      <c r="EF275" s="96"/>
      <c r="EG275" s="96"/>
      <c r="EH275" s="96"/>
      <c r="EI275" s="96"/>
      <c r="EJ275" s="96"/>
      <c r="EK275" s="96"/>
      <c r="EL275" s="96"/>
      <c r="EM275" s="96"/>
      <c r="EN275" s="96"/>
      <c r="EO275" s="96"/>
      <c r="EP275" s="96"/>
      <c r="EQ275" s="96"/>
      <c r="ER275" s="96"/>
      <c r="ES275" s="96"/>
      <c r="ET275" s="96"/>
      <c r="EU275" s="96"/>
      <c r="EV275" s="96"/>
      <c r="EW275" s="96"/>
      <c r="EX275" s="96"/>
      <c r="EY275" s="96"/>
      <c r="EZ275" s="96"/>
      <c r="FA275" s="96"/>
      <c r="FB275" s="96"/>
      <c r="FC275" s="96"/>
      <c r="FD275" s="96"/>
      <c r="FE275" s="96"/>
      <c r="FF275" s="96"/>
      <c r="FG275" s="96"/>
      <c r="FH275" s="96"/>
      <c r="FI275" s="96"/>
      <c r="FJ275" s="96"/>
      <c r="FK275" s="96"/>
      <c r="FL275" s="96"/>
      <c r="FM275" s="96"/>
      <c r="FN275" s="96"/>
      <c r="FO275" s="96"/>
      <c r="FP275" s="96"/>
      <c r="FQ275" s="96"/>
      <c r="FR275" s="96"/>
      <c r="FS275" s="96"/>
      <c r="FT275" s="96"/>
      <c r="FU275" s="96"/>
      <c r="FV275" s="96"/>
      <c r="FW275" s="96"/>
      <c r="FX275" s="96"/>
      <c r="FY275" s="96"/>
      <c r="FZ275" s="96"/>
      <c r="GA275" s="96"/>
      <c r="GB275" s="96"/>
      <c r="GC275" s="96"/>
      <c r="GD275" s="96"/>
      <c r="GE275" s="96"/>
      <c r="GF275" s="96"/>
      <c r="GG275" s="96"/>
      <c r="GH275" s="96"/>
      <c r="GI275" s="96"/>
      <c r="GJ275" s="96"/>
      <c r="GK275" s="96"/>
      <c r="GL275" s="96"/>
      <c r="GM275" s="96"/>
      <c r="GN275" s="96"/>
      <c r="GO275" s="96"/>
      <c r="GP275" s="96"/>
      <c r="GQ275" s="96"/>
      <c r="GR275" s="96"/>
      <c r="GS275" s="96"/>
      <c r="GT275" s="96"/>
      <c r="GU275" s="96"/>
      <c r="GV275" s="96"/>
      <c r="GW275" s="96"/>
      <c r="GX275" s="96"/>
      <c r="GY275" s="96"/>
      <c r="GZ275" s="96"/>
      <c r="HA275" s="96"/>
      <c r="HB275" s="96"/>
      <c r="HC275" s="96"/>
      <c r="HD275" s="96"/>
      <c r="HE275" s="96"/>
      <c r="HF275" s="96"/>
      <c r="HG275" s="96"/>
      <c r="HH275" s="96"/>
      <c r="HI275" s="96"/>
      <c r="HJ275" s="96"/>
      <c r="HK275" s="96"/>
      <c r="HL275" s="96"/>
      <c r="HM275" s="96"/>
      <c r="HN275" s="96"/>
      <c r="HO275" s="96"/>
      <c r="HP275" s="96"/>
      <c r="HQ275" s="96"/>
      <c r="HR275" s="96"/>
      <c r="HS275" s="96"/>
      <c r="HT275" s="96"/>
      <c r="HU275" s="96"/>
      <c r="HV275" s="96"/>
      <c r="HW275" s="96"/>
      <c r="HX275" s="96"/>
      <c r="HY275" s="96"/>
      <c r="HZ275" s="96"/>
      <c r="IA275" s="96"/>
      <c r="IB275" s="96"/>
      <c r="IC275" s="96"/>
      <c r="ID275" s="96"/>
      <c r="IE275" s="96"/>
      <c r="IF275" s="96"/>
      <c r="IG275" s="96"/>
      <c r="IH275" s="96"/>
      <c r="II275" s="96"/>
      <c r="IJ275" s="96"/>
      <c r="IK275" s="96"/>
      <c r="IL275" s="96"/>
    </row>
    <row r="276" spans="1:246" ht="24.75" customHeight="1">
      <c r="A276" s="49" t="s">
        <v>858</v>
      </c>
      <c r="B276" s="49" t="s">
        <v>33</v>
      </c>
      <c r="E276" s="77">
        <v>10</v>
      </c>
      <c r="F276" s="6" t="s">
        <v>206</v>
      </c>
      <c r="G276" s="396"/>
      <c r="H276" s="274">
        <f t="shared" si="67"/>
        <v>704</v>
      </c>
      <c r="I276" s="274">
        <v>640</v>
      </c>
      <c r="J276" s="79"/>
      <c r="K276" s="79">
        <f>32+32</f>
        <v>64</v>
      </c>
      <c r="L276" s="80">
        <f t="shared" si="68"/>
        <v>662.4</v>
      </c>
      <c r="M276" s="79">
        <v>640</v>
      </c>
      <c r="N276" s="81"/>
      <c r="O276" s="79">
        <v>22.4</v>
      </c>
      <c r="P276" s="79"/>
      <c r="Q276" s="79"/>
      <c r="R276" s="81"/>
      <c r="S276" s="81"/>
      <c r="T276" s="81"/>
      <c r="U276" s="81"/>
      <c r="V276" s="81"/>
      <c r="W276" s="81"/>
      <c r="X276" s="86" t="s">
        <v>202</v>
      </c>
      <c r="Y276" s="401"/>
      <c r="Z276" s="50">
        <f t="shared" si="69"/>
        <v>704</v>
      </c>
      <c r="AA276" s="51">
        <f t="shared" si="70"/>
        <v>662.4</v>
      </c>
      <c r="AB276" s="51">
        <f t="shared" si="71"/>
        <v>0</v>
      </c>
      <c r="AC276" s="51">
        <f t="shared" si="72"/>
        <v>0</v>
      </c>
      <c r="AD276" s="96"/>
      <c r="AE276" s="96"/>
      <c r="AF276" s="96"/>
      <c r="AG276" s="96"/>
      <c r="AH276" s="96"/>
      <c r="AI276" s="96"/>
      <c r="AJ276" s="96"/>
      <c r="AK276" s="96"/>
      <c r="AL276" s="96"/>
      <c r="AM276" s="96"/>
      <c r="AN276" s="96"/>
      <c r="AO276" s="96"/>
      <c r="AP276" s="96"/>
      <c r="AQ276" s="96"/>
      <c r="AR276" s="96"/>
      <c r="AS276" s="96"/>
      <c r="AT276" s="96"/>
      <c r="AU276" s="96"/>
      <c r="AV276" s="96"/>
      <c r="AW276" s="96"/>
      <c r="AX276" s="96"/>
      <c r="AY276" s="96"/>
      <c r="AZ276" s="96"/>
      <c r="BA276" s="96"/>
      <c r="BB276" s="96"/>
      <c r="BC276" s="96"/>
      <c r="BD276" s="96"/>
      <c r="BE276" s="96"/>
      <c r="BF276" s="96"/>
      <c r="BG276" s="96"/>
      <c r="BH276" s="96"/>
      <c r="BI276" s="96"/>
      <c r="BJ276" s="96"/>
      <c r="BK276" s="96"/>
      <c r="BL276" s="96"/>
      <c r="BM276" s="96"/>
      <c r="BN276" s="96"/>
      <c r="BO276" s="96"/>
      <c r="BP276" s="96"/>
      <c r="BQ276" s="96"/>
      <c r="BR276" s="96"/>
      <c r="BS276" s="96"/>
      <c r="BT276" s="96"/>
      <c r="BU276" s="96"/>
      <c r="BV276" s="96"/>
      <c r="BW276" s="96"/>
      <c r="BX276" s="96"/>
      <c r="BY276" s="96"/>
      <c r="BZ276" s="96"/>
      <c r="CA276" s="96"/>
      <c r="CB276" s="96"/>
      <c r="CC276" s="96"/>
      <c r="CD276" s="96"/>
      <c r="CE276" s="96"/>
      <c r="CF276" s="96"/>
      <c r="CG276" s="96"/>
      <c r="CH276" s="96"/>
      <c r="CI276" s="96"/>
      <c r="CJ276" s="96"/>
      <c r="CK276" s="96"/>
      <c r="CL276" s="96"/>
      <c r="CM276" s="96"/>
      <c r="CN276" s="96"/>
      <c r="CO276" s="96"/>
      <c r="CP276" s="96"/>
      <c r="CQ276" s="96"/>
      <c r="CR276" s="96"/>
      <c r="CS276" s="96"/>
      <c r="CT276" s="96"/>
      <c r="CU276" s="96"/>
      <c r="CV276" s="96"/>
      <c r="CW276" s="96"/>
      <c r="CX276" s="96"/>
      <c r="CY276" s="96"/>
      <c r="CZ276" s="96"/>
      <c r="DA276" s="96"/>
      <c r="DB276" s="96"/>
      <c r="DC276" s="96"/>
      <c r="DD276" s="96"/>
      <c r="DE276" s="96"/>
      <c r="DF276" s="96"/>
      <c r="DG276" s="96"/>
      <c r="DH276" s="96"/>
      <c r="DI276" s="96"/>
      <c r="DJ276" s="96"/>
      <c r="DK276" s="96"/>
      <c r="DL276" s="96"/>
      <c r="DM276" s="96"/>
      <c r="DN276" s="96"/>
      <c r="DO276" s="96"/>
      <c r="DP276" s="96"/>
      <c r="DQ276" s="96"/>
      <c r="DR276" s="96"/>
      <c r="DS276" s="96"/>
      <c r="DT276" s="96"/>
      <c r="DU276" s="96"/>
      <c r="DV276" s="96"/>
      <c r="DW276" s="96"/>
      <c r="DX276" s="96"/>
      <c r="DY276" s="97"/>
      <c r="DZ276" s="96"/>
      <c r="EA276" s="96"/>
      <c r="EB276" s="96"/>
      <c r="EC276" s="96"/>
      <c r="ED276" s="96"/>
      <c r="EE276" s="96"/>
      <c r="EF276" s="96"/>
      <c r="EG276" s="96"/>
      <c r="EH276" s="96"/>
      <c r="EI276" s="96"/>
      <c r="EJ276" s="96"/>
      <c r="EK276" s="96"/>
      <c r="EL276" s="96"/>
      <c r="EM276" s="96"/>
      <c r="EN276" s="96"/>
      <c r="EO276" s="96"/>
      <c r="EP276" s="96"/>
      <c r="EQ276" s="96"/>
      <c r="ER276" s="96"/>
      <c r="ES276" s="96"/>
      <c r="ET276" s="96"/>
      <c r="EU276" s="96"/>
      <c r="EV276" s="96"/>
      <c r="EW276" s="96"/>
      <c r="EX276" s="96"/>
      <c r="EY276" s="96"/>
      <c r="EZ276" s="96"/>
      <c r="FA276" s="96"/>
      <c r="FB276" s="96"/>
      <c r="FC276" s="96"/>
      <c r="FD276" s="96"/>
      <c r="FE276" s="96"/>
      <c r="FF276" s="96"/>
      <c r="FG276" s="96"/>
      <c r="FH276" s="96"/>
      <c r="FI276" s="96"/>
      <c r="FJ276" s="96"/>
      <c r="FK276" s="96"/>
      <c r="FL276" s="96"/>
      <c r="FM276" s="96"/>
      <c r="FN276" s="96"/>
      <c r="FO276" s="96"/>
      <c r="FP276" s="96"/>
      <c r="FQ276" s="96"/>
      <c r="FR276" s="96"/>
      <c r="FS276" s="96"/>
      <c r="FT276" s="96"/>
      <c r="FU276" s="96"/>
      <c r="FV276" s="96"/>
      <c r="FW276" s="96"/>
      <c r="FX276" s="96"/>
      <c r="FY276" s="96"/>
      <c r="FZ276" s="96"/>
      <c r="GA276" s="96"/>
      <c r="GB276" s="96"/>
      <c r="GC276" s="96"/>
      <c r="GD276" s="96"/>
      <c r="GE276" s="96"/>
      <c r="GF276" s="96"/>
      <c r="GG276" s="96"/>
      <c r="GH276" s="96"/>
      <c r="GI276" s="96"/>
      <c r="GJ276" s="96"/>
      <c r="GK276" s="96"/>
      <c r="GL276" s="96"/>
      <c r="GM276" s="96"/>
      <c r="GN276" s="96"/>
      <c r="GO276" s="96"/>
      <c r="GP276" s="96"/>
      <c r="GQ276" s="96"/>
      <c r="GR276" s="96"/>
      <c r="GS276" s="96"/>
      <c r="GT276" s="96"/>
      <c r="GU276" s="96"/>
      <c r="GV276" s="96"/>
      <c r="GW276" s="96"/>
      <c r="GX276" s="96"/>
      <c r="GY276" s="96"/>
      <c r="GZ276" s="96"/>
      <c r="HA276" s="96"/>
      <c r="HB276" s="96"/>
      <c r="HC276" s="96"/>
      <c r="HD276" s="96"/>
      <c r="HE276" s="96"/>
      <c r="HF276" s="96"/>
      <c r="HG276" s="96"/>
      <c r="HH276" s="96"/>
      <c r="HI276" s="96"/>
      <c r="HJ276" s="96"/>
      <c r="HK276" s="96"/>
      <c r="HL276" s="96"/>
      <c r="HM276" s="96"/>
      <c r="HN276" s="96"/>
      <c r="HO276" s="96"/>
      <c r="HP276" s="96"/>
      <c r="HQ276" s="96"/>
      <c r="HR276" s="96"/>
      <c r="HS276" s="96"/>
      <c r="HT276" s="96"/>
      <c r="HU276" s="96"/>
      <c r="HV276" s="96"/>
      <c r="HW276" s="96"/>
      <c r="HX276" s="96"/>
      <c r="HY276" s="96"/>
      <c r="HZ276" s="96"/>
      <c r="IA276" s="96"/>
      <c r="IB276" s="96"/>
      <c r="IC276" s="96"/>
      <c r="ID276" s="96"/>
      <c r="IE276" s="96"/>
      <c r="IF276" s="96"/>
      <c r="IG276" s="96"/>
      <c r="IH276" s="96"/>
      <c r="II276" s="96"/>
      <c r="IJ276" s="96"/>
      <c r="IK276" s="96"/>
      <c r="IL276" s="96"/>
    </row>
    <row r="277" spans="1:246" ht="24.75" customHeight="1">
      <c r="A277" s="49" t="s">
        <v>858</v>
      </c>
      <c r="B277" s="49" t="s">
        <v>33</v>
      </c>
      <c r="E277" s="77">
        <v>11</v>
      </c>
      <c r="F277" s="6" t="s">
        <v>207</v>
      </c>
      <c r="G277" s="396"/>
      <c r="H277" s="274">
        <f t="shared" si="67"/>
        <v>528</v>
      </c>
      <c r="I277" s="274">
        <v>480</v>
      </c>
      <c r="J277" s="79"/>
      <c r="K277" s="79">
        <f>24+24</f>
        <v>48</v>
      </c>
      <c r="L277" s="80">
        <f t="shared" si="68"/>
        <v>496.8</v>
      </c>
      <c r="M277" s="79">
        <v>480</v>
      </c>
      <c r="N277" s="81"/>
      <c r="O277" s="79">
        <v>16.8</v>
      </c>
      <c r="P277" s="79"/>
      <c r="Q277" s="79"/>
      <c r="R277" s="81"/>
      <c r="S277" s="81"/>
      <c r="T277" s="81"/>
      <c r="U277" s="81"/>
      <c r="V277" s="81"/>
      <c r="W277" s="81"/>
      <c r="X277" s="86" t="s">
        <v>202</v>
      </c>
      <c r="Y277" s="401"/>
      <c r="Z277" s="50">
        <f t="shared" si="69"/>
        <v>528</v>
      </c>
      <c r="AA277" s="51">
        <f t="shared" si="70"/>
        <v>496.8</v>
      </c>
      <c r="AB277" s="51">
        <f t="shared" si="71"/>
        <v>0</v>
      </c>
      <c r="AC277" s="51">
        <f t="shared" si="72"/>
        <v>0</v>
      </c>
      <c r="AD277" s="96"/>
      <c r="AE277" s="96"/>
      <c r="AF277" s="96"/>
      <c r="AG277" s="96"/>
      <c r="AH277" s="96"/>
      <c r="AI277" s="96"/>
      <c r="AJ277" s="96"/>
      <c r="AK277" s="96"/>
      <c r="AL277" s="96"/>
      <c r="AM277" s="96"/>
      <c r="AN277" s="96"/>
      <c r="AO277" s="96"/>
      <c r="AP277" s="96"/>
      <c r="AQ277" s="96"/>
      <c r="AR277" s="96"/>
      <c r="AS277" s="96"/>
      <c r="AT277" s="96"/>
      <c r="AU277" s="96"/>
      <c r="AV277" s="96"/>
      <c r="AW277" s="96"/>
      <c r="AX277" s="96"/>
      <c r="AY277" s="96"/>
      <c r="AZ277" s="96"/>
      <c r="BA277" s="96"/>
      <c r="BB277" s="96"/>
      <c r="BC277" s="96"/>
      <c r="BD277" s="96"/>
      <c r="BE277" s="96"/>
      <c r="BF277" s="96"/>
      <c r="BG277" s="96"/>
      <c r="BH277" s="96"/>
      <c r="BI277" s="96"/>
      <c r="BJ277" s="96"/>
      <c r="BK277" s="96"/>
      <c r="BL277" s="96"/>
      <c r="BM277" s="96"/>
      <c r="BN277" s="96"/>
      <c r="BO277" s="96"/>
      <c r="BP277" s="96"/>
      <c r="BQ277" s="96"/>
      <c r="BR277" s="96"/>
      <c r="BS277" s="96"/>
      <c r="BT277" s="96"/>
      <c r="BU277" s="96"/>
      <c r="BV277" s="96"/>
      <c r="BW277" s="96"/>
      <c r="BX277" s="96"/>
      <c r="BY277" s="96"/>
      <c r="BZ277" s="96"/>
      <c r="CA277" s="96"/>
      <c r="CB277" s="96"/>
      <c r="CC277" s="96"/>
      <c r="CD277" s="96"/>
      <c r="CE277" s="96"/>
      <c r="CF277" s="96"/>
      <c r="CG277" s="96"/>
      <c r="CH277" s="96"/>
      <c r="CI277" s="96"/>
      <c r="CJ277" s="96"/>
      <c r="CK277" s="96"/>
      <c r="CL277" s="96"/>
      <c r="CM277" s="96"/>
      <c r="CN277" s="96"/>
      <c r="CO277" s="96"/>
      <c r="CP277" s="96"/>
      <c r="CQ277" s="96"/>
      <c r="CR277" s="96"/>
      <c r="CS277" s="96"/>
      <c r="CT277" s="96"/>
      <c r="CU277" s="96"/>
      <c r="CV277" s="96"/>
      <c r="CW277" s="96"/>
      <c r="CX277" s="96"/>
      <c r="CY277" s="96"/>
      <c r="CZ277" s="96"/>
      <c r="DA277" s="96"/>
      <c r="DB277" s="96"/>
      <c r="DC277" s="96"/>
      <c r="DD277" s="96"/>
      <c r="DE277" s="96"/>
      <c r="DF277" s="96"/>
      <c r="DG277" s="96"/>
      <c r="DH277" s="96"/>
      <c r="DI277" s="96"/>
      <c r="DJ277" s="96"/>
      <c r="DK277" s="96"/>
      <c r="DL277" s="96"/>
      <c r="DM277" s="96"/>
      <c r="DN277" s="96"/>
      <c r="DO277" s="96"/>
      <c r="DP277" s="96"/>
      <c r="DQ277" s="96"/>
      <c r="DR277" s="96"/>
      <c r="DS277" s="96"/>
      <c r="DT277" s="96"/>
      <c r="DU277" s="96"/>
      <c r="DV277" s="96"/>
      <c r="DW277" s="96"/>
      <c r="DX277" s="96"/>
      <c r="DY277" s="97"/>
      <c r="DZ277" s="96"/>
      <c r="EA277" s="96"/>
      <c r="EB277" s="96"/>
      <c r="EC277" s="96"/>
      <c r="ED277" s="96"/>
      <c r="EE277" s="96"/>
      <c r="EF277" s="96"/>
      <c r="EG277" s="96"/>
      <c r="EH277" s="96"/>
      <c r="EI277" s="96"/>
      <c r="EJ277" s="96"/>
      <c r="EK277" s="96"/>
      <c r="EL277" s="96"/>
      <c r="EM277" s="96"/>
      <c r="EN277" s="96"/>
      <c r="EO277" s="96"/>
      <c r="EP277" s="96"/>
      <c r="EQ277" s="96"/>
      <c r="ER277" s="96"/>
      <c r="ES277" s="96"/>
      <c r="ET277" s="96"/>
      <c r="EU277" s="96"/>
      <c r="EV277" s="96"/>
      <c r="EW277" s="96"/>
      <c r="EX277" s="96"/>
      <c r="EY277" s="96"/>
      <c r="EZ277" s="96"/>
      <c r="FA277" s="96"/>
      <c r="FB277" s="96"/>
      <c r="FC277" s="96"/>
      <c r="FD277" s="96"/>
      <c r="FE277" s="96"/>
      <c r="FF277" s="96"/>
      <c r="FG277" s="96"/>
      <c r="FH277" s="96"/>
      <c r="FI277" s="96"/>
      <c r="FJ277" s="96"/>
      <c r="FK277" s="96"/>
      <c r="FL277" s="96"/>
      <c r="FM277" s="96"/>
      <c r="FN277" s="96"/>
      <c r="FO277" s="96"/>
      <c r="FP277" s="96"/>
      <c r="FQ277" s="96"/>
      <c r="FR277" s="96"/>
      <c r="FS277" s="96"/>
      <c r="FT277" s="96"/>
      <c r="FU277" s="96"/>
      <c r="FV277" s="96"/>
      <c r="FW277" s="96"/>
      <c r="FX277" s="96"/>
      <c r="FY277" s="96"/>
      <c r="FZ277" s="96"/>
      <c r="GA277" s="96"/>
      <c r="GB277" s="96"/>
      <c r="GC277" s="96"/>
      <c r="GD277" s="96"/>
      <c r="GE277" s="96"/>
      <c r="GF277" s="96"/>
      <c r="GG277" s="96"/>
      <c r="GH277" s="96"/>
      <c r="GI277" s="96"/>
      <c r="GJ277" s="96"/>
      <c r="GK277" s="96"/>
      <c r="GL277" s="96"/>
      <c r="GM277" s="96"/>
      <c r="GN277" s="96"/>
      <c r="GO277" s="96"/>
      <c r="GP277" s="96"/>
      <c r="GQ277" s="96"/>
      <c r="GR277" s="96"/>
      <c r="GS277" s="96"/>
      <c r="GT277" s="96"/>
      <c r="GU277" s="96"/>
      <c r="GV277" s="96"/>
      <c r="GW277" s="96"/>
      <c r="GX277" s="96"/>
      <c r="GY277" s="96"/>
      <c r="GZ277" s="96"/>
      <c r="HA277" s="96"/>
      <c r="HB277" s="96"/>
      <c r="HC277" s="96"/>
      <c r="HD277" s="96"/>
      <c r="HE277" s="96"/>
      <c r="HF277" s="96"/>
      <c r="HG277" s="96"/>
      <c r="HH277" s="96"/>
      <c r="HI277" s="96"/>
      <c r="HJ277" s="96"/>
      <c r="HK277" s="96"/>
      <c r="HL277" s="96"/>
      <c r="HM277" s="96"/>
      <c r="HN277" s="96"/>
      <c r="HO277" s="96"/>
      <c r="HP277" s="96"/>
      <c r="HQ277" s="96"/>
      <c r="HR277" s="96"/>
      <c r="HS277" s="96"/>
      <c r="HT277" s="96"/>
      <c r="HU277" s="96"/>
      <c r="HV277" s="96"/>
      <c r="HW277" s="96"/>
      <c r="HX277" s="96"/>
      <c r="HY277" s="96"/>
      <c r="HZ277" s="96"/>
      <c r="IA277" s="96"/>
      <c r="IB277" s="96"/>
      <c r="IC277" s="96"/>
      <c r="ID277" s="96"/>
      <c r="IE277" s="96"/>
      <c r="IF277" s="96"/>
      <c r="IG277" s="96"/>
      <c r="IH277" s="96"/>
      <c r="II277" s="96"/>
      <c r="IJ277" s="96"/>
      <c r="IK277" s="96"/>
      <c r="IL277" s="96"/>
    </row>
    <row r="278" spans="1:246" ht="24.75" customHeight="1">
      <c r="A278" s="49" t="s">
        <v>858</v>
      </c>
      <c r="B278" s="49" t="s">
        <v>33</v>
      </c>
      <c r="E278" s="77">
        <v>12</v>
      </c>
      <c r="F278" s="6" t="s">
        <v>208</v>
      </c>
      <c r="G278" s="396" t="s">
        <v>191</v>
      </c>
      <c r="H278" s="274">
        <f t="shared" si="67"/>
        <v>2350.6999999999998</v>
      </c>
      <c r="I278" s="274">
        <v>2137</v>
      </c>
      <c r="J278" s="79"/>
      <c r="K278" s="79">
        <f>106.85+106.85</f>
        <v>213.7</v>
      </c>
      <c r="L278" s="80">
        <f t="shared" si="68"/>
        <v>2350.6999999999998</v>
      </c>
      <c r="M278" s="79">
        <v>2137</v>
      </c>
      <c r="N278" s="81"/>
      <c r="O278" s="79">
        <f>106.85+106.85</f>
        <v>213.7</v>
      </c>
      <c r="P278" s="79">
        <f>SUM(Q278:S278)</f>
        <v>0</v>
      </c>
      <c r="Q278" s="79"/>
      <c r="R278" s="81"/>
      <c r="S278" s="81"/>
      <c r="T278" s="81"/>
      <c r="U278" s="81"/>
      <c r="V278" s="81"/>
      <c r="W278" s="81"/>
      <c r="X278" s="86" t="s">
        <v>202</v>
      </c>
      <c r="Y278" s="401"/>
      <c r="Z278" s="50">
        <f t="shared" si="69"/>
        <v>2350.6999999999998</v>
      </c>
      <c r="AA278" s="51">
        <f t="shared" si="70"/>
        <v>2350.6999999999998</v>
      </c>
      <c r="AB278" s="51">
        <f t="shared" si="71"/>
        <v>0</v>
      </c>
      <c r="AC278" s="51">
        <f t="shared" si="72"/>
        <v>0</v>
      </c>
      <c r="AD278" s="96"/>
      <c r="AE278" s="96"/>
      <c r="AF278" s="96"/>
      <c r="AG278" s="96"/>
      <c r="AH278" s="96"/>
      <c r="AI278" s="96"/>
      <c r="AJ278" s="96"/>
      <c r="AK278" s="96"/>
      <c r="AL278" s="96"/>
      <c r="AM278" s="96"/>
      <c r="AN278" s="96"/>
      <c r="AO278" s="96"/>
      <c r="AP278" s="96"/>
      <c r="AQ278" s="96"/>
      <c r="AR278" s="96"/>
      <c r="AS278" s="96"/>
      <c r="AT278" s="96"/>
      <c r="AU278" s="96"/>
      <c r="AV278" s="96"/>
      <c r="AW278" s="96"/>
      <c r="AX278" s="96"/>
      <c r="AY278" s="96"/>
      <c r="AZ278" s="96"/>
      <c r="BA278" s="96"/>
      <c r="BB278" s="96"/>
      <c r="BC278" s="96"/>
      <c r="BD278" s="96"/>
      <c r="BE278" s="96"/>
      <c r="BF278" s="96"/>
      <c r="BG278" s="96"/>
      <c r="BH278" s="96"/>
      <c r="BI278" s="96"/>
      <c r="BJ278" s="96"/>
      <c r="BK278" s="96"/>
      <c r="BL278" s="96"/>
      <c r="BM278" s="96"/>
      <c r="BN278" s="96"/>
      <c r="BO278" s="96"/>
      <c r="BP278" s="96"/>
      <c r="BQ278" s="96"/>
      <c r="BR278" s="96"/>
      <c r="BS278" s="96"/>
      <c r="BT278" s="96"/>
      <c r="BU278" s="96"/>
      <c r="BV278" s="96"/>
      <c r="BW278" s="96"/>
      <c r="BX278" s="96"/>
      <c r="BY278" s="96"/>
      <c r="BZ278" s="96"/>
      <c r="CA278" s="96"/>
      <c r="CB278" s="96"/>
      <c r="CC278" s="96"/>
      <c r="CD278" s="96"/>
      <c r="CE278" s="96"/>
      <c r="CF278" s="96"/>
      <c r="CG278" s="96"/>
      <c r="CH278" s="96"/>
      <c r="CI278" s="96"/>
      <c r="CJ278" s="96"/>
      <c r="CK278" s="96"/>
      <c r="CL278" s="96"/>
      <c r="CM278" s="96"/>
      <c r="CN278" s="96"/>
      <c r="CO278" s="96"/>
      <c r="CP278" s="96"/>
      <c r="CQ278" s="96"/>
      <c r="CR278" s="96"/>
      <c r="CS278" s="96"/>
      <c r="CT278" s="96"/>
      <c r="CU278" s="96"/>
      <c r="CV278" s="96"/>
      <c r="CW278" s="96"/>
      <c r="CX278" s="96"/>
      <c r="CY278" s="96"/>
      <c r="CZ278" s="96"/>
      <c r="DA278" s="96"/>
      <c r="DB278" s="96"/>
      <c r="DC278" s="96"/>
      <c r="DD278" s="96"/>
      <c r="DE278" s="96"/>
      <c r="DF278" s="96"/>
      <c r="DG278" s="96"/>
      <c r="DH278" s="96"/>
      <c r="DI278" s="96"/>
      <c r="DJ278" s="96"/>
      <c r="DK278" s="96"/>
      <c r="DL278" s="96"/>
      <c r="DM278" s="96"/>
      <c r="DN278" s="96"/>
      <c r="DO278" s="96"/>
      <c r="DP278" s="96"/>
      <c r="DQ278" s="96"/>
      <c r="DR278" s="96"/>
      <c r="DS278" s="96"/>
      <c r="DT278" s="96"/>
      <c r="DU278" s="96"/>
      <c r="DV278" s="96"/>
      <c r="DW278" s="96"/>
      <c r="DX278" s="96"/>
      <c r="DY278" s="97"/>
      <c r="DZ278" s="96"/>
      <c r="EA278" s="96"/>
      <c r="EB278" s="96"/>
      <c r="EC278" s="96"/>
      <c r="ED278" s="96"/>
      <c r="EE278" s="96"/>
      <c r="EF278" s="96"/>
      <c r="EG278" s="96"/>
      <c r="EH278" s="96"/>
      <c r="EI278" s="96"/>
      <c r="EJ278" s="96"/>
      <c r="EK278" s="96"/>
      <c r="EL278" s="96"/>
      <c r="EM278" s="96"/>
      <c r="EN278" s="96"/>
      <c r="EO278" s="96"/>
      <c r="EP278" s="96"/>
      <c r="EQ278" s="96"/>
      <c r="ER278" s="96"/>
      <c r="ES278" s="96"/>
      <c r="ET278" s="96"/>
      <c r="EU278" s="96"/>
      <c r="EV278" s="96"/>
      <c r="EW278" s="96"/>
      <c r="EX278" s="96"/>
      <c r="EY278" s="96"/>
      <c r="EZ278" s="96"/>
      <c r="FA278" s="96"/>
      <c r="FB278" s="96"/>
      <c r="FC278" s="96"/>
      <c r="FD278" s="96"/>
      <c r="FE278" s="96"/>
      <c r="FF278" s="96"/>
      <c r="FG278" s="96"/>
      <c r="FH278" s="96"/>
      <c r="FI278" s="96"/>
      <c r="FJ278" s="96"/>
      <c r="FK278" s="96"/>
      <c r="FL278" s="96"/>
      <c r="FM278" s="96"/>
      <c r="FN278" s="96"/>
      <c r="FO278" s="96"/>
      <c r="FP278" s="96"/>
      <c r="FQ278" s="96"/>
      <c r="FR278" s="96"/>
      <c r="FS278" s="96"/>
      <c r="FT278" s="96"/>
      <c r="FU278" s="96"/>
      <c r="FV278" s="96"/>
      <c r="FW278" s="96"/>
      <c r="FX278" s="96"/>
      <c r="FY278" s="96"/>
      <c r="FZ278" s="96"/>
      <c r="GA278" s="96"/>
      <c r="GB278" s="96"/>
      <c r="GC278" s="96"/>
      <c r="GD278" s="96"/>
      <c r="GE278" s="96"/>
      <c r="GF278" s="96"/>
      <c r="GG278" s="96"/>
      <c r="GH278" s="96"/>
      <c r="GI278" s="96"/>
      <c r="GJ278" s="96"/>
      <c r="GK278" s="96"/>
      <c r="GL278" s="96"/>
      <c r="GM278" s="96"/>
      <c r="GN278" s="96"/>
      <c r="GO278" s="96"/>
      <c r="GP278" s="96"/>
      <c r="GQ278" s="96"/>
      <c r="GR278" s="96"/>
      <c r="GS278" s="96"/>
      <c r="GT278" s="96"/>
      <c r="GU278" s="96"/>
      <c r="GV278" s="96"/>
      <c r="GW278" s="96"/>
      <c r="GX278" s="96"/>
      <c r="GY278" s="96"/>
      <c r="GZ278" s="96"/>
      <c r="HA278" s="96"/>
      <c r="HB278" s="96"/>
      <c r="HC278" s="96"/>
      <c r="HD278" s="96"/>
      <c r="HE278" s="96"/>
      <c r="HF278" s="96"/>
      <c r="HG278" s="96"/>
      <c r="HH278" s="96"/>
      <c r="HI278" s="96"/>
      <c r="HJ278" s="96"/>
      <c r="HK278" s="96"/>
      <c r="HL278" s="96"/>
      <c r="HM278" s="96"/>
      <c r="HN278" s="96"/>
      <c r="HO278" s="96"/>
      <c r="HP278" s="96"/>
      <c r="HQ278" s="96"/>
      <c r="HR278" s="96"/>
      <c r="HS278" s="96"/>
      <c r="HT278" s="96"/>
      <c r="HU278" s="96"/>
      <c r="HV278" s="96"/>
      <c r="HW278" s="96"/>
      <c r="HX278" s="96"/>
      <c r="HY278" s="96"/>
      <c r="HZ278" s="96"/>
      <c r="IA278" s="96"/>
      <c r="IB278" s="96"/>
      <c r="IC278" s="96"/>
      <c r="ID278" s="96"/>
      <c r="IE278" s="96"/>
      <c r="IF278" s="96"/>
      <c r="IG278" s="96"/>
      <c r="IH278" s="96"/>
      <c r="II278" s="96"/>
      <c r="IJ278" s="96"/>
      <c r="IK278" s="96"/>
      <c r="IL278" s="96"/>
    </row>
    <row r="279" spans="1:246" ht="24.75" customHeight="1">
      <c r="A279" s="49" t="s">
        <v>858</v>
      </c>
      <c r="B279" s="49" t="s">
        <v>33</v>
      </c>
      <c r="E279" s="77">
        <v>13</v>
      </c>
      <c r="F279" s="6" t="s">
        <v>209</v>
      </c>
      <c r="G279" s="396"/>
      <c r="H279" s="274">
        <f t="shared" si="67"/>
        <v>2500.3000000000002</v>
      </c>
      <c r="I279" s="274">
        <v>2273</v>
      </c>
      <c r="J279" s="79"/>
      <c r="K279" s="79">
        <f>227.3</f>
        <v>227.3</v>
      </c>
      <c r="L279" s="80">
        <f t="shared" si="68"/>
        <v>2400.7800000000002</v>
      </c>
      <c r="M279" s="79">
        <v>2273</v>
      </c>
      <c r="N279" s="81"/>
      <c r="O279" s="79">
        <v>127.78</v>
      </c>
      <c r="P279" s="79">
        <f>SUM(Q279:S279)</f>
        <v>0</v>
      </c>
      <c r="Q279" s="79"/>
      <c r="R279" s="81"/>
      <c r="S279" s="81"/>
      <c r="T279" s="81"/>
      <c r="U279" s="81"/>
      <c r="V279" s="81"/>
      <c r="W279" s="81"/>
      <c r="X279" s="86" t="s">
        <v>202</v>
      </c>
      <c r="Y279" s="401"/>
      <c r="Z279" s="50">
        <f t="shared" si="69"/>
        <v>2500.3000000000002</v>
      </c>
      <c r="AA279" s="51">
        <f t="shared" si="70"/>
        <v>2400.7800000000002</v>
      </c>
      <c r="AB279" s="51">
        <f t="shared" si="71"/>
        <v>0</v>
      </c>
      <c r="AC279" s="51">
        <f t="shared" si="72"/>
        <v>0</v>
      </c>
      <c r="AD279" s="96"/>
      <c r="AE279" s="96"/>
      <c r="AF279" s="96"/>
      <c r="AG279" s="96"/>
      <c r="AH279" s="96"/>
      <c r="AI279" s="96"/>
      <c r="AJ279" s="96"/>
      <c r="AK279" s="96"/>
      <c r="AL279" s="96"/>
      <c r="AM279" s="96"/>
      <c r="AN279" s="96"/>
      <c r="AO279" s="96"/>
      <c r="AP279" s="96"/>
      <c r="AQ279" s="96"/>
      <c r="AR279" s="96"/>
      <c r="AS279" s="96"/>
      <c r="AT279" s="96"/>
      <c r="AU279" s="96"/>
      <c r="AV279" s="96"/>
      <c r="AW279" s="96"/>
      <c r="AX279" s="96"/>
      <c r="AY279" s="96"/>
      <c r="AZ279" s="96"/>
      <c r="BA279" s="96"/>
      <c r="BB279" s="96"/>
      <c r="BC279" s="96"/>
      <c r="BD279" s="96"/>
      <c r="BE279" s="96"/>
      <c r="BF279" s="96"/>
      <c r="BG279" s="96"/>
      <c r="BH279" s="96"/>
      <c r="BI279" s="96"/>
      <c r="BJ279" s="96"/>
      <c r="BK279" s="96"/>
      <c r="BL279" s="96"/>
      <c r="BM279" s="96"/>
      <c r="BN279" s="96"/>
      <c r="BO279" s="96"/>
      <c r="BP279" s="96"/>
      <c r="BQ279" s="96"/>
      <c r="BR279" s="96"/>
      <c r="BS279" s="96"/>
      <c r="BT279" s="96"/>
      <c r="BU279" s="96"/>
      <c r="BV279" s="96"/>
      <c r="BW279" s="96"/>
      <c r="BX279" s="96"/>
      <c r="BY279" s="96"/>
      <c r="BZ279" s="96"/>
      <c r="CA279" s="96"/>
      <c r="CB279" s="96"/>
      <c r="CC279" s="96"/>
      <c r="CD279" s="96"/>
      <c r="CE279" s="96"/>
      <c r="CF279" s="96"/>
      <c r="CG279" s="96"/>
      <c r="CH279" s="96"/>
      <c r="CI279" s="96"/>
      <c r="CJ279" s="96"/>
      <c r="CK279" s="96"/>
      <c r="CL279" s="96"/>
      <c r="CM279" s="96"/>
      <c r="CN279" s="96"/>
      <c r="CO279" s="96"/>
      <c r="CP279" s="96"/>
      <c r="CQ279" s="96"/>
      <c r="CR279" s="96"/>
      <c r="CS279" s="96"/>
      <c r="CT279" s="96"/>
      <c r="CU279" s="96"/>
      <c r="CV279" s="96"/>
      <c r="CW279" s="96"/>
      <c r="CX279" s="96"/>
      <c r="CY279" s="96"/>
      <c r="CZ279" s="96"/>
      <c r="DA279" s="96"/>
      <c r="DB279" s="96"/>
      <c r="DC279" s="96"/>
      <c r="DD279" s="96"/>
      <c r="DE279" s="96"/>
      <c r="DF279" s="96"/>
      <c r="DG279" s="96"/>
      <c r="DH279" s="96"/>
      <c r="DI279" s="96"/>
      <c r="DJ279" s="96"/>
      <c r="DK279" s="96"/>
      <c r="DL279" s="96"/>
      <c r="DM279" s="96"/>
      <c r="DN279" s="96"/>
      <c r="DO279" s="96"/>
      <c r="DP279" s="96"/>
      <c r="DQ279" s="96"/>
      <c r="DR279" s="96"/>
      <c r="DS279" s="96"/>
      <c r="DT279" s="96"/>
      <c r="DU279" s="96"/>
      <c r="DV279" s="96"/>
      <c r="DW279" s="96"/>
      <c r="DX279" s="96"/>
      <c r="DY279" s="97"/>
      <c r="DZ279" s="96"/>
      <c r="EA279" s="96"/>
      <c r="EB279" s="96"/>
      <c r="EC279" s="96"/>
      <c r="ED279" s="96"/>
      <c r="EE279" s="96"/>
      <c r="EF279" s="96"/>
      <c r="EG279" s="96"/>
      <c r="EH279" s="96"/>
      <c r="EI279" s="96"/>
      <c r="EJ279" s="96"/>
      <c r="EK279" s="96"/>
      <c r="EL279" s="96"/>
      <c r="EM279" s="96"/>
      <c r="EN279" s="96"/>
      <c r="EO279" s="96"/>
      <c r="EP279" s="96"/>
      <c r="EQ279" s="96"/>
      <c r="ER279" s="96"/>
      <c r="ES279" s="96"/>
      <c r="ET279" s="96"/>
      <c r="EU279" s="96"/>
      <c r="EV279" s="96"/>
      <c r="EW279" s="96"/>
      <c r="EX279" s="96"/>
      <c r="EY279" s="96"/>
      <c r="EZ279" s="96"/>
      <c r="FA279" s="96"/>
      <c r="FB279" s="96"/>
      <c r="FC279" s="96"/>
      <c r="FD279" s="96"/>
      <c r="FE279" s="96"/>
      <c r="FF279" s="96"/>
      <c r="FG279" s="96"/>
      <c r="FH279" s="96"/>
      <c r="FI279" s="96"/>
      <c r="FJ279" s="96"/>
      <c r="FK279" s="96"/>
      <c r="FL279" s="96"/>
      <c r="FM279" s="96"/>
      <c r="FN279" s="96"/>
      <c r="FO279" s="96"/>
      <c r="FP279" s="96"/>
      <c r="FQ279" s="96"/>
      <c r="FR279" s="96"/>
      <c r="FS279" s="96"/>
      <c r="FT279" s="96"/>
      <c r="FU279" s="96"/>
      <c r="FV279" s="96"/>
      <c r="FW279" s="96"/>
      <c r="FX279" s="96"/>
      <c r="FY279" s="96"/>
      <c r="FZ279" s="96"/>
      <c r="GA279" s="96"/>
      <c r="GB279" s="96"/>
      <c r="GC279" s="96"/>
      <c r="GD279" s="96"/>
      <c r="GE279" s="96"/>
      <c r="GF279" s="96"/>
      <c r="GG279" s="96"/>
      <c r="GH279" s="96"/>
      <c r="GI279" s="96"/>
      <c r="GJ279" s="96"/>
      <c r="GK279" s="96"/>
      <c r="GL279" s="96"/>
      <c r="GM279" s="96"/>
      <c r="GN279" s="96"/>
      <c r="GO279" s="96"/>
      <c r="GP279" s="96"/>
      <c r="GQ279" s="96"/>
      <c r="GR279" s="96"/>
      <c r="GS279" s="96"/>
      <c r="GT279" s="96"/>
      <c r="GU279" s="96"/>
      <c r="GV279" s="96"/>
      <c r="GW279" s="96"/>
      <c r="GX279" s="96"/>
      <c r="GY279" s="96"/>
      <c r="GZ279" s="96"/>
      <c r="HA279" s="96"/>
      <c r="HB279" s="96"/>
      <c r="HC279" s="96"/>
      <c r="HD279" s="96"/>
      <c r="HE279" s="96"/>
      <c r="HF279" s="96"/>
      <c r="HG279" s="96"/>
      <c r="HH279" s="96"/>
      <c r="HI279" s="96"/>
      <c r="HJ279" s="96"/>
      <c r="HK279" s="96"/>
      <c r="HL279" s="96"/>
      <c r="HM279" s="96"/>
      <c r="HN279" s="96"/>
      <c r="HO279" s="96"/>
      <c r="HP279" s="96"/>
      <c r="HQ279" s="96"/>
      <c r="HR279" s="96"/>
      <c r="HS279" s="96"/>
      <c r="HT279" s="96"/>
      <c r="HU279" s="96"/>
      <c r="HV279" s="96"/>
      <c r="HW279" s="96"/>
      <c r="HX279" s="96"/>
      <c r="HY279" s="96"/>
      <c r="HZ279" s="96"/>
      <c r="IA279" s="96"/>
      <c r="IB279" s="96"/>
      <c r="IC279" s="96"/>
      <c r="ID279" s="96"/>
      <c r="IE279" s="96"/>
      <c r="IF279" s="96"/>
      <c r="IG279" s="96"/>
      <c r="IH279" s="96"/>
      <c r="II279" s="96"/>
      <c r="IJ279" s="96"/>
      <c r="IK279" s="96"/>
      <c r="IL279" s="96"/>
    </row>
    <row r="280" spans="1:246" ht="24.75" customHeight="1">
      <c r="A280" s="49" t="s">
        <v>858</v>
      </c>
      <c r="B280" s="49" t="s">
        <v>33</v>
      </c>
      <c r="E280" s="77">
        <v>14</v>
      </c>
      <c r="F280" s="6" t="s">
        <v>210</v>
      </c>
      <c r="G280" s="396"/>
      <c r="H280" s="274">
        <f t="shared" si="67"/>
        <v>2464</v>
      </c>
      <c r="I280" s="274">
        <v>2240</v>
      </c>
      <c r="J280" s="79"/>
      <c r="K280" s="79">
        <v>224</v>
      </c>
      <c r="L280" s="80">
        <f t="shared" si="68"/>
        <v>1845.2</v>
      </c>
      <c r="M280" s="79">
        <f>2240-574</f>
        <v>1666</v>
      </c>
      <c r="N280" s="81"/>
      <c r="O280" s="79">
        <v>179.2</v>
      </c>
      <c r="P280" s="79">
        <f>SUM(Q280:S280)</f>
        <v>574</v>
      </c>
      <c r="Q280" s="79">
        <v>574</v>
      </c>
      <c r="R280" s="81"/>
      <c r="S280" s="81"/>
      <c r="T280" s="81"/>
      <c r="U280" s="81"/>
      <c r="V280" s="81"/>
      <c r="W280" s="81"/>
      <c r="X280" s="86" t="s">
        <v>202</v>
      </c>
      <c r="Y280" s="401"/>
      <c r="Z280" s="50">
        <f t="shared" si="69"/>
        <v>2464</v>
      </c>
      <c r="AA280" s="51">
        <f t="shared" si="70"/>
        <v>1845.2</v>
      </c>
      <c r="AB280" s="51">
        <f t="shared" si="71"/>
        <v>574</v>
      </c>
      <c r="AC280" s="51">
        <f t="shared" si="72"/>
        <v>0</v>
      </c>
      <c r="AD280" s="96"/>
      <c r="AE280" s="96"/>
      <c r="AF280" s="96"/>
      <c r="AG280" s="96"/>
      <c r="AH280" s="96"/>
      <c r="AI280" s="96"/>
      <c r="AJ280" s="96"/>
      <c r="AK280" s="96"/>
      <c r="AL280" s="96"/>
      <c r="AM280" s="96"/>
      <c r="AN280" s="96"/>
      <c r="AO280" s="96"/>
      <c r="AP280" s="96"/>
      <c r="AQ280" s="96"/>
      <c r="AR280" s="96"/>
      <c r="AS280" s="96"/>
      <c r="AT280" s="96"/>
      <c r="AU280" s="96"/>
      <c r="AV280" s="96"/>
      <c r="AW280" s="96"/>
      <c r="AX280" s="96"/>
      <c r="AY280" s="96"/>
      <c r="AZ280" s="96"/>
      <c r="BA280" s="96"/>
      <c r="BB280" s="96"/>
      <c r="BC280" s="96"/>
      <c r="BD280" s="96"/>
      <c r="BE280" s="96"/>
      <c r="BF280" s="96"/>
      <c r="BG280" s="96"/>
      <c r="BH280" s="96"/>
      <c r="BI280" s="96"/>
      <c r="BJ280" s="96"/>
      <c r="BK280" s="96"/>
      <c r="BL280" s="96"/>
      <c r="BM280" s="96"/>
      <c r="BN280" s="96"/>
      <c r="BO280" s="96"/>
      <c r="BP280" s="96"/>
      <c r="BQ280" s="96"/>
      <c r="BR280" s="96"/>
      <c r="BS280" s="96"/>
      <c r="BT280" s="96"/>
      <c r="BU280" s="96"/>
      <c r="BV280" s="96"/>
      <c r="BW280" s="96"/>
      <c r="BX280" s="96"/>
      <c r="BY280" s="96"/>
      <c r="BZ280" s="96"/>
      <c r="CA280" s="96"/>
      <c r="CB280" s="96"/>
      <c r="CC280" s="96"/>
      <c r="CD280" s="96"/>
      <c r="CE280" s="96"/>
      <c r="CF280" s="96"/>
      <c r="CG280" s="96"/>
      <c r="CH280" s="96"/>
      <c r="CI280" s="96"/>
      <c r="CJ280" s="96"/>
      <c r="CK280" s="96"/>
      <c r="CL280" s="96"/>
      <c r="CM280" s="96"/>
      <c r="CN280" s="96"/>
      <c r="CO280" s="96"/>
      <c r="CP280" s="96"/>
      <c r="CQ280" s="96"/>
      <c r="CR280" s="96"/>
      <c r="CS280" s="96"/>
      <c r="CT280" s="96"/>
      <c r="CU280" s="96"/>
      <c r="CV280" s="96"/>
      <c r="CW280" s="96"/>
      <c r="CX280" s="96"/>
      <c r="CY280" s="96"/>
      <c r="CZ280" s="96"/>
      <c r="DA280" s="96"/>
      <c r="DB280" s="96"/>
      <c r="DC280" s="96"/>
      <c r="DD280" s="96"/>
      <c r="DE280" s="96"/>
      <c r="DF280" s="96"/>
      <c r="DG280" s="96"/>
      <c r="DH280" s="96"/>
      <c r="DI280" s="96"/>
      <c r="DJ280" s="96"/>
      <c r="DK280" s="96"/>
      <c r="DL280" s="96"/>
      <c r="DM280" s="96"/>
      <c r="DN280" s="96"/>
      <c r="DO280" s="96"/>
      <c r="DP280" s="96"/>
      <c r="DQ280" s="96"/>
      <c r="DR280" s="96"/>
      <c r="DS280" s="96"/>
      <c r="DT280" s="96"/>
      <c r="DU280" s="96"/>
      <c r="DV280" s="96"/>
      <c r="DW280" s="96"/>
      <c r="DX280" s="96"/>
      <c r="DY280" s="97"/>
      <c r="DZ280" s="96"/>
      <c r="EA280" s="96"/>
      <c r="EB280" s="96"/>
      <c r="EC280" s="96"/>
      <c r="ED280" s="96"/>
      <c r="EE280" s="96"/>
      <c r="EF280" s="96"/>
      <c r="EG280" s="96"/>
      <c r="EH280" s="96"/>
      <c r="EI280" s="96"/>
      <c r="EJ280" s="96"/>
      <c r="EK280" s="96"/>
      <c r="EL280" s="96"/>
      <c r="EM280" s="96"/>
      <c r="EN280" s="96"/>
      <c r="EO280" s="96"/>
      <c r="EP280" s="96"/>
      <c r="EQ280" s="96"/>
      <c r="ER280" s="96"/>
      <c r="ES280" s="96"/>
      <c r="ET280" s="96"/>
      <c r="EU280" s="96"/>
      <c r="EV280" s="96"/>
      <c r="EW280" s="96"/>
      <c r="EX280" s="96"/>
      <c r="EY280" s="96"/>
      <c r="EZ280" s="96"/>
      <c r="FA280" s="96"/>
      <c r="FB280" s="96"/>
      <c r="FC280" s="96"/>
      <c r="FD280" s="96"/>
      <c r="FE280" s="96"/>
      <c r="FF280" s="96"/>
      <c r="FG280" s="96"/>
      <c r="FH280" s="96"/>
      <c r="FI280" s="96"/>
      <c r="FJ280" s="96"/>
      <c r="FK280" s="96"/>
      <c r="FL280" s="96"/>
      <c r="FM280" s="96"/>
      <c r="FN280" s="96"/>
      <c r="FO280" s="96"/>
      <c r="FP280" s="96"/>
      <c r="FQ280" s="96"/>
      <c r="FR280" s="96"/>
      <c r="FS280" s="96"/>
      <c r="FT280" s="96"/>
      <c r="FU280" s="96"/>
      <c r="FV280" s="96"/>
      <c r="FW280" s="96"/>
      <c r="FX280" s="96"/>
      <c r="FY280" s="96"/>
      <c r="FZ280" s="96"/>
      <c r="GA280" s="96"/>
      <c r="GB280" s="96"/>
      <c r="GC280" s="96"/>
      <c r="GD280" s="96"/>
      <c r="GE280" s="96"/>
      <c r="GF280" s="96"/>
      <c r="GG280" s="96"/>
      <c r="GH280" s="96"/>
      <c r="GI280" s="96"/>
      <c r="GJ280" s="96"/>
      <c r="GK280" s="96"/>
      <c r="GL280" s="96"/>
      <c r="GM280" s="96"/>
      <c r="GN280" s="96"/>
      <c r="GO280" s="96"/>
      <c r="GP280" s="96"/>
      <c r="GQ280" s="96"/>
      <c r="GR280" s="96"/>
      <c r="GS280" s="96"/>
      <c r="GT280" s="96"/>
      <c r="GU280" s="96"/>
      <c r="GV280" s="96"/>
      <c r="GW280" s="96"/>
      <c r="GX280" s="96"/>
      <c r="GY280" s="96"/>
      <c r="GZ280" s="96"/>
      <c r="HA280" s="96"/>
      <c r="HB280" s="96"/>
      <c r="HC280" s="96"/>
      <c r="HD280" s="96"/>
      <c r="HE280" s="96"/>
      <c r="HF280" s="96"/>
      <c r="HG280" s="96"/>
      <c r="HH280" s="96"/>
      <c r="HI280" s="96"/>
      <c r="HJ280" s="96"/>
      <c r="HK280" s="96"/>
      <c r="HL280" s="96"/>
      <c r="HM280" s="96"/>
      <c r="HN280" s="96"/>
      <c r="HO280" s="96"/>
      <c r="HP280" s="96"/>
      <c r="HQ280" s="96"/>
      <c r="HR280" s="96"/>
      <c r="HS280" s="96"/>
      <c r="HT280" s="96"/>
      <c r="HU280" s="96"/>
      <c r="HV280" s="96"/>
      <c r="HW280" s="96"/>
      <c r="HX280" s="96"/>
      <c r="HY280" s="96"/>
      <c r="HZ280" s="96"/>
      <c r="IA280" s="96"/>
      <c r="IB280" s="96"/>
      <c r="IC280" s="96"/>
      <c r="ID280" s="96"/>
      <c r="IE280" s="96"/>
      <c r="IF280" s="96"/>
      <c r="IG280" s="96"/>
      <c r="IH280" s="96"/>
      <c r="II280" s="96"/>
      <c r="IJ280" s="96"/>
      <c r="IK280" s="96"/>
      <c r="IL280" s="96"/>
    </row>
    <row r="281" spans="1:246">
      <c r="A281" s="49" t="s">
        <v>858</v>
      </c>
      <c r="B281" s="49" t="s">
        <v>33</v>
      </c>
      <c r="E281" s="77">
        <v>15</v>
      </c>
      <c r="F281" s="6" t="s">
        <v>211</v>
      </c>
      <c r="G281" s="396" t="s">
        <v>182</v>
      </c>
      <c r="H281" s="274">
        <f t="shared" ref="H281:H286" si="73">SUM(I281:K281)</f>
        <v>507.1</v>
      </c>
      <c r="I281" s="274">
        <v>461</v>
      </c>
      <c r="J281" s="79"/>
      <c r="K281" s="79">
        <v>46.1</v>
      </c>
      <c r="L281" s="80">
        <f t="shared" si="68"/>
        <v>484.05</v>
      </c>
      <c r="M281" s="79">
        <v>461</v>
      </c>
      <c r="N281" s="81"/>
      <c r="O281" s="79">
        <v>23.05</v>
      </c>
      <c r="P281" s="79"/>
      <c r="Q281" s="79"/>
      <c r="R281" s="81"/>
      <c r="S281" s="81"/>
      <c r="T281" s="81"/>
      <c r="U281" s="81"/>
      <c r="V281" s="81"/>
      <c r="W281" s="81"/>
      <c r="X281" s="86"/>
      <c r="Y281" s="83"/>
      <c r="Z281" s="50">
        <f t="shared" si="69"/>
        <v>507.1</v>
      </c>
      <c r="AA281" s="51">
        <f t="shared" si="70"/>
        <v>484.05</v>
      </c>
      <c r="AB281" s="51">
        <f t="shared" si="71"/>
        <v>0</v>
      </c>
      <c r="AC281" s="51">
        <f t="shared" si="72"/>
        <v>0</v>
      </c>
      <c r="AD281" s="96"/>
      <c r="AE281" s="96"/>
      <c r="AF281" s="96"/>
      <c r="AG281" s="96"/>
      <c r="AH281" s="96"/>
      <c r="AI281" s="96"/>
      <c r="AJ281" s="96"/>
      <c r="AK281" s="96"/>
      <c r="AL281" s="96"/>
      <c r="AM281" s="96"/>
      <c r="AN281" s="96"/>
      <c r="AO281" s="96"/>
      <c r="AP281" s="96"/>
      <c r="AQ281" s="96"/>
      <c r="AR281" s="96"/>
      <c r="AS281" s="96"/>
      <c r="AT281" s="96"/>
      <c r="AU281" s="96"/>
      <c r="AV281" s="96"/>
      <c r="AW281" s="96"/>
      <c r="AX281" s="96"/>
      <c r="AY281" s="96"/>
      <c r="AZ281" s="96"/>
      <c r="BA281" s="96"/>
      <c r="BB281" s="96"/>
      <c r="BC281" s="96"/>
      <c r="BD281" s="96"/>
      <c r="BE281" s="96"/>
      <c r="BF281" s="96"/>
      <c r="BG281" s="96"/>
      <c r="BH281" s="96"/>
      <c r="BI281" s="96"/>
      <c r="BJ281" s="96"/>
      <c r="BK281" s="96"/>
      <c r="BL281" s="96"/>
      <c r="BM281" s="96"/>
      <c r="BN281" s="96"/>
      <c r="BO281" s="96"/>
      <c r="BP281" s="96"/>
      <c r="BQ281" s="96"/>
      <c r="BR281" s="96"/>
      <c r="BS281" s="96"/>
      <c r="BT281" s="96"/>
      <c r="BU281" s="96"/>
      <c r="BV281" s="96"/>
      <c r="BW281" s="96"/>
      <c r="BX281" s="96"/>
      <c r="BY281" s="96"/>
      <c r="BZ281" s="96"/>
      <c r="CA281" s="96"/>
      <c r="CB281" s="96"/>
      <c r="CC281" s="96"/>
      <c r="CD281" s="96"/>
      <c r="CE281" s="96"/>
      <c r="CF281" s="96"/>
      <c r="CG281" s="96"/>
      <c r="CH281" s="96"/>
      <c r="CI281" s="96"/>
      <c r="CJ281" s="96"/>
      <c r="CK281" s="96"/>
      <c r="CL281" s="96"/>
      <c r="CM281" s="96"/>
      <c r="CN281" s="96"/>
      <c r="CO281" s="96"/>
      <c r="CP281" s="96"/>
      <c r="CQ281" s="96"/>
      <c r="CR281" s="96"/>
      <c r="CS281" s="96"/>
      <c r="CT281" s="96"/>
      <c r="CU281" s="96"/>
      <c r="CV281" s="96"/>
      <c r="CW281" s="96"/>
      <c r="CX281" s="96"/>
      <c r="CY281" s="96"/>
      <c r="CZ281" s="96"/>
      <c r="DA281" s="96"/>
      <c r="DB281" s="96"/>
      <c r="DC281" s="96"/>
      <c r="DD281" s="96"/>
      <c r="DE281" s="96"/>
      <c r="DF281" s="96"/>
      <c r="DG281" s="96"/>
      <c r="DH281" s="96"/>
      <c r="DI281" s="96"/>
      <c r="DJ281" s="96"/>
      <c r="DK281" s="96"/>
      <c r="DL281" s="96"/>
      <c r="DM281" s="96"/>
      <c r="DN281" s="96"/>
      <c r="DO281" s="96"/>
      <c r="DP281" s="96"/>
      <c r="DQ281" s="96"/>
      <c r="DR281" s="96"/>
      <c r="DS281" s="96"/>
      <c r="DT281" s="96"/>
      <c r="DU281" s="96"/>
      <c r="DV281" s="96"/>
      <c r="DW281" s="96"/>
      <c r="DX281" s="96"/>
      <c r="DY281" s="97"/>
      <c r="DZ281" s="96"/>
      <c r="EA281" s="96"/>
      <c r="EB281" s="96"/>
      <c r="EC281" s="96"/>
      <c r="ED281" s="96"/>
      <c r="EE281" s="96"/>
      <c r="EF281" s="96"/>
      <c r="EG281" s="96"/>
      <c r="EH281" s="96"/>
      <c r="EI281" s="96"/>
      <c r="EJ281" s="96"/>
      <c r="EK281" s="96"/>
      <c r="EL281" s="96"/>
      <c r="EM281" s="96"/>
      <c r="EN281" s="96"/>
      <c r="EO281" s="96"/>
      <c r="EP281" s="96"/>
      <c r="EQ281" s="96"/>
      <c r="ER281" s="96"/>
      <c r="ES281" s="96"/>
      <c r="ET281" s="96"/>
      <c r="EU281" s="96"/>
      <c r="EV281" s="96"/>
      <c r="EW281" s="96"/>
      <c r="EX281" s="96"/>
      <c r="EY281" s="96"/>
      <c r="EZ281" s="96"/>
      <c r="FA281" s="96"/>
      <c r="FB281" s="96"/>
      <c r="FC281" s="96"/>
      <c r="FD281" s="96"/>
      <c r="FE281" s="96"/>
      <c r="FF281" s="96"/>
      <c r="FG281" s="96"/>
      <c r="FH281" s="96"/>
      <c r="FI281" s="96"/>
      <c r="FJ281" s="96"/>
      <c r="FK281" s="96"/>
      <c r="FL281" s="96"/>
      <c r="FM281" s="96"/>
      <c r="FN281" s="96"/>
      <c r="FO281" s="96"/>
      <c r="FP281" s="96"/>
      <c r="FQ281" s="96"/>
      <c r="FR281" s="96"/>
      <c r="FS281" s="96"/>
      <c r="FT281" s="96"/>
      <c r="FU281" s="96"/>
      <c r="FV281" s="96"/>
      <c r="FW281" s="96"/>
      <c r="FX281" s="96"/>
      <c r="FY281" s="96"/>
      <c r="FZ281" s="96"/>
      <c r="GA281" s="96"/>
      <c r="GB281" s="96"/>
      <c r="GC281" s="96"/>
      <c r="GD281" s="96"/>
      <c r="GE281" s="96"/>
      <c r="GF281" s="96"/>
      <c r="GG281" s="96"/>
      <c r="GH281" s="96"/>
      <c r="GI281" s="96"/>
      <c r="GJ281" s="96"/>
      <c r="GK281" s="96"/>
      <c r="GL281" s="96"/>
      <c r="GM281" s="96"/>
      <c r="GN281" s="96"/>
      <c r="GO281" s="96"/>
      <c r="GP281" s="96"/>
      <c r="GQ281" s="96"/>
      <c r="GR281" s="96"/>
      <c r="GS281" s="96"/>
      <c r="GT281" s="96"/>
      <c r="GU281" s="96"/>
      <c r="GV281" s="96"/>
      <c r="GW281" s="96"/>
      <c r="GX281" s="96"/>
      <c r="GY281" s="96"/>
      <c r="GZ281" s="96"/>
      <c r="HA281" s="96"/>
      <c r="HB281" s="96"/>
      <c r="HC281" s="96"/>
      <c r="HD281" s="96"/>
      <c r="HE281" s="96"/>
      <c r="HF281" s="96"/>
      <c r="HG281" s="96"/>
      <c r="HH281" s="96"/>
      <c r="HI281" s="96"/>
      <c r="HJ281" s="96"/>
      <c r="HK281" s="96"/>
      <c r="HL281" s="96"/>
      <c r="HM281" s="96"/>
      <c r="HN281" s="96"/>
      <c r="HO281" s="96"/>
      <c r="HP281" s="96"/>
      <c r="HQ281" s="96"/>
      <c r="HR281" s="96"/>
      <c r="HS281" s="96"/>
      <c r="HT281" s="96"/>
      <c r="HU281" s="96"/>
      <c r="HV281" s="96"/>
      <c r="HW281" s="96"/>
      <c r="HX281" s="96"/>
      <c r="HY281" s="96"/>
      <c r="HZ281" s="96"/>
      <c r="IA281" s="96"/>
      <c r="IB281" s="96"/>
      <c r="IC281" s="96"/>
      <c r="ID281" s="96"/>
      <c r="IE281" s="96"/>
      <c r="IF281" s="96"/>
      <c r="IG281" s="96"/>
      <c r="IH281" s="96"/>
      <c r="II281" s="96"/>
      <c r="IJ281" s="96"/>
      <c r="IK281" s="96"/>
      <c r="IL281" s="96"/>
    </row>
    <row r="282" spans="1:246" ht="30">
      <c r="A282" s="49" t="s">
        <v>858</v>
      </c>
      <c r="B282" s="49" t="s">
        <v>33</v>
      </c>
      <c r="E282" s="77">
        <v>16</v>
      </c>
      <c r="F282" s="6" t="s">
        <v>212</v>
      </c>
      <c r="G282" s="396"/>
      <c r="H282" s="274">
        <f t="shared" si="73"/>
        <v>507.1</v>
      </c>
      <c r="I282" s="274">
        <v>461</v>
      </c>
      <c r="J282" s="79"/>
      <c r="K282" s="79">
        <v>46.1</v>
      </c>
      <c r="L282" s="80">
        <f t="shared" si="68"/>
        <v>484.05</v>
      </c>
      <c r="M282" s="79">
        <v>461</v>
      </c>
      <c r="N282" s="81"/>
      <c r="O282" s="79">
        <v>23.05</v>
      </c>
      <c r="P282" s="79"/>
      <c r="Q282" s="79"/>
      <c r="R282" s="81"/>
      <c r="S282" s="81"/>
      <c r="T282" s="81"/>
      <c r="U282" s="81"/>
      <c r="V282" s="81"/>
      <c r="W282" s="81"/>
      <c r="X282" s="86"/>
      <c r="Y282" s="83"/>
      <c r="Z282" s="50">
        <f t="shared" si="69"/>
        <v>507.1</v>
      </c>
      <c r="AA282" s="51">
        <f t="shared" si="70"/>
        <v>484.05</v>
      </c>
      <c r="AB282" s="51">
        <f t="shared" si="71"/>
        <v>0</v>
      </c>
      <c r="AC282" s="51">
        <f t="shared" si="72"/>
        <v>0</v>
      </c>
      <c r="AD282" s="96"/>
      <c r="AE282" s="96"/>
      <c r="AF282" s="96"/>
      <c r="AG282" s="96"/>
      <c r="AH282" s="96"/>
      <c r="AI282" s="96"/>
      <c r="AJ282" s="96"/>
      <c r="AK282" s="96"/>
      <c r="AL282" s="96"/>
      <c r="AM282" s="96"/>
      <c r="AN282" s="96"/>
      <c r="AO282" s="96"/>
      <c r="AP282" s="96"/>
      <c r="AQ282" s="96"/>
      <c r="AR282" s="96"/>
      <c r="AS282" s="96"/>
      <c r="AT282" s="96"/>
      <c r="AU282" s="96"/>
      <c r="AV282" s="96"/>
      <c r="AW282" s="96"/>
      <c r="AX282" s="96"/>
      <c r="AY282" s="96"/>
      <c r="AZ282" s="96"/>
      <c r="BA282" s="96"/>
      <c r="BB282" s="96"/>
      <c r="BC282" s="96"/>
      <c r="BD282" s="96"/>
      <c r="BE282" s="96"/>
      <c r="BF282" s="96"/>
      <c r="BG282" s="96"/>
      <c r="BH282" s="96"/>
      <c r="BI282" s="96"/>
      <c r="BJ282" s="96"/>
      <c r="BK282" s="96"/>
      <c r="BL282" s="96"/>
      <c r="BM282" s="96"/>
      <c r="BN282" s="96"/>
      <c r="BO282" s="96"/>
      <c r="BP282" s="96"/>
      <c r="BQ282" s="96"/>
      <c r="BR282" s="96"/>
      <c r="BS282" s="96"/>
      <c r="BT282" s="96"/>
      <c r="BU282" s="96"/>
      <c r="BV282" s="96"/>
      <c r="BW282" s="96"/>
      <c r="BX282" s="96"/>
      <c r="BY282" s="96"/>
      <c r="BZ282" s="96"/>
      <c r="CA282" s="96"/>
      <c r="CB282" s="96"/>
      <c r="CC282" s="96"/>
      <c r="CD282" s="96"/>
      <c r="CE282" s="96"/>
      <c r="CF282" s="96"/>
      <c r="CG282" s="96"/>
      <c r="CH282" s="96"/>
      <c r="CI282" s="96"/>
      <c r="CJ282" s="96"/>
      <c r="CK282" s="96"/>
      <c r="CL282" s="96"/>
      <c r="CM282" s="96"/>
      <c r="CN282" s="96"/>
      <c r="CO282" s="96"/>
      <c r="CP282" s="96"/>
      <c r="CQ282" s="96"/>
      <c r="CR282" s="96"/>
      <c r="CS282" s="96"/>
      <c r="CT282" s="96"/>
      <c r="CU282" s="96"/>
      <c r="CV282" s="96"/>
      <c r="CW282" s="96"/>
      <c r="CX282" s="96"/>
      <c r="CY282" s="96"/>
      <c r="CZ282" s="96"/>
      <c r="DA282" s="96"/>
      <c r="DB282" s="96"/>
      <c r="DC282" s="96"/>
      <c r="DD282" s="96"/>
      <c r="DE282" s="96"/>
      <c r="DF282" s="96"/>
      <c r="DG282" s="96"/>
      <c r="DH282" s="96"/>
      <c r="DI282" s="96"/>
      <c r="DJ282" s="96"/>
      <c r="DK282" s="96"/>
      <c r="DL282" s="96"/>
      <c r="DM282" s="96"/>
      <c r="DN282" s="96"/>
      <c r="DO282" s="96"/>
      <c r="DP282" s="96"/>
      <c r="DQ282" s="96"/>
      <c r="DR282" s="96"/>
      <c r="DS282" s="96"/>
      <c r="DT282" s="96"/>
      <c r="DU282" s="96"/>
      <c r="DV282" s="96"/>
      <c r="DW282" s="96"/>
      <c r="DX282" s="96"/>
      <c r="DY282" s="97"/>
      <c r="DZ282" s="96"/>
      <c r="EA282" s="96"/>
      <c r="EB282" s="96"/>
      <c r="EC282" s="96"/>
      <c r="ED282" s="96"/>
      <c r="EE282" s="96"/>
      <c r="EF282" s="96"/>
      <c r="EG282" s="96"/>
      <c r="EH282" s="96"/>
      <c r="EI282" s="96"/>
      <c r="EJ282" s="96"/>
      <c r="EK282" s="96"/>
      <c r="EL282" s="96"/>
      <c r="EM282" s="96"/>
      <c r="EN282" s="96"/>
      <c r="EO282" s="96"/>
      <c r="EP282" s="96"/>
      <c r="EQ282" s="96"/>
      <c r="ER282" s="96"/>
      <c r="ES282" s="96"/>
      <c r="ET282" s="96"/>
      <c r="EU282" s="96"/>
      <c r="EV282" s="96"/>
      <c r="EW282" s="96"/>
      <c r="EX282" s="96"/>
      <c r="EY282" s="96"/>
      <c r="EZ282" s="96"/>
      <c r="FA282" s="96"/>
      <c r="FB282" s="96"/>
      <c r="FC282" s="96"/>
      <c r="FD282" s="96"/>
      <c r="FE282" s="96"/>
      <c r="FF282" s="96"/>
      <c r="FG282" s="96"/>
      <c r="FH282" s="96"/>
      <c r="FI282" s="96"/>
      <c r="FJ282" s="96"/>
      <c r="FK282" s="96"/>
      <c r="FL282" s="96"/>
      <c r="FM282" s="96"/>
      <c r="FN282" s="96"/>
      <c r="FO282" s="96"/>
      <c r="FP282" s="96"/>
      <c r="FQ282" s="96"/>
      <c r="FR282" s="96"/>
      <c r="FS282" s="96"/>
      <c r="FT282" s="96"/>
      <c r="FU282" s="96"/>
      <c r="FV282" s="96"/>
      <c r="FW282" s="96"/>
      <c r="FX282" s="96"/>
      <c r="FY282" s="96"/>
      <c r="FZ282" s="96"/>
      <c r="GA282" s="96"/>
      <c r="GB282" s="96"/>
      <c r="GC282" s="96"/>
      <c r="GD282" s="96"/>
      <c r="GE282" s="96"/>
      <c r="GF282" s="96"/>
      <c r="GG282" s="96"/>
      <c r="GH282" s="96"/>
      <c r="GI282" s="96"/>
      <c r="GJ282" s="96"/>
      <c r="GK282" s="96"/>
      <c r="GL282" s="96"/>
      <c r="GM282" s="96"/>
      <c r="GN282" s="96"/>
      <c r="GO282" s="96"/>
      <c r="GP282" s="96"/>
      <c r="GQ282" s="96"/>
      <c r="GR282" s="96"/>
      <c r="GS282" s="96"/>
      <c r="GT282" s="96"/>
      <c r="GU282" s="96"/>
      <c r="GV282" s="96"/>
      <c r="GW282" s="96"/>
      <c r="GX282" s="96"/>
      <c r="GY282" s="96"/>
      <c r="GZ282" s="96"/>
      <c r="HA282" s="96"/>
      <c r="HB282" s="96"/>
      <c r="HC282" s="96"/>
      <c r="HD282" s="96"/>
      <c r="HE282" s="96"/>
      <c r="HF282" s="96"/>
      <c r="HG282" s="96"/>
      <c r="HH282" s="96"/>
      <c r="HI282" s="96"/>
      <c r="HJ282" s="96"/>
      <c r="HK282" s="96"/>
      <c r="HL282" s="96"/>
      <c r="HM282" s="96"/>
      <c r="HN282" s="96"/>
      <c r="HO282" s="96"/>
      <c r="HP282" s="96"/>
      <c r="HQ282" s="96"/>
      <c r="HR282" s="96"/>
      <c r="HS282" s="96"/>
      <c r="HT282" s="96"/>
      <c r="HU282" s="96"/>
      <c r="HV282" s="96"/>
      <c r="HW282" s="96"/>
      <c r="HX282" s="96"/>
      <c r="HY282" s="96"/>
      <c r="HZ282" s="96"/>
      <c r="IA282" s="96"/>
      <c r="IB282" s="96"/>
      <c r="IC282" s="96"/>
      <c r="ID282" s="96"/>
      <c r="IE282" s="96"/>
      <c r="IF282" s="96"/>
      <c r="IG282" s="96"/>
      <c r="IH282" s="96"/>
      <c r="II282" s="96"/>
      <c r="IJ282" s="96"/>
      <c r="IK282" s="96"/>
      <c r="IL282" s="96"/>
    </row>
    <row r="283" spans="1:246" ht="30">
      <c r="A283" s="49" t="s">
        <v>858</v>
      </c>
      <c r="B283" s="49" t="s">
        <v>33</v>
      </c>
      <c r="E283" s="77">
        <v>17</v>
      </c>
      <c r="F283" s="6" t="s">
        <v>213</v>
      </c>
      <c r="G283" s="396"/>
      <c r="H283" s="274">
        <f t="shared" si="73"/>
        <v>1324.4</v>
      </c>
      <c r="I283" s="274">
        <v>1204</v>
      </c>
      <c r="J283" s="79"/>
      <c r="K283" s="79">
        <v>120.4</v>
      </c>
      <c r="L283" s="80">
        <f t="shared" si="68"/>
        <v>1264.2</v>
      </c>
      <c r="M283" s="79">
        <v>1204</v>
      </c>
      <c r="N283" s="81"/>
      <c r="O283" s="79">
        <v>60.2</v>
      </c>
      <c r="P283" s="79"/>
      <c r="Q283" s="79"/>
      <c r="R283" s="81"/>
      <c r="S283" s="81"/>
      <c r="T283" s="81"/>
      <c r="U283" s="81"/>
      <c r="V283" s="81"/>
      <c r="W283" s="81"/>
      <c r="X283" s="86"/>
      <c r="Y283" s="83"/>
      <c r="Z283" s="50">
        <f t="shared" si="69"/>
        <v>1324.4</v>
      </c>
      <c r="AA283" s="51">
        <f t="shared" si="70"/>
        <v>1264.2</v>
      </c>
      <c r="AB283" s="51">
        <f t="shared" si="71"/>
        <v>0</v>
      </c>
      <c r="AC283" s="51">
        <f t="shared" si="72"/>
        <v>0</v>
      </c>
      <c r="AD283" s="96"/>
      <c r="AE283" s="96"/>
      <c r="AF283" s="96"/>
      <c r="AG283" s="96"/>
      <c r="AH283" s="96"/>
      <c r="AI283" s="96"/>
      <c r="AJ283" s="96"/>
      <c r="AK283" s="96"/>
      <c r="AL283" s="96"/>
      <c r="AM283" s="96"/>
      <c r="AN283" s="96"/>
      <c r="AO283" s="96"/>
      <c r="AP283" s="96"/>
      <c r="AQ283" s="96"/>
      <c r="AR283" s="96"/>
      <c r="AS283" s="96"/>
      <c r="AT283" s="96"/>
      <c r="AU283" s="96"/>
      <c r="AV283" s="96"/>
      <c r="AW283" s="96"/>
      <c r="AX283" s="96"/>
      <c r="AY283" s="96"/>
      <c r="AZ283" s="96"/>
      <c r="BA283" s="96"/>
      <c r="BB283" s="96"/>
      <c r="BC283" s="96"/>
      <c r="BD283" s="96"/>
      <c r="BE283" s="96"/>
      <c r="BF283" s="96"/>
      <c r="BG283" s="96"/>
      <c r="BH283" s="96"/>
      <c r="BI283" s="96"/>
      <c r="BJ283" s="96"/>
      <c r="BK283" s="96"/>
      <c r="BL283" s="96"/>
      <c r="BM283" s="96"/>
      <c r="BN283" s="96"/>
      <c r="BO283" s="96"/>
      <c r="BP283" s="96"/>
      <c r="BQ283" s="96"/>
      <c r="BR283" s="96"/>
      <c r="BS283" s="96"/>
      <c r="BT283" s="96"/>
      <c r="BU283" s="96"/>
      <c r="BV283" s="96"/>
      <c r="BW283" s="96"/>
      <c r="BX283" s="96"/>
      <c r="BY283" s="96"/>
      <c r="BZ283" s="96"/>
      <c r="CA283" s="96"/>
      <c r="CB283" s="96"/>
      <c r="CC283" s="96"/>
      <c r="CD283" s="96"/>
      <c r="CE283" s="96"/>
      <c r="CF283" s="96"/>
      <c r="CG283" s="96"/>
      <c r="CH283" s="96"/>
      <c r="CI283" s="96"/>
      <c r="CJ283" s="96"/>
      <c r="CK283" s="96"/>
      <c r="CL283" s="96"/>
      <c r="CM283" s="96"/>
      <c r="CN283" s="96"/>
      <c r="CO283" s="96"/>
      <c r="CP283" s="96"/>
      <c r="CQ283" s="96"/>
      <c r="CR283" s="96"/>
      <c r="CS283" s="96"/>
      <c r="CT283" s="96"/>
      <c r="CU283" s="96"/>
      <c r="CV283" s="96"/>
      <c r="CW283" s="96"/>
      <c r="CX283" s="96"/>
      <c r="CY283" s="96"/>
      <c r="CZ283" s="96"/>
      <c r="DA283" s="96"/>
      <c r="DB283" s="96"/>
      <c r="DC283" s="96"/>
      <c r="DD283" s="96"/>
      <c r="DE283" s="96"/>
      <c r="DF283" s="96"/>
      <c r="DG283" s="96"/>
      <c r="DH283" s="96"/>
      <c r="DI283" s="96"/>
      <c r="DJ283" s="96"/>
      <c r="DK283" s="96"/>
      <c r="DL283" s="96"/>
      <c r="DM283" s="96"/>
      <c r="DN283" s="96"/>
      <c r="DO283" s="96"/>
      <c r="DP283" s="96"/>
      <c r="DQ283" s="96"/>
      <c r="DR283" s="96"/>
      <c r="DS283" s="96"/>
      <c r="DT283" s="96"/>
      <c r="DU283" s="96"/>
      <c r="DV283" s="96"/>
      <c r="DW283" s="96"/>
      <c r="DX283" s="96"/>
      <c r="DY283" s="97"/>
      <c r="DZ283" s="96"/>
      <c r="EA283" s="96"/>
      <c r="EB283" s="96"/>
      <c r="EC283" s="96"/>
      <c r="ED283" s="96"/>
      <c r="EE283" s="96"/>
      <c r="EF283" s="96"/>
      <c r="EG283" s="96"/>
      <c r="EH283" s="96"/>
      <c r="EI283" s="96"/>
      <c r="EJ283" s="96"/>
      <c r="EK283" s="96"/>
      <c r="EL283" s="96"/>
      <c r="EM283" s="96"/>
      <c r="EN283" s="96"/>
      <c r="EO283" s="96"/>
      <c r="EP283" s="96"/>
      <c r="EQ283" s="96"/>
      <c r="ER283" s="96"/>
      <c r="ES283" s="96"/>
      <c r="ET283" s="96"/>
      <c r="EU283" s="96"/>
      <c r="EV283" s="96"/>
      <c r="EW283" s="96"/>
      <c r="EX283" s="96"/>
      <c r="EY283" s="96"/>
      <c r="EZ283" s="96"/>
      <c r="FA283" s="96"/>
      <c r="FB283" s="96"/>
      <c r="FC283" s="96"/>
      <c r="FD283" s="96"/>
      <c r="FE283" s="96"/>
      <c r="FF283" s="96"/>
      <c r="FG283" s="96"/>
      <c r="FH283" s="96"/>
      <c r="FI283" s="96"/>
      <c r="FJ283" s="96"/>
      <c r="FK283" s="96"/>
      <c r="FL283" s="96"/>
      <c r="FM283" s="96"/>
      <c r="FN283" s="96"/>
      <c r="FO283" s="96"/>
      <c r="FP283" s="96"/>
      <c r="FQ283" s="96"/>
      <c r="FR283" s="96"/>
      <c r="FS283" s="96"/>
      <c r="FT283" s="96"/>
      <c r="FU283" s="96"/>
      <c r="FV283" s="96"/>
      <c r="FW283" s="96"/>
      <c r="FX283" s="96"/>
      <c r="FY283" s="96"/>
      <c r="FZ283" s="96"/>
      <c r="GA283" s="96"/>
      <c r="GB283" s="96"/>
      <c r="GC283" s="96"/>
      <c r="GD283" s="96"/>
      <c r="GE283" s="96"/>
      <c r="GF283" s="96"/>
      <c r="GG283" s="96"/>
      <c r="GH283" s="96"/>
      <c r="GI283" s="96"/>
      <c r="GJ283" s="96"/>
      <c r="GK283" s="96"/>
      <c r="GL283" s="96"/>
      <c r="GM283" s="96"/>
      <c r="GN283" s="96"/>
      <c r="GO283" s="96"/>
      <c r="GP283" s="96"/>
      <c r="GQ283" s="96"/>
      <c r="GR283" s="96"/>
      <c r="GS283" s="96"/>
      <c r="GT283" s="96"/>
      <c r="GU283" s="96"/>
      <c r="GV283" s="96"/>
      <c r="GW283" s="96"/>
      <c r="GX283" s="96"/>
      <c r="GY283" s="96"/>
      <c r="GZ283" s="96"/>
      <c r="HA283" s="96"/>
      <c r="HB283" s="96"/>
      <c r="HC283" s="96"/>
      <c r="HD283" s="96"/>
      <c r="HE283" s="96"/>
      <c r="HF283" s="96"/>
      <c r="HG283" s="96"/>
      <c r="HH283" s="96"/>
      <c r="HI283" s="96"/>
      <c r="HJ283" s="96"/>
      <c r="HK283" s="96"/>
      <c r="HL283" s="96"/>
      <c r="HM283" s="96"/>
      <c r="HN283" s="96"/>
      <c r="HO283" s="96"/>
      <c r="HP283" s="96"/>
      <c r="HQ283" s="96"/>
      <c r="HR283" s="96"/>
      <c r="HS283" s="96"/>
      <c r="HT283" s="96"/>
      <c r="HU283" s="96"/>
      <c r="HV283" s="96"/>
      <c r="HW283" s="96"/>
      <c r="HX283" s="96"/>
      <c r="HY283" s="96"/>
      <c r="HZ283" s="96"/>
      <c r="IA283" s="96"/>
      <c r="IB283" s="96"/>
      <c r="IC283" s="96"/>
      <c r="ID283" s="96"/>
      <c r="IE283" s="96"/>
      <c r="IF283" s="96"/>
      <c r="IG283" s="96"/>
      <c r="IH283" s="96"/>
      <c r="II283" s="96"/>
      <c r="IJ283" s="96"/>
      <c r="IK283" s="96"/>
      <c r="IL283" s="96"/>
    </row>
    <row r="284" spans="1:246">
      <c r="A284" s="49" t="s">
        <v>858</v>
      </c>
      <c r="B284" s="49" t="s">
        <v>33</v>
      </c>
      <c r="E284" s="77">
        <v>18</v>
      </c>
      <c r="F284" s="6" t="s">
        <v>214</v>
      </c>
      <c r="G284" s="396"/>
      <c r="H284" s="274">
        <f t="shared" si="73"/>
        <v>503.642</v>
      </c>
      <c r="I284" s="274">
        <v>461</v>
      </c>
      <c r="J284" s="79"/>
      <c r="K284" s="79">
        <v>42.642000000000003</v>
      </c>
      <c r="L284" s="80">
        <f t="shared" si="68"/>
        <v>461</v>
      </c>
      <c r="M284" s="79">
        <v>461</v>
      </c>
      <c r="N284" s="81"/>
      <c r="O284" s="79">
        <v>0</v>
      </c>
      <c r="P284" s="79"/>
      <c r="Q284" s="79"/>
      <c r="R284" s="81"/>
      <c r="S284" s="81"/>
      <c r="T284" s="81"/>
      <c r="U284" s="81"/>
      <c r="V284" s="81"/>
      <c r="W284" s="81"/>
      <c r="X284" s="86"/>
      <c r="Y284" s="83"/>
      <c r="Z284" s="50">
        <f t="shared" si="69"/>
        <v>503.642</v>
      </c>
      <c r="AA284" s="51">
        <f t="shared" si="70"/>
        <v>461</v>
      </c>
      <c r="AB284" s="51">
        <f t="shared" si="71"/>
        <v>0</v>
      </c>
      <c r="AC284" s="51">
        <f t="shared" si="72"/>
        <v>0</v>
      </c>
      <c r="AD284" s="96"/>
      <c r="AE284" s="96"/>
      <c r="AF284" s="96"/>
      <c r="AG284" s="96"/>
      <c r="AH284" s="96"/>
      <c r="AI284" s="96"/>
      <c r="AJ284" s="96"/>
      <c r="AK284" s="96"/>
      <c r="AL284" s="96"/>
      <c r="AM284" s="96"/>
      <c r="AN284" s="96"/>
      <c r="AO284" s="96"/>
      <c r="AP284" s="96"/>
      <c r="AQ284" s="96"/>
      <c r="AR284" s="96"/>
      <c r="AS284" s="96"/>
      <c r="AT284" s="96"/>
      <c r="AU284" s="96"/>
      <c r="AV284" s="96"/>
      <c r="AW284" s="96"/>
      <c r="AX284" s="96"/>
      <c r="AY284" s="96"/>
      <c r="AZ284" s="96"/>
      <c r="BA284" s="96"/>
      <c r="BB284" s="96"/>
      <c r="BC284" s="96"/>
      <c r="BD284" s="96"/>
      <c r="BE284" s="96"/>
      <c r="BF284" s="96"/>
      <c r="BG284" s="96"/>
      <c r="BH284" s="96"/>
      <c r="BI284" s="96"/>
      <c r="BJ284" s="96"/>
      <c r="BK284" s="96"/>
      <c r="BL284" s="96"/>
      <c r="BM284" s="96"/>
      <c r="BN284" s="96"/>
      <c r="BO284" s="96"/>
      <c r="BP284" s="96"/>
      <c r="BQ284" s="96"/>
      <c r="BR284" s="96"/>
      <c r="BS284" s="96"/>
      <c r="BT284" s="96"/>
      <c r="BU284" s="96"/>
      <c r="BV284" s="96"/>
      <c r="BW284" s="96"/>
      <c r="BX284" s="96"/>
      <c r="BY284" s="96"/>
      <c r="BZ284" s="96"/>
      <c r="CA284" s="96"/>
      <c r="CB284" s="96"/>
      <c r="CC284" s="96"/>
      <c r="CD284" s="96"/>
      <c r="CE284" s="96"/>
      <c r="CF284" s="96"/>
      <c r="CG284" s="96"/>
      <c r="CH284" s="96"/>
      <c r="CI284" s="96"/>
      <c r="CJ284" s="96"/>
      <c r="CK284" s="96"/>
      <c r="CL284" s="96"/>
      <c r="CM284" s="96"/>
      <c r="CN284" s="96"/>
      <c r="CO284" s="96"/>
      <c r="CP284" s="96"/>
      <c r="CQ284" s="96"/>
      <c r="CR284" s="96"/>
      <c r="CS284" s="96"/>
      <c r="CT284" s="96"/>
      <c r="CU284" s="96"/>
      <c r="CV284" s="96"/>
      <c r="CW284" s="96"/>
      <c r="CX284" s="96"/>
      <c r="CY284" s="96"/>
      <c r="CZ284" s="96"/>
      <c r="DA284" s="96"/>
      <c r="DB284" s="96"/>
      <c r="DC284" s="96"/>
      <c r="DD284" s="96"/>
      <c r="DE284" s="96"/>
      <c r="DF284" s="96"/>
      <c r="DG284" s="96"/>
      <c r="DH284" s="96"/>
      <c r="DI284" s="96"/>
      <c r="DJ284" s="96"/>
      <c r="DK284" s="96"/>
      <c r="DL284" s="96"/>
      <c r="DM284" s="96"/>
      <c r="DN284" s="96"/>
      <c r="DO284" s="96"/>
      <c r="DP284" s="96"/>
      <c r="DQ284" s="96"/>
      <c r="DR284" s="96"/>
      <c r="DS284" s="96"/>
      <c r="DT284" s="96"/>
      <c r="DU284" s="96"/>
      <c r="DV284" s="96"/>
      <c r="DW284" s="96"/>
      <c r="DX284" s="96"/>
      <c r="DY284" s="97"/>
      <c r="DZ284" s="96"/>
      <c r="EA284" s="96"/>
      <c r="EB284" s="96"/>
      <c r="EC284" s="96"/>
      <c r="ED284" s="96"/>
      <c r="EE284" s="96"/>
      <c r="EF284" s="96"/>
      <c r="EG284" s="96"/>
      <c r="EH284" s="96"/>
      <c r="EI284" s="96"/>
      <c r="EJ284" s="96"/>
      <c r="EK284" s="96"/>
      <c r="EL284" s="96"/>
      <c r="EM284" s="96"/>
      <c r="EN284" s="96"/>
      <c r="EO284" s="96"/>
      <c r="EP284" s="96"/>
      <c r="EQ284" s="96"/>
      <c r="ER284" s="96"/>
      <c r="ES284" s="96"/>
      <c r="ET284" s="96"/>
      <c r="EU284" s="96"/>
      <c r="EV284" s="96"/>
      <c r="EW284" s="96"/>
      <c r="EX284" s="96"/>
      <c r="EY284" s="96"/>
      <c r="EZ284" s="96"/>
      <c r="FA284" s="96"/>
      <c r="FB284" s="96"/>
      <c r="FC284" s="96"/>
      <c r="FD284" s="96"/>
      <c r="FE284" s="96"/>
      <c r="FF284" s="96"/>
      <c r="FG284" s="96"/>
      <c r="FH284" s="96"/>
      <c r="FI284" s="96"/>
      <c r="FJ284" s="96"/>
      <c r="FK284" s="96"/>
      <c r="FL284" s="96"/>
      <c r="FM284" s="96"/>
      <c r="FN284" s="96"/>
      <c r="FO284" s="96"/>
      <c r="FP284" s="96"/>
      <c r="FQ284" s="96"/>
      <c r="FR284" s="96"/>
      <c r="FS284" s="96"/>
      <c r="FT284" s="96"/>
      <c r="FU284" s="96"/>
      <c r="FV284" s="96"/>
      <c r="FW284" s="96"/>
      <c r="FX284" s="96"/>
      <c r="FY284" s="96"/>
      <c r="FZ284" s="96"/>
      <c r="GA284" s="96"/>
      <c r="GB284" s="96"/>
      <c r="GC284" s="96"/>
      <c r="GD284" s="96"/>
      <c r="GE284" s="96"/>
      <c r="GF284" s="96"/>
      <c r="GG284" s="96"/>
      <c r="GH284" s="96"/>
      <c r="GI284" s="96"/>
      <c r="GJ284" s="96"/>
      <c r="GK284" s="96"/>
      <c r="GL284" s="96"/>
      <c r="GM284" s="96"/>
      <c r="GN284" s="96"/>
      <c r="GO284" s="96"/>
      <c r="GP284" s="96"/>
      <c r="GQ284" s="96"/>
      <c r="GR284" s="96"/>
      <c r="GS284" s="96"/>
      <c r="GT284" s="96"/>
      <c r="GU284" s="96"/>
      <c r="GV284" s="96"/>
      <c r="GW284" s="96"/>
      <c r="GX284" s="96"/>
      <c r="GY284" s="96"/>
      <c r="GZ284" s="96"/>
      <c r="HA284" s="96"/>
      <c r="HB284" s="96"/>
      <c r="HC284" s="96"/>
      <c r="HD284" s="96"/>
      <c r="HE284" s="96"/>
      <c r="HF284" s="96"/>
      <c r="HG284" s="96"/>
      <c r="HH284" s="96"/>
      <c r="HI284" s="96"/>
      <c r="HJ284" s="96"/>
      <c r="HK284" s="96"/>
      <c r="HL284" s="96"/>
      <c r="HM284" s="96"/>
      <c r="HN284" s="96"/>
      <c r="HO284" s="96"/>
      <c r="HP284" s="96"/>
      <c r="HQ284" s="96"/>
      <c r="HR284" s="96"/>
      <c r="HS284" s="96"/>
      <c r="HT284" s="96"/>
      <c r="HU284" s="96"/>
      <c r="HV284" s="96"/>
      <c r="HW284" s="96"/>
      <c r="HX284" s="96"/>
      <c r="HY284" s="96"/>
      <c r="HZ284" s="96"/>
      <c r="IA284" s="96"/>
      <c r="IB284" s="96"/>
      <c r="IC284" s="96"/>
      <c r="ID284" s="96"/>
      <c r="IE284" s="96"/>
      <c r="IF284" s="96"/>
      <c r="IG284" s="96"/>
      <c r="IH284" s="96"/>
      <c r="II284" s="96"/>
      <c r="IJ284" s="96"/>
      <c r="IK284" s="96"/>
      <c r="IL284" s="96"/>
    </row>
    <row r="285" spans="1:246" ht="30">
      <c r="A285" s="49" t="s">
        <v>858</v>
      </c>
      <c r="B285" s="49" t="s">
        <v>33</v>
      </c>
      <c r="E285" s="77">
        <v>19</v>
      </c>
      <c r="F285" s="6" t="s">
        <v>215</v>
      </c>
      <c r="G285" s="396"/>
      <c r="H285" s="274">
        <f t="shared" si="73"/>
        <v>1762.23</v>
      </c>
      <c r="I285" s="274">
        <v>1584</v>
      </c>
      <c r="J285" s="79"/>
      <c r="K285" s="79">
        <v>178.23</v>
      </c>
      <c r="L285" s="80">
        <f t="shared" si="68"/>
        <v>1641.405</v>
      </c>
      <c r="M285" s="79">
        <v>1584</v>
      </c>
      <c r="N285" s="81"/>
      <c r="O285" s="79">
        <v>57.405000000000001</v>
      </c>
      <c r="P285" s="79"/>
      <c r="Q285" s="79"/>
      <c r="R285" s="81"/>
      <c r="S285" s="81"/>
      <c r="T285" s="81"/>
      <c r="U285" s="81"/>
      <c r="V285" s="81"/>
      <c r="W285" s="81"/>
      <c r="X285" s="86"/>
      <c r="Y285" s="83"/>
      <c r="Z285" s="50">
        <f t="shared" si="69"/>
        <v>1762.23</v>
      </c>
      <c r="AA285" s="51">
        <f t="shared" si="70"/>
        <v>1641.405</v>
      </c>
      <c r="AB285" s="51">
        <f t="shared" si="71"/>
        <v>0</v>
      </c>
      <c r="AC285" s="51">
        <f t="shared" si="72"/>
        <v>0</v>
      </c>
      <c r="AD285" s="96"/>
      <c r="AE285" s="96"/>
      <c r="AF285" s="96"/>
      <c r="AG285" s="96"/>
      <c r="AH285" s="96"/>
      <c r="AI285" s="96"/>
      <c r="AJ285" s="96"/>
      <c r="AK285" s="96"/>
      <c r="AL285" s="96"/>
      <c r="AM285" s="96"/>
      <c r="AN285" s="96"/>
      <c r="AO285" s="96"/>
      <c r="AP285" s="96"/>
      <c r="AQ285" s="96"/>
      <c r="AR285" s="96"/>
      <c r="AS285" s="96"/>
      <c r="AT285" s="96"/>
      <c r="AU285" s="96"/>
      <c r="AV285" s="96"/>
      <c r="AW285" s="96"/>
      <c r="AX285" s="96"/>
      <c r="AY285" s="96"/>
      <c r="AZ285" s="96"/>
      <c r="BA285" s="96"/>
      <c r="BB285" s="96"/>
      <c r="BC285" s="96"/>
      <c r="BD285" s="96"/>
      <c r="BE285" s="96"/>
      <c r="BF285" s="96"/>
      <c r="BG285" s="96"/>
      <c r="BH285" s="96"/>
      <c r="BI285" s="96"/>
      <c r="BJ285" s="96"/>
      <c r="BK285" s="96"/>
      <c r="BL285" s="96"/>
      <c r="BM285" s="96"/>
      <c r="BN285" s="96"/>
      <c r="BO285" s="96"/>
      <c r="BP285" s="96"/>
      <c r="BQ285" s="96"/>
      <c r="BR285" s="96"/>
      <c r="BS285" s="96"/>
      <c r="BT285" s="96"/>
      <c r="BU285" s="96"/>
      <c r="BV285" s="96"/>
      <c r="BW285" s="96"/>
      <c r="BX285" s="96"/>
      <c r="BY285" s="96"/>
      <c r="BZ285" s="96"/>
      <c r="CA285" s="96"/>
      <c r="CB285" s="96"/>
      <c r="CC285" s="96"/>
      <c r="CD285" s="96"/>
      <c r="CE285" s="96"/>
      <c r="CF285" s="96"/>
      <c r="CG285" s="96"/>
      <c r="CH285" s="96"/>
      <c r="CI285" s="96"/>
      <c r="CJ285" s="96"/>
      <c r="CK285" s="96"/>
      <c r="CL285" s="96"/>
      <c r="CM285" s="96"/>
      <c r="CN285" s="96"/>
      <c r="CO285" s="96"/>
      <c r="CP285" s="96"/>
      <c r="CQ285" s="96"/>
      <c r="CR285" s="96"/>
      <c r="CS285" s="96"/>
      <c r="CT285" s="96"/>
      <c r="CU285" s="96"/>
      <c r="CV285" s="96"/>
      <c r="CW285" s="96"/>
      <c r="CX285" s="96"/>
      <c r="CY285" s="96"/>
      <c r="CZ285" s="96"/>
      <c r="DA285" s="96"/>
      <c r="DB285" s="96"/>
      <c r="DC285" s="96"/>
      <c r="DD285" s="96"/>
      <c r="DE285" s="96"/>
      <c r="DF285" s="96"/>
      <c r="DG285" s="96"/>
      <c r="DH285" s="96"/>
      <c r="DI285" s="96"/>
      <c r="DJ285" s="96"/>
      <c r="DK285" s="96"/>
      <c r="DL285" s="96"/>
      <c r="DM285" s="96"/>
      <c r="DN285" s="96"/>
      <c r="DO285" s="96"/>
      <c r="DP285" s="96"/>
      <c r="DQ285" s="96"/>
      <c r="DR285" s="96"/>
      <c r="DS285" s="96"/>
      <c r="DT285" s="96"/>
      <c r="DU285" s="96"/>
      <c r="DV285" s="96"/>
      <c r="DW285" s="96"/>
      <c r="DX285" s="96"/>
      <c r="DY285" s="97"/>
      <c r="DZ285" s="96"/>
      <c r="EA285" s="96"/>
      <c r="EB285" s="96"/>
      <c r="EC285" s="96"/>
      <c r="ED285" s="96"/>
      <c r="EE285" s="96"/>
      <c r="EF285" s="96"/>
      <c r="EG285" s="96"/>
      <c r="EH285" s="96"/>
      <c r="EI285" s="96"/>
      <c r="EJ285" s="96"/>
      <c r="EK285" s="96"/>
      <c r="EL285" s="96"/>
      <c r="EM285" s="96"/>
      <c r="EN285" s="96"/>
      <c r="EO285" s="96"/>
      <c r="EP285" s="96"/>
      <c r="EQ285" s="96"/>
      <c r="ER285" s="96"/>
      <c r="ES285" s="96"/>
      <c r="ET285" s="96"/>
      <c r="EU285" s="96"/>
      <c r="EV285" s="96"/>
      <c r="EW285" s="96"/>
      <c r="EX285" s="96"/>
      <c r="EY285" s="96"/>
      <c r="EZ285" s="96"/>
      <c r="FA285" s="96"/>
      <c r="FB285" s="96"/>
      <c r="FC285" s="96"/>
      <c r="FD285" s="96"/>
      <c r="FE285" s="96"/>
      <c r="FF285" s="96"/>
      <c r="FG285" s="96"/>
      <c r="FH285" s="96"/>
      <c r="FI285" s="96"/>
      <c r="FJ285" s="96"/>
      <c r="FK285" s="96"/>
      <c r="FL285" s="96"/>
      <c r="FM285" s="96"/>
      <c r="FN285" s="96"/>
      <c r="FO285" s="96"/>
      <c r="FP285" s="96"/>
      <c r="FQ285" s="96"/>
      <c r="FR285" s="96"/>
      <c r="FS285" s="96"/>
      <c r="FT285" s="96"/>
      <c r="FU285" s="96"/>
      <c r="FV285" s="96"/>
      <c r="FW285" s="96"/>
      <c r="FX285" s="96"/>
      <c r="FY285" s="96"/>
      <c r="FZ285" s="96"/>
      <c r="GA285" s="96"/>
      <c r="GB285" s="96"/>
      <c r="GC285" s="96"/>
      <c r="GD285" s="96"/>
      <c r="GE285" s="96"/>
      <c r="GF285" s="96"/>
      <c r="GG285" s="96"/>
      <c r="GH285" s="96"/>
      <c r="GI285" s="96"/>
      <c r="GJ285" s="96"/>
      <c r="GK285" s="96"/>
      <c r="GL285" s="96"/>
      <c r="GM285" s="96"/>
      <c r="GN285" s="96"/>
      <c r="GO285" s="96"/>
      <c r="GP285" s="96"/>
      <c r="GQ285" s="96"/>
      <c r="GR285" s="96"/>
      <c r="GS285" s="96"/>
      <c r="GT285" s="96"/>
      <c r="GU285" s="96"/>
      <c r="GV285" s="96"/>
      <c r="GW285" s="96"/>
      <c r="GX285" s="96"/>
      <c r="GY285" s="96"/>
      <c r="GZ285" s="96"/>
      <c r="HA285" s="96"/>
      <c r="HB285" s="96"/>
      <c r="HC285" s="96"/>
      <c r="HD285" s="96"/>
      <c r="HE285" s="96"/>
      <c r="HF285" s="96"/>
      <c r="HG285" s="96"/>
      <c r="HH285" s="96"/>
      <c r="HI285" s="96"/>
      <c r="HJ285" s="96"/>
      <c r="HK285" s="96"/>
      <c r="HL285" s="96"/>
      <c r="HM285" s="96"/>
      <c r="HN285" s="96"/>
      <c r="HO285" s="96"/>
      <c r="HP285" s="96"/>
      <c r="HQ285" s="96"/>
      <c r="HR285" s="96"/>
      <c r="HS285" s="96"/>
      <c r="HT285" s="96"/>
      <c r="HU285" s="96"/>
      <c r="HV285" s="96"/>
      <c r="HW285" s="96"/>
      <c r="HX285" s="96"/>
      <c r="HY285" s="96"/>
      <c r="HZ285" s="96"/>
      <c r="IA285" s="96"/>
      <c r="IB285" s="96"/>
      <c r="IC285" s="96"/>
      <c r="ID285" s="96"/>
      <c r="IE285" s="96"/>
      <c r="IF285" s="96"/>
      <c r="IG285" s="96"/>
      <c r="IH285" s="96"/>
      <c r="II285" s="96"/>
      <c r="IJ285" s="96"/>
      <c r="IK285" s="96"/>
      <c r="IL285" s="96"/>
    </row>
    <row r="286" spans="1:246">
      <c r="A286" s="49" t="s">
        <v>858</v>
      </c>
      <c r="B286" s="49" t="s">
        <v>33</v>
      </c>
      <c r="E286" s="77">
        <v>20</v>
      </c>
      <c r="F286" s="6" t="s">
        <v>216</v>
      </c>
      <c r="G286" s="396"/>
      <c r="H286" s="274">
        <f t="shared" si="73"/>
        <v>2722.51</v>
      </c>
      <c r="I286" s="274">
        <v>2492</v>
      </c>
      <c r="J286" s="79"/>
      <c r="K286" s="79">
        <v>230.51</v>
      </c>
      <c r="L286" s="80">
        <f t="shared" si="68"/>
        <v>2492</v>
      </c>
      <c r="M286" s="79">
        <v>2492</v>
      </c>
      <c r="N286" s="81"/>
      <c r="O286" s="79">
        <v>0</v>
      </c>
      <c r="P286" s="79"/>
      <c r="Q286" s="79"/>
      <c r="R286" s="81"/>
      <c r="S286" s="81"/>
      <c r="T286" s="81"/>
      <c r="U286" s="81"/>
      <c r="V286" s="81"/>
      <c r="W286" s="81"/>
      <c r="X286" s="86"/>
      <c r="Y286" s="83"/>
      <c r="Z286" s="50">
        <f t="shared" si="69"/>
        <v>2722.51</v>
      </c>
      <c r="AA286" s="51">
        <f t="shared" si="70"/>
        <v>2492</v>
      </c>
      <c r="AB286" s="51">
        <f t="shared" si="71"/>
        <v>0</v>
      </c>
      <c r="AC286" s="51">
        <f t="shared" si="72"/>
        <v>0</v>
      </c>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6"/>
      <c r="CB286" s="96"/>
      <c r="CC286" s="96"/>
      <c r="CD286" s="96"/>
      <c r="CE286" s="96"/>
      <c r="CF286" s="96"/>
      <c r="CG286" s="96"/>
      <c r="CH286" s="96"/>
      <c r="CI286" s="96"/>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7"/>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6"/>
      <c r="FF286" s="96"/>
      <c r="FG286" s="96"/>
      <c r="FH286" s="96"/>
      <c r="FI286" s="96"/>
      <c r="FJ286" s="96"/>
      <c r="FK286" s="96"/>
      <c r="FL286" s="96"/>
      <c r="FM286" s="96"/>
      <c r="FN286" s="96"/>
      <c r="FO286" s="96"/>
      <c r="FP286" s="96"/>
      <c r="FQ286" s="96"/>
      <c r="FR286" s="96"/>
      <c r="FS286" s="96"/>
      <c r="FT286" s="96"/>
      <c r="FU286" s="96"/>
      <c r="FV286" s="96"/>
      <c r="FW286" s="96"/>
      <c r="FX286" s="96"/>
      <c r="FY286" s="96"/>
      <c r="FZ286" s="96"/>
      <c r="GA286" s="96"/>
      <c r="GB286" s="96"/>
      <c r="GC286" s="96"/>
      <c r="GD286" s="96"/>
      <c r="GE286" s="96"/>
      <c r="GF286" s="96"/>
      <c r="GG286" s="96"/>
      <c r="GH286" s="96"/>
      <c r="GI286" s="96"/>
      <c r="GJ286" s="96"/>
      <c r="GK286" s="96"/>
      <c r="GL286" s="96"/>
      <c r="GM286" s="96"/>
      <c r="GN286" s="96"/>
      <c r="GO286" s="96"/>
      <c r="GP286" s="96"/>
      <c r="GQ286" s="96"/>
      <c r="GR286" s="96"/>
      <c r="GS286" s="96"/>
      <c r="GT286" s="96"/>
      <c r="GU286" s="96"/>
      <c r="GV286" s="96"/>
      <c r="GW286" s="96"/>
      <c r="GX286" s="96"/>
      <c r="GY286" s="96"/>
      <c r="GZ286" s="96"/>
      <c r="HA286" s="96"/>
      <c r="HB286" s="96"/>
      <c r="HC286" s="96"/>
      <c r="HD286" s="96"/>
      <c r="HE286" s="96"/>
      <c r="HF286" s="96"/>
      <c r="HG286" s="96"/>
      <c r="HH286" s="96"/>
      <c r="HI286" s="96"/>
      <c r="HJ286" s="96"/>
      <c r="HK286" s="96"/>
      <c r="HL286" s="96"/>
      <c r="HM286" s="96"/>
      <c r="HN286" s="96"/>
      <c r="HO286" s="96"/>
      <c r="HP286" s="96"/>
      <c r="HQ286" s="96"/>
      <c r="HR286" s="96"/>
      <c r="HS286" s="96"/>
      <c r="HT286" s="96"/>
      <c r="HU286" s="96"/>
      <c r="HV286" s="96"/>
      <c r="HW286" s="96"/>
      <c r="HX286" s="96"/>
      <c r="HY286" s="96"/>
      <c r="HZ286" s="96"/>
      <c r="IA286" s="96"/>
      <c r="IB286" s="96"/>
      <c r="IC286" s="96"/>
      <c r="ID286" s="96"/>
      <c r="IE286" s="96"/>
      <c r="IF286" s="96"/>
      <c r="IG286" s="96"/>
      <c r="IH286" s="96"/>
      <c r="II286" s="96"/>
      <c r="IJ286" s="96"/>
      <c r="IK286" s="96"/>
      <c r="IL286" s="96"/>
    </row>
    <row r="287" spans="1:246">
      <c r="A287" s="49" t="s">
        <v>859</v>
      </c>
      <c r="B287" s="49" t="s">
        <v>33</v>
      </c>
      <c r="E287" s="65" t="s">
        <v>41</v>
      </c>
      <c r="F287" s="66" t="s">
        <v>223</v>
      </c>
      <c r="G287" s="67"/>
      <c r="H287" s="273">
        <f>SUM(H288:H353)</f>
        <v>17175</v>
      </c>
      <c r="I287" s="273">
        <f t="shared" ref="I287:X287" si="74">SUM(I288:I353)</f>
        <v>15398</v>
      </c>
      <c r="J287" s="68">
        <f t="shared" si="74"/>
        <v>0</v>
      </c>
      <c r="K287" s="68">
        <f t="shared" si="74"/>
        <v>1777</v>
      </c>
      <c r="L287" s="69">
        <f t="shared" si="74"/>
        <v>13054.542324</v>
      </c>
      <c r="M287" s="68">
        <f t="shared" si="74"/>
        <v>11485</v>
      </c>
      <c r="N287" s="187">
        <f t="shared" si="74"/>
        <v>0</v>
      </c>
      <c r="O287" s="68">
        <f t="shared" si="74"/>
        <v>1569.542324</v>
      </c>
      <c r="P287" s="68">
        <f t="shared" si="74"/>
        <v>4282</v>
      </c>
      <c r="Q287" s="68">
        <f t="shared" si="74"/>
        <v>3913</v>
      </c>
      <c r="R287" s="70">
        <f t="shared" si="74"/>
        <v>0</v>
      </c>
      <c r="S287" s="70">
        <f t="shared" si="74"/>
        <v>369</v>
      </c>
      <c r="T287" s="70">
        <f t="shared" si="74"/>
        <v>312.45649800000001</v>
      </c>
      <c r="U287" s="70">
        <f t="shared" si="74"/>
        <v>186.26655499999998</v>
      </c>
      <c r="V287" s="70">
        <f t="shared" si="74"/>
        <v>0</v>
      </c>
      <c r="W287" s="70">
        <f t="shared" si="74"/>
        <v>126.18994300000001</v>
      </c>
      <c r="X287" s="70">
        <f t="shared" si="74"/>
        <v>0</v>
      </c>
      <c r="Y287" s="70"/>
      <c r="Z287" s="50">
        <f t="shared" si="69"/>
        <v>17175</v>
      </c>
      <c r="AA287" s="51">
        <f t="shared" si="70"/>
        <v>13054.542324</v>
      </c>
      <c r="AB287" s="51">
        <f t="shared" si="71"/>
        <v>4282</v>
      </c>
      <c r="AC287" s="51">
        <f t="shared" si="72"/>
        <v>312.45649800000001</v>
      </c>
      <c r="AD287" s="93"/>
      <c r="AE287" s="93"/>
      <c r="AF287" s="93"/>
      <c r="AG287" s="93"/>
      <c r="AH287" s="93"/>
      <c r="AI287" s="93"/>
      <c r="AJ287" s="93"/>
      <c r="AK287" s="93"/>
      <c r="AL287" s="93"/>
      <c r="AM287" s="93"/>
      <c r="AN287" s="93"/>
      <c r="AO287" s="93"/>
      <c r="AP287" s="93"/>
      <c r="AQ287" s="93"/>
      <c r="AR287" s="93"/>
      <c r="AS287" s="93"/>
      <c r="AT287" s="93"/>
      <c r="AU287" s="93"/>
      <c r="AV287" s="93"/>
      <c r="AW287" s="93"/>
      <c r="AX287" s="93"/>
      <c r="AY287" s="93"/>
      <c r="AZ287" s="93"/>
      <c r="BA287" s="93"/>
      <c r="BB287" s="93"/>
      <c r="BC287" s="93"/>
      <c r="BD287" s="93"/>
      <c r="BE287" s="93"/>
      <c r="BF287" s="93"/>
      <c r="BG287" s="93"/>
      <c r="BH287" s="93"/>
      <c r="BI287" s="93"/>
      <c r="BJ287" s="93"/>
      <c r="BK287" s="93"/>
      <c r="BL287" s="93"/>
      <c r="BM287" s="93"/>
      <c r="BN287" s="93"/>
      <c r="BO287" s="93"/>
      <c r="BP287" s="93"/>
      <c r="BQ287" s="93"/>
      <c r="BR287" s="93"/>
      <c r="BS287" s="93"/>
      <c r="BT287" s="93"/>
      <c r="BU287" s="93"/>
      <c r="BV287" s="93"/>
      <c r="BW287" s="93"/>
      <c r="BX287" s="93"/>
      <c r="BY287" s="93"/>
      <c r="BZ287" s="93"/>
      <c r="CA287" s="93"/>
      <c r="CB287" s="93"/>
      <c r="CC287" s="93"/>
      <c r="CD287" s="93"/>
      <c r="CE287" s="93"/>
      <c r="CF287" s="93"/>
      <c r="CG287" s="93"/>
      <c r="CH287" s="93"/>
      <c r="CI287" s="93"/>
      <c r="CJ287" s="93"/>
      <c r="CK287" s="93"/>
      <c r="CL287" s="93"/>
      <c r="CM287" s="93"/>
      <c r="CN287" s="93"/>
      <c r="CO287" s="93"/>
      <c r="CP287" s="93"/>
      <c r="CQ287" s="93"/>
      <c r="CR287" s="93"/>
      <c r="CS287" s="93"/>
      <c r="CT287" s="93"/>
      <c r="CU287" s="93"/>
      <c r="CV287" s="93"/>
      <c r="CW287" s="93"/>
      <c r="CX287" s="93"/>
      <c r="CY287" s="93"/>
      <c r="CZ287" s="93"/>
      <c r="DA287" s="93"/>
      <c r="DB287" s="93"/>
      <c r="DC287" s="93"/>
      <c r="DD287" s="93"/>
      <c r="DE287" s="93"/>
      <c r="DF287" s="93"/>
      <c r="DG287" s="93"/>
      <c r="DH287" s="93"/>
      <c r="DI287" s="93"/>
      <c r="DJ287" s="93"/>
      <c r="DK287" s="93"/>
      <c r="DL287" s="93"/>
      <c r="DM287" s="93"/>
      <c r="DN287" s="93"/>
      <c r="DO287" s="93"/>
      <c r="DP287" s="93"/>
      <c r="DQ287" s="93"/>
      <c r="DR287" s="93"/>
      <c r="DS287" s="93"/>
      <c r="DT287" s="93"/>
      <c r="DU287" s="93"/>
      <c r="DV287" s="93"/>
      <c r="DW287" s="93"/>
      <c r="DX287" s="93"/>
      <c r="DY287" s="94"/>
      <c r="DZ287" s="93"/>
      <c r="EA287" s="93"/>
      <c r="EB287" s="93"/>
      <c r="EC287" s="93"/>
      <c r="ED287" s="93"/>
      <c r="EE287" s="93"/>
      <c r="EF287" s="93"/>
      <c r="EG287" s="93"/>
      <c r="EH287" s="93"/>
      <c r="EI287" s="93"/>
      <c r="EJ287" s="93"/>
      <c r="EK287" s="93"/>
      <c r="EL287" s="93"/>
      <c r="EM287" s="93"/>
      <c r="EN287" s="93"/>
      <c r="EO287" s="93"/>
      <c r="EP287" s="93"/>
      <c r="EQ287" s="93"/>
      <c r="ER287" s="93"/>
      <c r="ES287" s="93"/>
      <c r="ET287" s="93"/>
      <c r="EU287" s="93"/>
      <c r="EV287" s="93"/>
      <c r="EW287" s="93"/>
      <c r="EX287" s="93"/>
      <c r="EY287" s="93"/>
      <c r="EZ287" s="93"/>
      <c r="FA287" s="93"/>
      <c r="FB287" s="93"/>
      <c r="FC287" s="93"/>
      <c r="FD287" s="93"/>
      <c r="FE287" s="93"/>
      <c r="FF287" s="93"/>
      <c r="FG287" s="93"/>
      <c r="FH287" s="93"/>
      <c r="FI287" s="93"/>
      <c r="FJ287" s="93"/>
      <c r="FK287" s="93"/>
      <c r="FL287" s="93"/>
      <c r="FM287" s="93"/>
      <c r="FN287" s="93"/>
      <c r="FO287" s="93"/>
      <c r="FP287" s="93"/>
      <c r="FQ287" s="93"/>
      <c r="FR287" s="93"/>
      <c r="FS287" s="93"/>
      <c r="FT287" s="93"/>
      <c r="FU287" s="93"/>
      <c r="FV287" s="93"/>
      <c r="FW287" s="93"/>
      <c r="FX287" s="93"/>
      <c r="FY287" s="93"/>
      <c r="FZ287" s="93"/>
      <c r="GA287" s="93"/>
      <c r="GB287" s="93"/>
      <c r="GC287" s="93"/>
      <c r="GD287" s="93"/>
      <c r="GE287" s="93"/>
      <c r="GF287" s="93"/>
      <c r="GG287" s="93"/>
      <c r="GH287" s="93"/>
      <c r="GI287" s="93"/>
      <c r="GJ287" s="93"/>
      <c r="GK287" s="93"/>
      <c r="GL287" s="93"/>
      <c r="GM287" s="93"/>
      <c r="GN287" s="93"/>
      <c r="GO287" s="93"/>
      <c r="GP287" s="93"/>
      <c r="GQ287" s="93"/>
      <c r="GR287" s="93"/>
      <c r="GS287" s="93"/>
      <c r="GT287" s="93"/>
      <c r="GU287" s="93"/>
      <c r="GV287" s="93"/>
      <c r="GW287" s="93"/>
      <c r="GX287" s="93"/>
      <c r="GY287" s="93"/>
      <c r="GZ287" s="93"/>
      <c r="HA287" s="93"/>
      <c r="HB287" s="93"/>
      <c r="HC287" s="93"/>
      <c r="HD287" s="93"/>
      <c r="HE287" s="93"/>
      <c r="HF287" s="93"/>
      <c r="HG287" s="93"/>
      <c r="HH287" s="93"/>
      <c r="HI287" s="93"/>
      <c r="HJ287" s="93"/>
      <c r="HK287" s="93"/>
      <c r="HL287" s="93"/>
      <c r="HM287" s="93"/>
      <c r="HN287" s="93"/>
      <c r="HO287" s="93"/>
      <c r="HP287" s="93"/>
      <c r="HQ287" s="93"/>
      <c r="HR287" s="93"/>
      <c r="HS287" s="93"/>
      <c r="HT287" s="93"/>
      <c r="HU287" s="93"/>
      <c r="HV287" s="93"/>
      <c r="HW287" s="93"/>
      <c r="HX287" s="93"/>
      <c r="HY287" s="93"/>
      <c r="HZ287" s="93"/>
      <c r="IA287" s="93"/>
      <c r="IB287" s="93"/>
      <c r="IC287" s="93"/>
      <c r="ID287" s="93"/>
      <c r="IE287" s="93"/>
      <c r="IF287" s="93"/>
      <c r="IG287" s="93"/>
      <c r="IH287" s="93"/>
      <c r="II287" s="93"/>
      <c r="IJ287" s="93"/>
      <c r="IK287" s="93"/>
      <c r="IL287" s="93"/>
    </row>
    <row r="288" spans="1:246" ht="45">
      <c r="A288" s="49" t="s">
        <v>859</v>
      </c>
      <c r="B288" s="49" t="s">
        <v>33</v>
      </c>
      <c r="E288" s="77">
        <v>1</v>
      </c>
      <c r="F288" s="6" t="s">
        <v>239</v>
      </c>
      <c r="G288" s="381" t="s">
        <v>238</v>
      </c>
      <c r="H288" s="274">
        <f t="shared" ref="H288:H351" si="75">SUM(I288:K288)</f>
        <v>148.69999999999999</v>
      </c>
      <c r="I288" s="274">
        <v>120.7</v>
      </c>
      <c r="J288" s="79"/>
      <c r="K288" s="79">
        <v>28</v>
      </c>
      <c r="L288" s="80">
        <f t="shared" ref="L288:L351" si="76">SUM(M288:O288)</f>
        <v>133.69999999999999</v>
      </c>
      <c r="M288" s="79">
        <v>120.7</v>
      </c>
      <c r="N288" s="81"/>
      <c r="O288" s="79">
        <v>13</v>
      </c>
      <c r="P288" s="79">
        <f t="shared" ref="P288:P351" si="77">SUM(Q288:S288)</f>
        <v>0</v>
      </c>
      <c r="Q288" s="79"/>
      <c r="R288" s="81"/>
      <c r="S288" s="81"/>
      <c r="T288" s="81">
        <f t="shared" ref="T288:T295" si="78">SUM(U288:W288)</f>
        <v>0</v>
      </c>
      <c r="U288" s="81"/>
      <c r="V288" s="81"/>
      <c r="W288" s="81"/>
      <c r="X288" s="86" t="s">
        <v>233</v>
      </c>
      <c r="Y288" s="83"/>
      <c r="Z288" s="50">
        <f t="shared" si="69"/>
        <v>148.69999999999999</v>
      </c>
      <c r="AA288" s="51">
        <f t="shared" si="70"/>
        <v>133.69999999999999</v>
      </c>
      <c r="AB288" s="51">
        <f t="shared" si="71"/>
        <v>0</v>
      </c>
      <c r="AC288" s="51">
        <f t="shared" si="72"/>
        <v>0</v>
      </c>
      <c r="AD288" s="96"/>
      <c r="AE288" s="96"/>
      <c r="AF288" s="96"/>
      <c r="AG288" s="96"/>
      <c r="AH288" s="96"/>
      <c r="AI288" s="96"/>
      <c r="AJ288" s="96"/>
      <c r="AK288" s="96"/>
      <c r="AL288" s="96"/>
      <c r="AM288" s="96"/>
      <c r="AN288" s="96"/>
      <c r="AO288" s="96"/>
      <c r="AP288" s="96"/>
      <c r="AQ288" s="96"/>
      <c r="AR288" s="96"/>
      <c r="AS288" s="96"/>
      <c r="AT288" s="96"/>
      <c r="AU288" s="96"/>
      <c r="AV288" s="96"/>
      <c r="AW288" s="96"/>
      <c r="AX288" s="96"/>
      <c r="AY288" s="96"/>
      <c r="AZ288" s="96"/>
      <c r="BA288" s="96"/>
      <c r="BB288" s="96"/>
      <c r="BC288" s="96"/>
      <c r="BD288" s="96"/>
      <c r="BE288" s="96"/>
      <c r="BF288" s="96"/>
      <c r="BG288" s="96"/>
      <c r="BH288" s="96"/>
      <c r="BI288" s="96"/>
      <c r="BJ288" s="96"/>
      <c r="BK288" s="96"/>
      <c r="BL288" s="96"/>
      <c r="BM288" s="96"/>
      <c r="BN288" s="96"/>
      <c r="BO288" s="96"/>
      <c r="BP288" s="96"/>
      <c r="BQ288" s="96"/>
      <c r="BR288" s="96"/>
      <c r="BS288" s="96"/>
      <c r="BT288" s="96"/>
      <c r="BU288" s="96"/>
      <c r="BV288" s="96"/>
      <c r="BW288" s="96"/>
      <c r="BX288" s="96"/>
      <c r="BY288" s="96"/>
      <c r="BZ288" s="96"/>
      <c r="CA288" s="96"/>
      <c r="CB288" s="96"/>
      <c r="CC288" s="96"/>
      <c r="CD288" s="96"/>
      <c r="CE288" s="96"/>
      <c r="CF288" s="96"/>
      <c r="CG288" s="96"/>
      <c r="CH288" s="96"/>
      <c r="CI288" s="96"/>
      <c r="CJ288" s="96"/>
      <c r="CK288" s="96"/>
      <c r="CL288" s="96"/>
      <c r="CM288" s="96"/>
      <c r="CN288" s="96"/>
      <c r="CO288" s="96"/>
      <c r="CP288" s="96"/>
      <c r="CQ288" s="96"/>
      <c r="CR288" s="96"/>
      <c r="CS288" s="96"/>
      <c r="CT288" s="96"/>
      <c r="CU288" s="96"/>
      <c r="CV288" s="96"/>
      <c r="CW288" s="96"/>
      <c r="CX288" s="96"/>
      <c r="CY288" s="96"/>
      <c r="CZ288" s="96"/>
      <c r="DA288" s="96"/>
      <c r="DB288" s="96"/>
      <c r="DC288" s="96"/>
      <c r="DD288" s="96"/>
      <c r="DE288" s="96"/>
      <c r="DF288" s="96"/>
      <c r="DG288" s="96"/>
      <c r="DH288" s="96"/>
      <c r="DI288" s="96"/>
      <c r="DJ288" s="96"/>
      <c r="DK288" s="96"/>
      <c r="DL288" s="96"/>
      <c r="DM288" s="96"/>
      <c r="DN288" s="96"/>
      <c r="DO288" s="96"/>
      <c r="DP288" s="96"/>
      <c r="DQ288" s="96"/>
      <c r="DR288" s="96"/>
      <c r="DS288" s="96"/>
      <c r="DT288" s="96"/>
      <c r="DU288" s="96"/>
      <c r="DV288" s="96"/>
      <c r="DW288" s="96"/>
      <c r="DX288" s="96"/>
      <c r="DY288" s="97"/>
      <c r="DZ288" s="96"/>
      <c r="EA288" s="96"/>
      <c r="EB288" s="96"/>
      <c r="EC288" s="96"/>
      <c r="ED288" s="96"/>
      <c r="EE288" s="96"/>
      <c r="EF288" s="96"/>
      <c r="EG288" s="96"/>
      <c r="EH288" s="96"/>
      <c r="EI288" s="96"/>
      <c r="EJ288" s="96"/>
      <c r="EK288" s="96"/>
      <c r="EL288" s="96"/>
      <c r="EM288" s="96"/>
      <c r="EN288" s="96"/>
      <c r="EO288" s="96"/>
      <c r="EP288" s="96"/>
      <c r="EQ288" s="96"/>
      <c r="ER288" s="96"/>
      <c r="ES288" s="96"/>
      <c r="ET288" s="96"/>
      <c r="EU288" s="96"/>
      <c r="EV288" s="96"/>
      <c r="EW288" s="96"/>
      <c r="EX288" s="96"/>
      <c r="EY288" s="96"/>
      <c r="EZ288" s="96"/>
      <c r="FA288" s="96"/>
      <c r="FB288" s="96"/>
      <c r="FC288" s="96"/>
      <c r="FD288" s="96"/>
      <c r="FE288" s="96"/>
      <c r="FF288" s="96"/>
      <c r="FG288" s="96"/>
      <c r="FH288" s="96"/>
      <c r="FI288" s="96"/>
      <c r="FJ288" s="96"/>
      <c r="FK288" s="96"/>
      <c r="FL288" s="96"/>
      <c r="FM288" s="96"/>
      <c r="FN288" s="96"/>
      <c r="FO288" s="96"/>
      <c r="FP288" s="96"/>
      <c r="FQ288" s="96"/>
      <c r="FR288" s="96"/>
      <c r="FS288" s="96"/>
      <c r="FT288" s="96"/>
      <c r="FU288" s="96"/>
      <c r="FV288" s="96"/>
      <c r="FW288" s="96"/>
      <c r="FX288" s="96"/>
      <c r="FY288" s="96"/>
      <c r="FZ288" s="96"/>
      <c r="GA288" s="96"/>
      <c r="GB288" s="96"/>
      <c r="GC288" s="96"/>
      <c r="GD288" s="96"/>
      <c r="GE288" s="96"/>
      <c r="GF288" s="96"/>
      <c r="GG288" s="96"/>
      <c r="GH288" s="96"/>
      <c r="GI288" s="96"/>
      <c r="GJ288" s="96"/>
      <c r="GK288" s="96"/>
      <c r="GL288" s="96"/>
      <c r="GM288" s="96"/>
      <c r="GN288" s="96"/>
      <c r="GO288" s="96"/>
      <c r="GP288" s="96"/>
      <c r="GQ288" s="96"/>
      <c r="GR288" s="96"/>
      <c r="GS288" s="96"/>
      <c r="GT288" s="96"/>
      <c r="GU288" s="96"/>
      <c r="GV288" s="96"/>
      <c r="GW288" s="96"/>
      <c r="GX288" s="96"/>
      <c r="GY288" s="96"/>
      <c r="GZ288" s="96"/>
      <c r="HA288" s="96"/>
      <c r="HB288" s="96"/>
      <c r="HC288" s="96"/>
      <c r="HD288" s="96"/>
      <c r="HE288" s="96"/>
      <c r="HF288" s="96"/>
      <c r="HG288" s="96"/>
      <c r="HH288" s="96"/>
      <c r="HI288" s="96"/>
      <c r="HJ288" s="96"/>
      <c r="HK288" s="96"/>
      <c r="HL288" s="96"/>
      <c r="HM288" s="96"/>
      <c r="HN288" s="96"/>
      <c r="HO288" s="96"/>
      <c r="HP288" s="96"/>
      <c r="HQ288" s="96"/>
      <c r="HR288" s="96"/>
      <c r="HS288" s="96"/>
      <c r="HT288" s="96"/>
      <c r="HU288" s="96"/>
      <c r="HV288" s="96"/>
      <c r="HW288" s="96"/>
      <c r="HX288" s="96"/>
      <c r="HY288" s="96"/>
      <c r="HZ288" s="96"/>
      <c r="IA288" s="96"/>
      <c r="IB288" s="96"/>
      <c r="IC288" s="96"/>
      <c r="ID288" s="96"/>
      <c r="IE288" s="96"/>
      <c r="IF288" s="96"/>
      <c r="IG288" s="96"/>
      <c r="IH288" s="96"/>
      <c r="II288" s="96"/>
      <c r="IJ288" s="96"/>
      <c r="IK288" s="96"/>
      <c r="IL288" s="96"/>
    </row>
    <row r="289" spans="1:246" ht="30">
      <c r="A289" s="49" t="s">
        <v>859</v>
      </c>
      <c r="B289" s="49" t="s">
        <v>33</v>
      </c>
      <c r="E289" s="77">
        <v>2</v>
      </c>
      <c r="F289" s="6" t="s">
        <v>240</v>
      </c>
      <c r="G289" s="381"/>
      <c r="H289" s="274">
        <f t="shared" si="75"/>
        <v>205</v>
      </c>
      <c r="I289" s="274">
        <v>177</v>
      </c>
      <c r="J289" s="79"/>
      <c r="K289" s="79">
        <v>28</v>
      </c>
      <c r="L289" s="80">
        <f t="shared" si="76"/>
        <v>200</v>
      </c>
      <c r="M289" s="79">
        <v>177</v>
      </c>
      <c r="N289" s="81"/>
      <c r="O289" s="79">
        <v>23</v>
      </c>
      <c r="P289" s="79">
        <f t="shared" si="77"/>
        <v>0</v>
      </c>
      <c r="Q289" s="79"/>
      <c r="R289" s="81"/>
      <c r="S289" s="81"/>
      <c r="T289" s="81">
        <f t="shared" si="78"/>
        <v>0</v>
      </c>
      <c r="U289" s="81"/>
      <c r="V289" s="81"/>
      <c r="W289" s="81"/>
      <c r="X289" s="86" t="s">
        <v>233</v>
      </c>
      <c r="Y289" s="95"/>
      <c r="Z289" s="50">
        <f t="shared" si="69"/>
        <v>205</v>
      </c>
      <c r="AA289" s="51">
        <f t="shared" si="70"/>
        <v>200</v>
      </c>
      <c r="AB289" s="51">
        <f t="shared" si="71"/>
        <v>0</v>
      </c>
      <c r="AC289" s="51">
        <f t="shared" si="72"/>
        <v>0</v>
      </c>
      <c r="AD289" s="96"/>
      <c r="AE289" s="96"/>
      <c r="AF289" s="96"/>
      <c r="AG289" s="96"/>
      <c r="AH289" s="96"/>
      <c r="AI289" s="96"/>
      <c r="AJ289" s="96"/>
      <c r="AK289" s="96"/>
      <c r="AL289" s="96"/>
      <c r="AM289" s="96"/>
      <c r="AN289" s="96"/>
      <c r="AO289" s="96"/>
      <c r="AP289" s="96"/>
      <c r="AQ289" s="96"/>
      <c r="AR289" s="96"/>
      <c r="AS289" s="96"/>
      <c r="AT289" s="96"/>
      <c r="AU289" s="96"/>
      <c r="AV289" s="96"/>
      <c r="AW289" s="96"/>
      <c r="AX289" s="96"/>
      <c r="AY289" s="96"/>
      <c r="AZ289" s="96"/>
      <c r="BA289" s="96"/>
      <c r="BB289" s="96"/>
      <c r="BC289" s="96"/>
      <c r="BD289" s="96"/>
      <c r="BE289" s="96"/>
      <c r="BF289" s="96"/>
      <c r="BG289" s="96"/>
      <c r="BH289" s="96"/>
      <c r="BI289" s="96"/>
      <c r="BJ289" s="96"/>
      <c r="BK289" s="96"/>
      <c r="BL289" s="96"/>
      <c r="BM289" s="96"/>
      <c r="BN289" s="96"/>
      <c r="BO289" s="96"/>
      <c r="BP289" s="96"/>
      <c r="BQ289" s="96"/>
      <c r="BR289" s="96"/>
      <c r="BS289" s="96"/>
      <c r="BT289" s="96"/>
      <c r="BU289" s="96"/>
      <c r="BV289" s="96"/>
      <c r="BW289" s="96"/>
      <c r="BX289" s="96"/>
      <c r="BY289" s="96"/>
      <c r="BZ289" s="96"/>
      <c r="CA289" s="96"/>
      <c r="CB289" s="96"/>
      <c r="CC289" s="96"/>
      <c r="CD289" s="96"/>
      <c r="CE289" s="96"/>
      <c r="CF289" s="96"/>
      <c r="CG289" s="96"/>
      <c r="CH289" s="96"/>
      <c r="CI289" s="96"/>
      <c r="CJ289" s="96"/>
      <c r="CK289" s="96"/>
      <c r="CL289" s="96"/>
      <c r="CM289" s="96"/>
      <c r="CN289" s="96"/>
      <c r="CO289" s="96"/>
      <c r="CP289" s="96"/>
      <c r="CQ289" s="96"/>
      <c r="CR289" s="96"/>
      <c r="CS289" s="96"/>
      <c r="CT289" s="96"/>
      <c r="CU289" s="96"/>
      <c r="CV289" s="96"/>
      <c r="CW289" s="96"/>
      <c r="CX289" s="96"/>
      <c r="CY289" s="96"/>
      <c r="CZ289" s="96"/>
      <c r="DA289" s="96"/>
      <c r="DB289" s="96"/>
      <c r="DC289" s="96"/>
      <c r="DD289" s="96"/>
      <c r="DE289" s="96"/>
      <c r="DF289" s="96"/>
      <c r="DG289" s="96"/>
      <c r="DH289" s="96"/>
      <c r="DI289" s="96"/>
      <c r="DJ289" s="96"/>
      <c r="DK289" s="96"/>
      <c r="DL289" s="96"/>
      <c r="DM289" s="96"/>
      <c r="DN289" s="96"/>
      <c r="DO289" s="96"/>
      <c r="DP289" s="96"/>
      <c r="DQ289" s="96"/>
      <c r="DR289" s="96"/>
      <c r="DS289" s="96"/>
      <c r="DT289" s="96"/>
      <c r="DU289" s="96"/>
      <c r="DV289" s="96"/>
      <c r="DW289" s="96"/>
      <c r="DX289" s="96"/>
      <c r="DY289" s="97"/>
      <c r="DZ289" s="96"/>
      <c r="EA289" s="96"/>
      <c r="EB289" s="96"/>
      <c r="EC289" s="96"/>
      <c r="ED289" s="96"/>
      <c r="EE289" s="96"/>
      <c r="EF289" s="96"/>
      <c r="EG289" s="96"/>
      <c r="EH289" s="96"/>
      <c r="EI289" s="96"/>
      <c r="EJ289" s="96"/>
      <c r="EK289" s="96"/>
      <c r="EL289" s="96"/>
      <c r="EM289" s="96"/>
      <c r="EN289" s="96"/>
      <c r="EO289" s="96"/>
      <c r="EP289" s="96"/>
      <c r="EQ289" s="96"/>
      <c r="ER289" s="96"/>
      <c r="ES289" s="96"/>
      <c r="ET289" s="96"/>
      <c r="EU289" s="96"/>
      <c r="EV289" s="96"/>
      <c r="EW289" s="96"/>
      <c r="EX289" s="96"/>
      <c r="EY289" s="96"/>
      <c r="EZ289" s="96"/>
      <c r="FA289" s="96"/>
      <c r="FB289" s="96"/>
      <c r="FC289" s="96"/>
      <c r="FD289" s="96"/>
      <c r="FE289" s="96"/>
      <c r="FF289" s="96"/>
      <c r="FG289" s="96"/>
      <c r="FH289" s="96"/>
      <c r="FI289" s="96"/>
      <c r="FJ289" s="96"/>
      <c r="FK289" s="96"/>
      <c r="FL289" s="96"/>
      <c r="FM289" s="96"/>
      <c r="FN289" s="96"/>
      <c r="FO289" s="96"/>
      <c r="FP289" s="96"/>
      <c r="FQ289" s="96"/>
      <c r="FR289" s="96"/>
      <c r="FS289" s="96"/>
      <c r="FT289" s="96"/>
      <c r="FU289" s="96"/>
      <c r="FV289" s="96"/>
      <c r="FW289" s="96"/>
      <c r="FX289" s="96"/>
      <c r="FY289" s="96"/>
      <c r="FZ289" s="96"/>
      <c r="GA289" s="96"/>
      <c r="GB289" s="96"/>
      <c r="GC289" s="96"/>
      <c r="GD289" s="96"/>
      <c r="GE289" s="96"/>
      <c r="GF289" s="96"/>
      <c r="GG289" s="96"/>
      <c r="GH289" s="96"/>
      <c r="GI289" s="96"/>
      <c r="GJ289" s="96"/>
      <c r="GK289" s="96"/>
      <c r="GL289" s="96"/>
      <c r="GM289" s="96"/>
      <c r="GN289" s="96"/>
      <c r="GO289" s="96"/>
      <c r="GP289" s="96"/>
      <c r="GQ289" s="96"/>
      <c r="GR289" s="96"/>
      <c r="GS289" s="96"/>
      <c r="GT289" s="96"/>
      <c r="GU289" s="96"/>
      <c r="GV289" s="96"/>
      <c r="GW289" s="96"/>
      <c r="GX289" s="96"/>
      <c r="GY289" s="96"/>
      <c r="GZ289" s="96"/>
      <c r="HA289" s="96"/>
      <c r="HB289" s="96"/>
      <c r="HC289" s="96"/>
      <c r="HD289" s="96"/>
      <c r="HE289" s="96"/>
      <c r="HF289" s="96"/>
      <c r="HG289" s="96"/>
      <c r="HH289" s="96"/>
      <c r="HI289" s="96"/>
      <c r="HJ289" s="96"/>
      <c r="HK289" s="96"/>
      <c r="HL289" s="96"/>
      <c r="HM289" s="96"/>
      <c r="HN289" s="96"/>
      <c r="HO289" s="96"/>
      <c r="HP289" s="96"/>
      <c r="HQ289" s="96"/>
      <c r="HR289" s="96"/>
      <c r="HS289" s="96"/>
      <c r="HT289" s="96"/>
      <c r="HU289" s="96"/>
      <c r="HV289" s="96"/>
      <c r="HW289" s="96"/>
      <c r="HX289" s="96"/>
      <c r="HY289" s="96"/>
      <c r="HZ289" s="96"/>
      <c r="IA289" s="96"/>
      <c r="IB289" s="96"/>
      <c r="IC289" s="96"/>
      <c r="ID289" s="96"/>
      <c r="IE289" s="96"/>
      <c r="IF289" s="96"/>
      <c r="IG289" s="96"/>
      <c r="IH289" s="96"/>
      <c r="II289" s="96"/>
      <c r="IJ289" s="96"/>
      <c r="IK289" s="96"/>
      <c r="IL289" s="96"/>
    </row>
    <row r="290" spans="1:246" ht="30">
      <c r="A290" s="49" t="s">
        <v>859</v>
      </c>
      <c r="B290" s="49" t="s">
        <v>33</v>
      </c>
      <c r="E290" s="77">
        <v>3</v>
      </c>
      <c r="F290" s="6" t="s">
        <v>241</v>
      </c>
      <c r="G290" s="381"/>
      <c r="H290" s="274">
        <f t="shared" si="75"/>
        <v>140</v>
      </c>
      <c r="I290" s="274">
        <v>126</v>
      </c>
      <c r="J290" s="79"/>
      <c r="K290" s="79">
        <v>14</v>
      </c>
      <c r="L290" s="80">
        <f t="shared" si="76"/>
        <v>139</v>
      </c>
      <c r="M290" s="79">
        <v>126</v>
      </c>
      <c r="N290" s="81"/>
      <c r="O290" s="79">
        <v>13</v>
      </c>
      <c r="P290" s="79">
        <f t="shared" si="77"/>
        <v>0</v>
      </c>
      <c r="Q290" s="79"/>
      <c r="R290" s="81"/>
      <c r="S290" s="81"/>
      <c r="T290" s="81">
        <f t="shared" si="78"/>
        <v>0</v>
      </c>
      <c r="U290" s="81"/>
      <c r="V290" s="81"/>
      <c r="W290" s="81"/>
      <c r="X290" s="86" t="s">
        <v>233</v>
      </c>
      <c r="Y290" s="95"/>
      <c r="Z290" s="50">
        <f t="shared" si="69"/>
        <v>140</v>
      </c>
      <c r="AA290" s="51">
        <f t="shared" si="70"/>
        <v>139</v>
      </c>
      <c r="AB290" s="51">
        <f t="shared" si="71"/>
        <v>0</v>
      </c>
      <c r="AC290" s="51">
        <f t="shared" si="72"/>
        <v>0</v>
      </c>
      <c r="AD290" s="96"/>
      <c r="AE290" s="96"/>
      <c r="AF290" s="96"/>
      <c r="AG290" s="96"/>
      <c r="AH290" s="96"/>
      <c r="AI290" s="96"/>
      <c r="AJ290" s="96"/>
      <c r="AK290" s="96"/>
      <c r="AL290" s="96"/>
      <c r="AM290" s="96"/>
      <c r="AN290" s="96"/>
      <c r="AO290" s="96"/>
      <c r="AP290" s="96"/>
      <c r="AQ290" s="96"/>
      <c r="AR290" s="96"/>
      <c r="AS290" s="96"/>
      <c r="AT290" s="96"/>
      <c r="AU290" s="96"/>
      <c r="AV290" s="96"/>
      <c r="AW290" s="96"/>
      <c r="AX290" s="96"/>
      <c r="AY290" s="96"/>
      <c r="AZ290" s="96"/>
      <c r="BA290" s="96"/>
      <c r="BB290" s="96"/>
      <c r="BC290" s="96"/>
      <c r="BD290" s="96"/>
      <c r="BE290" s="96"/>
      <c r="BF290" s="96"/>
      <c r="BG290" s="96"/>
      <c r="BH290" s="96"/>
      <c r="BI290" s="96"/>
      <c r="BJ290" s="96"/>
      <c r="BK290" s="96"/>
      <c r="BL290" s="96"/>
      <c r="BM290" s="96"/>
      <c r="BN290" s="96"/>
      <c r="BO290" s="96"/>
      <c r="BP290" s="96"/>
      <c r="BQ290" s="96"/>
      <c r="BR290" s="96"/>
      <c r="BS290" s="96"/>
      <c r="BT290" s="96"/>
      <c r="BU290" s="96"/>
      <c r="BV290" s="96"/>
      <c r="BW290" s="96"/>
      <c r="BX290" s="96"/>
      <c r="BY290" s="96"/>
      <c r="BZ290" s="96"/>
      <c r="CA290" s="96"/>
      <c r="CB290" s="96"/>
      <c r="CC290" s="96"/>
      <c r="CD290" s="96"/>
      <c r="CE290" s="96"/>
      <c r="CF290" s="96"/>
      <c r="CG290" s="96"/>
      <c r="CH290" s="96"/>
      <c r="CI290" s="96"/>
      <c r="CJ290" s="96"/>
      <c r="CK290" s="96"/>
      <c r="CL290" s="96"/>
      <c r="CM290" s="96"/>
      <c r="CN290" s="96"/>
      <c r="CO290" s="96"/>
      <c r="CP290" s="96"/>
      <c r="CQ290" s="96"/>
      <c r="CR290" s="96"/>
      <c r="CS290" s="96"/>
      <c r="CT290" s="96"/>
      <c r="CU290" s="96"/>
      <c r="CV290" s="96"/>
      <c r="CW290" s="96"/>
      <c r="CX290" s="96"/>
      <c r="CY290" s="96"/>
      <c r="CZ290" s="96"/>
      <c r="DA290" s="96"/>
      <c r="DB290" s="96"/>
      <c r="DC290" s="96"/>
      <c r="DD290" s="96"/>
      <c r="DE290" s="96"/>
      <c r="DF290" s="96"/>
      <c r="DG290" s="96"/>
      <c r="DH290" s="96"/>
      <c r="DI290" s="96"/>
      <c r="DJ290" s="96"/>
      <c r="DK290" s="96"/>
      <c r="DL290" s="96"/>
      <c r="DM290" s="96"/>
      <c r="DN290" s="96"/>
      <c r="DO290" s="96"/>
      <c r="DP290" s="96"/>
      <c r="DQ290" s="96"/>
      <c r="DR290" s="96"/>
      <c r="DS290" s="96"/>
      <c r="DT290" s="96"/>
      <c r="DU290" s="96"/>
      <c r="DV290" s="96"/>
      <c r="DW290" s="96"/>
      <c r="DX290" s="96"/>
      <c r="DY290" s="97"/>
      <c r="DZ290" s="96"/>
      <c r="EA290" s="96"/>
      <c r="EB290" s="96"/>
      <c r="EC290" s="96"/>
      <c r="ED290" s="96"/>
      <c r="EE290" s="96"/>
      <c r="EF290" s="96"/>
      <c r="EG290" s="96"/>
      <c r="EH290" s="96"/>
      <c r="EI290" s="96"/>
      <c r="EJ290" s="96"/>
      <c r="EK290" s="96"/>
      <c r="EL290" s="96"/>
      <c r="EM290" s="96"/>
      <c r="EN290" s="96"/>
      <c r="EO290" s="96"/>
      <c r="EP290" s="96"/>
      <c r="EQ290" s="96"/>
      <c r="ER290" s="96"/>
      <c r="ES290" s="96"/>
      <c r="ET290" s="96"/>
      <c r="EU290" s="96"/>
      <c r="EV290" s="96"/>
      <c r="EW290" s="96"/>
      <c r="EX290" s="96"/>
      <c r="EY290" s="96"/>
      <c r="EZ290" s="96"/>
      <c r="FA290" s="96"/>
      <c r="FB290" s="96"/>
      <c r="FC290" s="96"/>
      <c r="FD290" s="96"/>
      <c r="FE290" s="96"/>
      <c r="FF290" s="96"/>
      <c r="FG290" s="96"/>
      <c r="FH290" s="96"/>
      <c r="FI290" s="96"/>
      <c r="FJ290" s="96"/>
      <c r="FK290" s="96"/>
      <c r="FL290" s="96"/>
      <c r="FM290" s="96"/>
      <c r="FN290" s="96"/>
      <c r="FO290" s="96"/>
      <c r="FP290" s="96"/>
      <c r="FQ290" s="96"/>
      <c r="FR290" s="96"/>
      <c r="FS290" s="96"/>
      <c r="FT290" s="96"/>
      <c r="FU290" s="96"/>
      <c r="FV290" s="96"/>
      <c r="FW290" s="96"/>
      <c r="FX290" s="96"/>
      <c r="FY290" s="96"/>
      <c r="FZ290" s="96"/>
      <c r="GA290" s="96"/>
      <c r="GB290" s="96"/>
      <c r="GC290" s="96"/>
      <c r="GD290" s="96"/>
      <c r="GE290" s="96"/>
      <c r="GF290" s="96"/>
      <c r="GG290" s="96"/>
      <c r="GH290" s="96"/>
      <c r="GI290" s="96"/>
      <c r="GJ290" s="96"/>
      <c r="GK290" s="96"/>
      <c r="GL290" s="96"/>
      <c r="GM290" s="96"/>
      <c r="GN290" s="96"/>
      <c r="GO290" s="96"/>
      <c r="GP290" s="96"/>
      <c r="GQ290" s="96"/>
      <c r="GR290" s="96"/>
      <c r="GS290" s="96"/>
      <c r="GT290" s="96"/>
      <c r="GU290" s="96"/>
      <c r="GV290" s="96"/>
      <c r="GW290" s="96"/>
      <c r="GX290" s="96"/>
      <c r="GY290" s="96"/>
      <c r="GZ290" s="96"/>
      <c r="HA290" s="96"/>
      <c r="HB290" s="96"/>
      <c r="HC290" s="96"/>
      <c r="HD290" s="96"/>
      <c r="HE290" s="96"/>
      <c r="HF290" s="96"/>
      <c r="HG290" s="96"/>
      <c r="HH290" s="96"/>
      <c r="HI290" s="96"/>
      <c r="HJ290" s="96"/>
      <c r="HK290" s="96"/>
      <c r="HL290" s="96"/>
      <c r="HM290" s="96"/>
      <c r="HN290" s="96"/>
      <c r="HO290" s="96"/>
      <c r="HP290" s="96"/>
      <c r="HQ290" s="96"/>
      <c r="HR290" s="96"/>
      <c r="HS290" s="96"/>
      <c r="HT290" s="96"/>
      <c r="HU290" s="96"/>
      <c r="HV290" s="96"/>
      <c r="HW290" s="96"/>
      <c r="HX290" s="96"/>
      <c r="HY290" s="96"/>
      <c r="HZ290" s="96"/>
      <c r="IA290" s="96"/>
      <c r="IB290" s="96"/>
      <c r="IC290" s="96"/>
      <c r="ID290" s="96"/>
      <c r="IE290" s="96"/>
      <c r="IF290" s="96"/>
      <c r="IG290" s="96"/>
      <c r="IH290" s="96"/>
      <c r="II290" s="96"/>
      <c r="IJ290" s="96"/>
      <c r="IK290" s="96"/>
      <c r="IL290" s="96"/>
    </row>
    <row r="291" spans="1:246" ht="30">
      <c r="A291" s="49" t="s">
        <v>859</v>
      </c>
      <c r="B291" s="49" t="s">
        <v>33</v>
      </c>
      <c r="E291" s="77">
        <v>4</v>
      </c>
      <c r="F291" s="6" t="s">
        <v>242</v>
      </c>
      <c r="G291" s="381"/>
      <c r="H291" s="274">
        <f t="shared" si="75"/>
        <v>112</v>
      </c>
      <c r="I291" s="274">
        <v>100</v>
      </c>
      <c r="J291" s="79"/>
      <c r="K291" s="79">
        <v>12</v>
      </c>
      <c r="L291" s="80">
        <f t="shared" si="76"/>
        <v>115.85899999999999</v>
      </c>
      <c r="M291" s="79">
        <v>100</v>
      </c>
      <c r="N291" s="81"/>
      <c r="O291" s="79">
        <v>15.859</v>
      </c>
      <c r="P291" s="79">
        <f t="shared" si="77"/>
        <v>0</v>
      </c>
      <c r="Q291" s="79"/>
      <c r="R291" s="81"/>
      <c r="S291" s="81"/>
      <c r="T291" s="81">
        <f t="shared" si="78"/>
        <v>0</v>
      </c>
      <c r="U291" s="81"/>
      <c r="V291" s="81"/>
      <c r="W291" s="81"/>
      <c r="X291" s="86" t="s">
        <v>233</v>
      </c>
      <c r="Y291" s="95"/>
      <c r="Z291" s="50">
        <f t="shared" si="69"/>
        <v>112</v>
      </c>
      <c r="AA291" s="51">
        <f t="shared" si="70"/>
        <v>115.85899999999999</v>
      </c>
      <c r="AB291" s="51">
        <f t="shared" si="71"/>
        <v>0</v>
      </c>
      <c r="AC291" s="51">
        <f t="shared" si="72"/>
        <v>0</v>
      </c>
      <c r="AD291" s="96"/>
      <c r="AE291" s="96"/>
      <c r="AF291" s="96"/>
      <c r="AG291" s="96"/>
      <c r="AH291" s="96"/>
      <c r="AI291" s="96"/>
      <c r="AJ291" s="96"/>
      <c r="AK291" s="96"/>
      <c r="AL291" s="96"/>
      <c r="AM291" s="96"/>
      <c r="AN291" s="96"/>
      <c r="AO291" s="96"/>
      <c r="AP291" s="96"/>
      <c r="AQ291" s="96"/>
      <c r="AR291" s="96"/>
      <c r="AS291" s="96"/>
      <c r="AT291" s="96"/>
      <c r="AU291" s="96"/>
      <c r="AV291" s="96"/>
      <c r="AW291" s="96"/>
      <c r="AX291" s="96"/>
      <c r="AY291" s="96"/>
      <c r="AZ291" s="96"/>
      <c r="BA291" s="96"/>
      <c r="BB291" s="96"/>
      <c r="BC291" s="96"/>
      <c r="BD291" s="96"/>
      <c r="BE291" s="96"/>
      <c r="BF291" s="96"/>
      <c r="BG291" s="96"/>
      <c r="BH291" s="96"/>
      <c r="BI291" s="96"/>
      <c r="BJ291" s="96"/>
      <c r="BK291" s="96"/>
      <c r="BL291" s="96"/>
      <c r="BM291" s="96"/>
      <c r="BN291" s="96"/>
      <c r="BO291" s="96"/>
      <c r="BP291" s="96"/>
      <c r="BQ291" s="96"/>
      <c r="BR291" s="96"/>
      <c r="BS291" s="96"/>
      <c r="BT291" s="96"/>
      <c r="BU291" s="96"/>
      <c r="BV291" s="96"/>
      <c r="BW291" s="96"/>
      <c r="BX291" s="96"/>
      <c r="BY291" s="96"/>
      <c r="BZ291" s="96"/>
      <c r="CA291" s="96"/>
      <c r="CB291" s="96"/>
      <c r="CC291" s="96"/>
      <c r="CD291" s="96"/>
      <c r="CE291" s="96"/>
      <c r="CF291" s="96"/>
      <c r="CG291" s="96"/>
      <c r="CH291" s="96"/>
      <c r="CI291" s="96"/>
      <c r="CJ291" s="96"/>
      <c r="CK291" s="96"/>
      <c r="CL291" s="96"/>
      <c r="CM291" s="96"/>
      <c r="CN291" s="96"/>
      <c r="CO291" s="96"/>
      <c r="CP291" s="96"/>
      <c r="CQ291" s="96"/>
      <c r="CR291" s="96"/>
      <c r="CS291" s="96"/>
      <c r="CT291" s="96"/>
      <c r="CU291" s="96"/>
      <c r="CV291" s="96"/>
      <c r="CW291" s="96"/>
      <c r="CX291" s="96"/>
      <c r="CY291" s="96"/>
      <c r="CZ291" s="96"/>
      <c r="DA291" s="96"/>
      <c r="DB291" s="96"/>
      <c r="DC291" s="96"/>
      <c r="DD291" s="96"/>
      <c r="DE291" s="96"/>
      <c r="DF291" s="96"/>
      <c r="DG291" s="96"/>
      <c r="DH291" s="96"/>
      <c r="DI291" s="96"/>
      <c r="DJ291" s="96"/>
      <c r="DK291" s="96"/>
      <c r="DL291" s="96"/>
      <c r="DM291" s="96"/>
      <c r="DN291" s="96"/>
      <c r="DO291" s="96"/>
      <c r="DP291" s="96"/>
      <c r="DQ291" s="96"/>
      <c r="DR291" s="96"/>
      <c r="DS291" s="96"/>
      <c r="DT291" s="96"/>
      <c r="DU291" s="96"/>
      <c r="DV291" s="96"/>
      <c r="DW291" s="96"/>
      <c r="DX291" s="96"/>
      <c r="DY291" s="97"/>
      <c r="DZ291" s="96"/>
      <c r="EA291" s="96"/>
      <c r="EB291" s="96"/>
      <c r="EC291" s="96"/>
      <c r="ED291" s="96"/>
      <c r="EE291" s="96"/>
      <c r="EF291" s="96"/>
      <c r="EG291" s="96"/>
      <c r="EH291" s="96"/>
      <c r="EI291" s="96"/>
      <c r="EJ291" s="96"/>
      <c r="EK291" s="96"/>
      <c r="EL291" s="96"/>
      <c r="EM291" s="96"/>
      <c r="EN291" s="96"/>
      <c r="EO291" s="96"/>
      <c r="EP291" s="96"/>
      <c r="EQ291" s="96"/>
      <c r="ER291" s="96"/>
      <c r="ES291" s="96"/>
      <c r="ET291" s="96"/>
      <c r="EU291" s="96"/>
      <c r="EV291" s="96"/>
      <c r="EW291" s="96"/>
      <c r="EX291" s="96"/>
      <c r="EY291" s="96"/>
      <c r="EZ291" s="96"/>
      <c r="FA291" s="96"/>
      <c r="FB291" s="96"/>
      <c r="FC291" s="96"/>
      <c r="FD291" s="96"/>
      <c r="FE291" s="96"/>
      <c r="FF291" s="96"/>
      <c r="FG291" s="96"/>
      <c r="FH291" s="96"/>
      <c r="FI291" s="96"/>
      <c r="FJ291" s="96"/>
      <c r="FK291" s="96"/>
      <c r="FL291" s="96"/>
      <c r="FM291" s="96"/>
      <c r="FN291" s="96"/>
      <c r="FO291" s="96"/>
      <c r="FP291" s="96"/>
      <c r="FQ291" s="96"/>
      <c r="FR291" s="96"/>
      <c r="FS291" s="96"/>
      <c r="FT291" s="96"/>
      <c r="FU291" s="96"/>
      <c r="FV291" s="96"/>
      <c r="FW291" s="96"/>
      <c r="FX291" s="96"/>
      <c r="FY291" s="96"/>
      <c r="FZ291" s="96"/>
      <c r="GA291" s="96"/>
      <c r="GB291" s="96"/>
      <c r="GC291" s="96"/>
      <c r="GD291" s="96"/>
      <c r="GE291" s="96"/>
      <c r="GF291" s="96"/>
      <c r="GG291" s="96"/>
      <c r="GH291" s="96"/>
      <c r="GI291" s="96"/>
      <c r="GJ291" s="96"/>
      <c r="GK291" s="96"/>
      <c r="GL291" s="96"/>
      <c r="GM291" s="96"/>
      <c r="GN291" s="96"/>
      <c r="GO291" s="96"/>
      <c r="GP291" s="96"/>
      <c r="GQ291" s="96"/>
      <c r="GR291" s="96"/>
      <c r="GS291" s="96"/>
      <c r="GT291" s="96"/>
      <c r="GU291" s="96"/>
      <c r="GV291" s="96"/>
      <c r="GW291" s="96"/>
      <c r="GX291" s="96"/>
      <c r="GY291" s="96"/>
      <c r="GZ291" s="96"/>
      <c r="HA291" s="96"/>
      <c r="HB291" s="96"/>
      <c r="HC291" s="96"/>
      <c r="HD291" s="96"/>
      <c r="HE291" s="96"/>
      <c r="HF291" s="96"/>
      <c r="HG291" s="96"/>
      <c r="HH291" s="96"/>
      <c r="HI291" s="96"/>
      <c r="HJ291" s="96"/>
      <c r="HK291" s="96"/>
      <c r="HL291" s="96"/>
      <c r="HM291" s="96"/>
      <c r="HN291" s="96"/>
      <c r="HO291" s="96"/>
      <c r="HP291" s="96"/>
      <c r="HQ291" s="96"/>
      <c r="HR291" s="96"/>
      <c r="HS291" s="96"/>
      <c r="HT291" s="96"/>
      <c r="HU291" s="96"/>
      <c r="HV291" s="96"/>
      <c r="HW291" s="96"/>
      <c r="HX291" s="96"/>
      <c r="HY291" s="96"/>
      <c r="HZ291" s="96"/>
      <c r="IA291" s="96"/>
      <c r="IB291" s="96"/>
      <c r="IC291" s="96"/>
      <c r="ID291" s="96"/>
      <c r="IE291" s="96"/>
      <c r="IF291" s="96"/>
      <c r="IG291" s="96"/>
      <c r="IH291" s="96"/>
      <c r="II291" s="96"/>
      <c r="IJ291" s="96"/>
      <c r="IK291" s="96"/>
      <c r="IL291" s="96"/>
    </row>
    <row r="292" spans="1:246" ht="30">
      <c r="A292" s="49" t="s">
        <v>859</v>
      </c>
      <c r="B292" s="49" t="s">
        <v>33</v>
      </c>
      <c r="E292" s="77">
        <v>5</v>
      </c>
      <c r="F292" s="6" t="s">
        <v>243</v>
      </c>
      <c r="G292" s="381"/>
      <c r="H292" s="274">
        <f t="shared" si="75"/>
        <v>52.3</v>
      </c>
      <c r="I292" s="274">
        <v>52.3</v>
      </c>
      <c r="J292" s="79"/>
      <c r="K292" s="79"/>
      <c r="L292" s="80">
        <f t="shared" si="76"/>
        <v>52.3</v>
      </c>
      <c r="M292" s="79">
        <v>52.3</v>
      </c>
      <c r="N292" s="81"/>
      <c r="O292" s="79"/>
      <c r="P292" s="79">
        <f t="shared" si="77"/>
        <v>0</v>
      </c>
      <c r="Q292" s="79"/>
      <c r="R292" s="81"/>
      <c r="S292" s="81"/>
      <c r="T292" s="81">
        <f t="shared" si="78"/>
        <v>0</v>
      </c>
      <c r="U292" s="81"/>
      <c r="V292" s="81"/>
      <c r="W292" s="81"/>
      <c r="X292" s="191" t="s">
        <v>233</v>
      </c>
      <c r="Y292" s="192"/>
      <c r="Z292" s="50">
        <f t="shared" si="69"/>
        <v>52.3</v>
      </c>
      <c r="AA292" s="51">
        <f t="shared" si="70"/>
        <v>52.3</v>
      </c>
      <c r="AB292" s="51">
        <f t="shared" si="71"/>
        <v>0</v>
      </c>
      <c r="AC292" s="51">
        <f t="shared" si="72"/>
        <v>0</v>
      </c>
      <c r="AD292" s="96"/>
      <c r="AE292" s="96"/>
      <c r="AF292" s="96"/>
      <c r="AG292" s="96"/>
      <c r="AH292" s="96"/>
      <c r="AI292" s="96"/>
      <c r="AJ292" s="96"/>
      <c r="AK292" s="96"/>
      <c r="AL292" s="96"/>
      <c r="AM292" s="96"/>
      <c r="AN292" s="96"/>
      <c r="AO292" s="96"/>
      <c r="AP292" s="96"/>
      <c r="AQ292" s="96"/>
      <c r="AR292" s="96"/>
      <c r="AS292" s="96"/>
      <c r="AT292" s="96"/>
      <c r="AU292" s="96"/>
      <c r="AV292" s="96"/>
      <c r="AW292" s="96"/>
      <c r="AX292" s="96"/>
      <c r="AY292" s="96"/>
      <c r="AZ292" s="96"/>
      <c r="BA292" s="96"/>
      <c r="BB292" s="96"/>
      <c r="BC292" s="96"/>
      <c r="BD292" s="96"/>
      <c r="BE292" s="96"/>
      <c r="BF292" s="96"/>
      <c r="BG292" s="96"/>
      <c r="BH292" s="96"/>
      <c r="BI292" s="96"/>
      <c r="BJ292" s="96"/>
      <c r="BK292" s="96"/>
      <c r="BL292" s="96"/>
      <c r="BM292" s="96"/>
      <c r="BN292" s="96"/>
      <c r="BO292" s="96"/>
      <c r="BP292" s="96"/>
      <c r="BQ292" s="96"/>
      <c r="BR292" s="96"/>
      <c r="BS292" s="96"/>
      <c r="BT292" s="96"/>
      <c r="BU292" s="96"/>
      <c r="BV292" s="96"/>
      <c r="BW292" s="96"/>
      <c r="BX292" s="96"/>
      <c r="BY292" s="96"/>
      <c r="BZ292" s="96"/>
      <c r="CA292" s="96"/>
      <c r="CB292" s="96"/>
      <c r="CC292" s="96"/>
      <c r="CD292" s="96"/>
      <c r="CE292" s="96"/>
      <c r="CF292" s="96"/>
      <c r="CG292" s="96"/>
      <c r="CH292" s="96"/>
      <c r="CI292" s="96"/>
      <c r="CJ292" s="96"/>
      <c r="CK292" s="96"/>
      <c r="CL292" s="96"/>
      <c r="CM292" s="96"/>
      <c r="CN292" s="96"/>
      <c r="CO292" s="96"/>
      <c r="CP292" s="96"/>
      <c r="CQ292" s="96"/>
      <c r="CR292" s="96"/>
      <c r="CS292" s="96"/>
      <c r="CT292" s="96"/>
      <c r="CU292" s="96"/>
      <c r="CV292" s="96"/>
      <c r="CW292" s="96"/>
      <c r="CX292" s="96"/>
      <c r="CY292" s="96"/>
      <c r="CZ292" s="96"/>
      <c r="DA292" s="96"/>
      <c r="DB292" s="96"/>
      <c r="DC292" s="96"/>
      <c r="DD292" s="96"/>
      <c r="DE292" s="96"/>
      <c r="DF292" s="96"/>
      <c r="DG292" s="96"/>
      <c r="DH292" s="96"/>
      <c r="DI292" s="96"/>
      <c r="DJ292" s="96"/>
      <c r="DK292" s="96"/>
      <c r="DL292" s="96"/>
      <c r="DM292" s="96"/>
      <c r="DN292" s="96"/>
      <c r="DO292" s="96"/>
      <c r="DP292" s="96"/>
      <c r="DQ292" s="96"/>
      <c r="DR292" s="96"/>
      <c r="DS292" s="96"/>
      <c r="DT292" s="96"/>
      <c r="DU292" s="96"/>
      <c r="DV292" s="96"/>
      <c r="DW292" s="96"/>
      <c r="DX292" s="96"/>
      <c r="DY292" s="97"/>
      <c r="DZ292" s="96"/>
      <c r="EA292" s="96"/>
      <c r="EB292" s="96"/>
      <c r="EC292" s="96"/>
      <c r="ED292" s="96"/>
      <c r="EE292" s="96"/>
      <c r="EF292" s="96"/>
      <c r="EG292" s="96"/>
      <c r="EH292" s="96"/>
      <c r="EI292" s="96"/>
      <c r="EJ292" s="96"/>
      <c r="EK292" s="96"/>
      <c r="EL292" s="96"/>
      <c r="EM292" s="96"/>
      <c r="EN292" s="96"/>
      <c r="EO292" s="96"/>
      <c r="EP292" s="96"/>
      <c r="EQ292" s="96"/>
      <c r="ER292" s="96"/>
      <c r="ES292" s="96"/>
      <c r="ET292" s="96"/>
      <c r="EU292" s="96"/>
      <c r="EV292" s="96"/>
      <c r="EW292" s="96"/>
      <c r="EX292" s="96"/>
      <c r="EY292" s="96"/>
      <c r="EZ292" s="96"/>
      <c r="FA292" s="96"/>
      <c r="FB292" s="96"/>
      <c r="FC292" s="96"/>
      <c r="FD292" s="96"/>
      <c r="FE292" s="96"/>
      <c r="FF292" s="96"/>
      <c r="FG292" s="96"/>
      <c r="FH292" s="96"/>
      <c r="FI292" s="96"/>
      <c r="FJ292" s="96"/>
      <c r="FK292" s="96"/>
      <c r="FL292" s="96"/>
      <c r="FM292" s="96"/>
      <c r="FN292" s="96"/>
      <c r="FO292" s="96"/>
      <c r="FP292" s="96"/>
      <c r="FQ292" s="96"/>
      <c r="FR292" s="96"/>
      <c r="FS292" s="96"/>
      <c r="FT292" s="96"/>
      <c r="FU292" s="96"/>
      <c r="FV292" s="96"/>
      <c r="FW292" s="96"/>
      <c r="FX292" s="96"/>
      <c r="FY292" s="96"/>
      <c r="FZ292" s="96"/>
      <c r="GA292" s="96"/>
      <c r="GB292" s="96"/>
      <c r="GC292" s="96"/>
      <c r="GD292" s="96"/>
      <c r="GE292" s="96"/>
      <c r="GF292" s="96"/>
      <c r="GG292" s="96"/>
      <c r="GH292" s="96"/>
      <c r="GI292" s="96"/>
      <c r="GJ292" s="96"/>
      <c r="GK292" s="96"/>
      <c r="GL292" s="96"/>
      <c r="GM292" s="96"/>
      <c r="GN292" s="96"/>
      <c r="GO292" s="96"/>
      <c r="GP292" s="96"/>
      <c r="GQ292" s="96"/>
      <c r="GR292" s="96"/>
      <c r="GS292" s="96"/>
      <c r="GT292" s="96"/>
      <c r="GU292" s="96"/>
      <c r="GV292" s="96"/>
      <c r="GW292" s="96"/>
      <c r="GX292" s="96"/>
      <c r="GY292" s="96"/>
      <c r="GZ292" s="96"/>
      <c r="HA292" s="96"/>
      <c r="HB292" s="96"/>
      <c r="HC292" s="96"/>
      <c r="HD292" s="96"/>
      <c r="HE292" s="96"/>
      <c r="HF292" s="96"/>
      <c r="HG292" s="96"/>
      <c r="HH292" s="96"/>
      <c r="HI292" s="96"/>
      <c r="HJ292" s="96"/>
      <c r="HK292" s="96"/>
      <c r="HL292" s="96"/>
      <c r="HM292" s="96"/>
      <c r="HN292" s="96"/>
      <c r="HO292" s="96"/>
      <c r="HP292" s="96"/>
      <c r="HQ292" s="96"/>
      <c r="HR292" s="96"/>
      <c r="HS292" s="96"/>
      <c r="HT292" s="96"/>
      <c r="HU292" s="96"/>
      <c r="HV292" s="96"/>
      <c r="HW292" s="96"/>
      <c r="HX292" s="96"/>
      <c r="HY292" s="96"/>
      <c r="HZ292" s="96"/>
      <c r="IA292" s="96"/>
      <c r="IB292" s="96"/>
      <c r="IC292" s="96"/>
      <c r="ID292" s="96"/>
      <c r="IE292" s="96"/>
      <c r="IF292" s="96"/>
      <c r="IG292" s="96"/>
      <c r="IH292" s="96"/>
      <c r="II292" s="96"/>
      <c r="IJ292" s="96"/>
      <c r="IK292" s="96"/>
      <c r="IL292" s="96"/>
    </row>
    <row r="293" spans="1:246" ht="30">
      <c r="A293" s="49" t="s">
        <v>859</v>
      </c>
      <c r="B293" s="49" t="s">
        <v>33</v>
      </c>
      <c r="E293" s="77">
        <v>6</v>
      </c>
      <c r="F293" s="6" t="s">
        <v>244</v>
      </c>
      <c r="G293" s="381"/>
      <c r="H293" s="274">
        <f t="shared" si="75"/>
        <v>280</v>
      </c>
      <c r="I293" s="274">
        <v>250</v>
      </c>
      <c r="J293" s="79"/>
      <c r="K293" s="79">
        <v>30</v>
      </c>
      <c r="L293" s="80">
        <f t="shared" si="76"/>
        <v>278</v>
      </c>
      <c r="M293" s="79">
        <v>250</v>
      </c>
      <c r="N293" s="81"/>
      <c r="O293" s="79">
        <v>28</v>
      </c>
      <c r="P293" s="79">
        <f t="shared" si="77"/>
        <v>0</v>
      </c>
      <c r="Q293" s="79"/>
      <c r="R293" s="81"/>
      <c r="S293" s="81"/>
      <c r="T293" s="81">
        <f t="shared" si="78"/>
        <v>0</v>
      </c>
      <c r="U293" s="81"/>
      <c r="V293" s="81"/>
      <c r="W293" s="81"/>
      <c r="X293" s="86" t="s">
        <v>233</v>
      </c>
      <c r="Y293" s="95"/>
      <c r="Z293" s="50">
        <f t="shared" si="69"/>
        <v>280</v>
      </c>
      <c r="AA293" s="51">
        <f t="shared" si="70"/>
        <v>278</v>
      </c>
      <c r="AB293" s="51">
        <f t="shared" si="71"/>
        <v>0</v>
      </c>
      <c r="AC293" s="51">
        <f t="shared" si="72"/>
        <v>0</v>
      </c>
      <c r="AD293" s="96"/>
      <c r="AE293" s="96"/>
      <c r="AF293" s="96"/>
      <c r="AG293" s="96"/>
      <c r="AH293" s="96"/>
      <c r="AI293" s="96"/>
      <c r="AJ293" s="96"/>
      <c r="AK293" s="96"/>
      <c r="AL293" s="96"/>
      <c r="AM293" s="96"/>
      <c r="AN293" s="96"/>
      <c r="AO293" s="96"/>
      <c r="AP293" s="96"/>
      <c r="AQ293" s="96"/>
      <c r="AR293" s="96"/>
      <c r="AS293" s="96"/>
      <c r="AT293" s="96"/>
      <c r="AU293" s="96"/>
      <c r="AV293" s="96"/>
      <c r="AW293" s="96"/>
      <c r="AX293" s="96"/>
      <c r="AY293" s="96"/>
      <c r="AZ293" s="96"/>
      <c r="BA293" s="96"/>
      <c r="BB293" s="96"/>
      <c r="BC293" s="96"/>
      <c r="BD293" s="96"/>
      <c r="BE293" s="96"/>
      <c r="BF293" s="96"/>
      <c r="BG293" s="96"/>
      <c r="BH293" s="96"/>
      <c r="BI293" s="96"/>
      <c r="BJ293" s="96"/>
      <c r="BK293" s="96"/>
      <c r="BL293" s="96"/>
      <c r="BM293" s="96"/>
      <c r="BN293" s="96"/>
      <c r="BO293" s="96"/>
      <c r="BP293" s="96"/>
      <c r="BQ293" s="96"/>
      <c r="BR293" s="96"/>
      <c r="BS293" s="96"/>
      <c r="BT293" s="96"/>
      <c r="BU293" s="96"/>
      <c r="BV293" s="96"/>
      <c r="BW293" s="96"/>
      <c r="BX293" s="96"/>
      <c r="BY293" s="96"/>
      <c r="BZ293" s="96"/>
      <c r="CA293" s="96"/>
      <c r="CB293" s="96"/>
      <c r="CC293" s="96"/>
      <c r="CD293" s="96"/>
      <c r="CE293" s="96"/>
      <c r="CF293" s="96"/>
      <c r="CG293" s="96"/>
      <c r="CH293" s="96"/>
      <c r="CI293" s="96"/>
      <c r="CJ293" s="96"/>
      <c r="CK293" s="96"/>
      <c r="CL293" s="96"/>
      <c r="CM293" s="96"/>
      <c r="CN293" s="96"/>
      <c r="CO293" s="96"/>
      <c r="CP293" s="96"/>
      <c r="CQ293" s="96"/>
      <c r="CR293" s="96"/>
      <c r="CS293" s="96"/>
      <c r="CT293" s="96"/>
      <c r="CU293" s="96"/>
      <c r="CV293" s="96"/>
      <c r="CW293" s="96"/>
      <c r="CX293" s="96"/>
      <c r="CY293" s="96"/>
      <c r="CZ293" s="96"/>
      <c r="DA293" s="96"/>
      <c r="DB293" s="96"/>
      <c r="DC293" s="96"/>
      <c r="DD293" s="96"/>
      <c r="DE293" s="96"/>
      <c r="DF293" s="96"/>
      <c r="DG293" s="96"/>
      <c r="DH293" s="96"/>
      <c r="DI293" s="96"/>
      <c r="DJ293" s="96"/>
      <c r="DK293" s="96"/>
      <c r="DL293" s="96"/>
      <c r="DM293" s="96"/>
      <c r="DN293" s="96"/>
      <c r="DO293" s="96"/>
      <c r="DP293" s="96"/>
      <c r="DQ293" s="96"/>
      <c r="DR293" s="96"/>
      <c r="DS293" s="96"/>
      <c r="DT293" s="96"/>
      <c r="DU293" s="96"/>
      <c r="DV293" s="96"/>
      <c r="DW293" s="96"/>
      <c r="DX293" s="96"/>
      <c r="DY293" s="97"/>
      <c r="DZ293" s="96"/>
      <c r="EA293" s="96"/>
      <c r="EB293" s="96"/>
      <c r="EC293" s="96"/>
      <c r="ED293" s="96"/>
      <c r="EE293" s="96"/>
      <c r="EF293" s="96"/>
      <c r="EG293" s="96"/>
      <c r="EH293" s="96"/>
      <c r="EI293" s="96"/>
      <c r="EJ293" s="96"/>
      <c r="EK293" s="96"/>
      <c r="EL293" s="96"/>
      <c r="EM293" s="96"/>
      <c r="EN293" s="96"/>
      <c r="EO293" s="96"/>
      <c r="EP293" s="96"/>
      <c r="EQ293" s="96"/>
      <c r="ER293" s="96"/>
      <c r="ES293" s="96"/>
      <c r="ET293" s="96"/>
      <c r="EU293" s="96"/>
      <c r="EV293" s="96"/>
      <c r="EW293" s="96"/>
      <c r="EX293" s="96"/>
      <c r="EY293" s="96"/>
      <c r="EZ293" s="96"/>
      <c r="FA293" s="96"/>
      <c r="FB293" s="96"/>
      <c r="FC293" s="96"/>
      <c r="FD293" s="96"/>
      <c r="FE293" s="96"/>
      <c r="FF293" s="96"/>
      <c r="FG293" s="96"/>
      <c r="FH293" s="96"/>
      <c r="FI293" s="96"/>
      <c r="FJ293" s="96"/>
      <c r="FK293" s="96"/>
      <c r="FL293" s="96"/>
      <c r="FM293" s="96"/>
      <c r="FN293" s="96"/>
      <c r="FO293" s="96"/>
      <c r="FP293" s="96"/>
      <c r="FQ293" s="96"/>
      <c r="FR293" s="96"/>
      <c r="FS293" s="96"/>
      <c r="FT293" s="96"/>
      <c r="FU293" s="96"/>
      <c r="FV293" s="96"/>
      <c r="FW293" s="96"/>
      <c r="FX293" s="96"/>
      <c r="FY293" s="96"/>
      <c r="FZ293" s="96"/>
      <c r="GA293" s="96"/>
      <c r="GB293" s="96"/>
      <c r="GC293" s="96"/>
      <c r="GD293" s="96"/>
      <c r="GE293" s="96"/>
      <c r="GF293" s="96"/>
      <c r="GG293" s="96"/>
      <c r="GH293" s="96"/>
      <c r="GI293" s="96"/>
      <c r="GJ293" s="96"/>
      <c r="GK293" s="96"/>
      <c r="GL293" s="96"/>
      <c r="GM293" s="96"/>
      <c r="GN293" s="96"/>
      <c r="GO293" s="96"/>
      <c r="GP293" s="96"/>
      <c r="GQ293" s="96"/>
      <c r="GR293" s="96"/>
      <c r="GS293" s="96"/>
      <c r="GT293" s="96"/>
      <c r="GU293" s="96"/>
      <c r="GV293" s="96"/>
      <c r="GW293" s="96"/>
      <c r="GX293" s="96"/>
      <c r="GY293" s="96"/>
      <c r="GZ293" s="96"/>
      <c r="HA293" s="96"/>
      <c r="HB293" s="96"/>
      <c r="HC293" s="96"/>
      <c r="HD293" s="96"/>
      <c r="HE293" s="96"/>
      <c r="HF293" s="96"/>
      <c r="HG293" s="96"/>
      <c r="HH293" s="96"/>
      <c r="HI293" s="96"/>
      <c r="HJ293" s="96"/>
      <c r="HK293" s="96"/>
      <c r="HL293" s="96"/>
      <c r="HM293" s="96"/>
      <c r="HN293" s="96"/>
      <c r="HO293" s="96"/>
      <c r="HP293" s="96"/>
      <c r="HQ293" s="96"/>
      <c r="HR293" s="96"/>
      <c r="HS293" s="96"/>
      <c r="HT293" s="96"/>
      <c r="HU293" s="96"/>
      <c r="HV293" s="96"/>
      <c r="HW293" s="96"/>
      <c r="HX293" s="96"/>
      <c r="HY293" s="96"/>
      <c r="HZ293" s="96"/>
      <c r="IA293" s="96"/>
      <c r="IB293" s="96"/>
      <c r="IC293" s="96"/>
      <c r="ID293" s="96"/>
      <c r="IE293" s="96"/>
      <c r="IF293" s="96"/>
      <c r="IG293" s="96"/>
      <c r="IH293" s="96"/>
      <c r="II293" s="96"/>
      <c r="IJ293" s="96"/>
      <c r="IK293" s="96"/>
      <c r="IL293" s="96"/>
    </row>
    <row r="294" spans="1:246" ht="30">
      <c r="A294" s="49" t="s">
        <v>859</v>
      </c>
      <c r="B294" s="49" t="s">
        <v>33</v>
      </c>
      <c r="E294" s="77">
        <v>7</v>
      </c>
      <c r="F294" s="6" t="s">
        <v>245</v>
      </c>
      <c r="G294" s="381"/>
      <c r="H294" s="274">
        <f t="shared" si="75"/>
        <v>344</v>
      </c>
      <c r="I294" s="274">
        <v>316</v>
      </c>
      <c r="J294" s="79"/>
      <c r="K294" s="79">
        <v>28</v>
      </c>
      <c r="L294" s="80">
        <f t="shared" si="76"/>
        <v>348</v>
      </c>
      <c r="M294" s="79">
        <v>316</v>
      </c>
      <c r="N294" s="81"/>
      <c r="O294" s="79">
        <v>32</v>
      </c>
      <c r="P294" s="79">
        <f t="shared" si="77"/>
        <v>0</v>
      </c>
      <c r="Q294" s="79"/>
      <c r="R294" s="81"/>
      <c r="S294" s="81"/>
      <c r="T294" s="81">
        <f t="shared" si="78"/>
        <v>20.91</v>
      </c>
      <c r="U294" s="81">
        <v>20.91</v>
      </c>
      <c r="V294" s="81"/>
      <c r="W294" s="81"/>
      <c r="X294" s="86" t="s">
        <v>233</v>
      </c>
      <c r="Y294" s="95"/>
      <c r="Z294" s="50">
        <f t="shared" si="69"/>
        <v>344</v>
      </c>
      <c r="AA294" s="51">
        <f t="shared" si="70"/>
        <v>348</v>
      </c>
      <c r="AB294" s="51">
        <f t="shared" si="71"/>
        <v>0</v>
      </c>
      <c r="AC294" s="51">
        <f t="shared" si="72"/>
        <v>20.91</v>
      </c>
      <c r="AD294" s="96"/>
      <c r="AE294" s="96"/>
      <c r="AF294" s="96"/>
      <c r="AG294" s="96"/>
      <c r="AH294" s="96"/>
      <c r="AI294" s="96"/>
      <c r="AJ294" s="96"/>
      <c r="AK294" s="96"/>
      <c r="AL294" s="96"/>
      <c r="AM294" s="96"/>
      <c r="AN294" s="96"/>
      <c r="AO294" s="96"/>
      <c r="AP294" s="96"/>
      <c r="AQ294" s="96"/>
      <c r="AR294" s="96"/>
      <c r="AS294" s="96"/>
      <c r="AT294" s="96"/>
      <c r="AU294" s="96"/>
      <c r="AV294" s="96"/>
      <c r="AW294" s="96"/>
      <c r="AX294" s="96"/>
      <c r="AY294" s="96"/>
      <c r="AZ294" s="96"/>
      <c r="BA294" s="96"/>
      <c r="BB294" s="96"/>
      <c r="BC294" s="96"/>
      <c r="BD294" s="96"/>
      <c r="BE294" s="96"/>
      <c r="BF294" s="96"/>
      <c r="BG294" s="96"/>
      <c r="BH294" s="96"/>
      <c r="BI294" s="96"/>
      <c r="BJ294" s="96"/>
      <c r="BK294" s="96"/>
      <c r="BL294" s="96"/>
      <c r="BM294" s="96"/>
      <c r="BN294" s="96"/>
      <c r="BO294" s="96"/>
      <c r="BP294" s="96"/>
      <c r="BQ294" s="96"/>
      <c r="BR294" s="96"/>
      <c r="BS294" s="96"/>
      <c r="BT294" s="96"/>
      <c r="BU294" s="96"/>
      <c r="BV294" s="96"/>
      <c r="BW294" s="96"/>
      <c r="BX294" s="96"/>
      <c r="BY294" s="96"/>
      <c r="BZ294" s="96"/>
      <c r="CA294" s="96"/>
      <c r="CB294" s="96"/>
      <c r="CC294" s="96"/>
      <c r="CD294" s="96"/>
      <c r="CE294" s="96"/>
      <c r="CF294" s="96"/>
      <c r="CG294" s="96"/>
      <c r="CH294" s="96"/>
      <c r="CI294" s="96"/>
      <c r="CJ294" s="96"/>
      <c r="CK294" s="96"/>
      <c r="CL294" s="96"/>
      <c r="CM294" s="96"/>
      <c r="CN294" s="96"/>
      <c r="CO294" s="96"/>
      <c r="CP294" s="96"/>
      <c r="CQ294" s="96"/>
      <c r="CR294" s="96"/>
      <c r="CS294" s="96"/>
      <c r="CT294" s="96"/>
      <c r="CU294" s="96"/>
      <c r="CV294" s="96"/>
      <c r="CW294" s="96"/>
      <c r="CX294" s="96"/>
      <c r="CY294" s="96"/>
      <c r="CZ294" s="96"/>
      <c r="DA294" s="96"/>
      <c r="DB294" s="96"/>
      <c r="DC294" s="96"/>
      <c r="DD294" s="96"/>
      <c r="DE294" s="96"/>
      <c r="DF294" s="96"/>
      <c r="DG294" s="96"/>
      <c r="DH294" s="96"/>
      <c r="DI294" s="96"/>
      <c r="DJ294" s="96"/>
      <c r="DK294" s="96"/>
      <c r="DL294" s="96"/>
      <c r="DM294" s="96"/>
      <c r="DN294" s="96"/>
      <c r="DO294" s="96"/>
      <c r="DP294" s="96"/>
      <c r="DQ294" s="96"/>
      <c r="DR294" s="96"/>
      <c r="DS294" s="96"/>
      <c r="DT294" s="96"/>
      <c r="DU294" s="96"/>
      <c r="DV294" s="96"/>
      <c r="DW294" s="96"/>
      <c r="DX294" s="96"/>
      <c r="DY294" s="97"/>
      <c r="DZ294" s="96"/>
      <c r="EA294" s="96"/>
      <c r="EB294" s="96"/>
      <c r="EC294" s="96"/>
      <c r="ED294" s="96"/>
      <c r="EE294" s="96"/>
      <c r="EF294" s="96"/>
      <c r="EG294" s="96"/>
      <c r="EH294" s="96"/>
      <c r="EI294" s="96"/>
      <c r="EJ294" s="96"/>
      <c r="EK294" s="96"/>
      <c r="EL294" s="96"/>
      <c r="EM294" s="96"/>
      <c r="EN294" s="96"/>
      <c r="EO294" s="96"/>
      <c r="EP294" s="96"/>
      <c r="EQ294" s="96"/>
      <c r="ER294" s="96"/>
      <c r="ES294" s="96"/>
      <c r="ET294" s="96"/>
      <c r="EU294" s="96"/>
      <c r="EV294" s="96"/>
      <c r="EW294" s="96"/>
      <c r="EX294" s="96"/>
      <c r="EY294" s="96"/>
      <c r="EZ294" s="96"/>
      <c r="FA294" s="96"/>
      <c r="FB294" s="96"/>
      <c r="FC294" s="96"/>
      <c r="FD294" s="96"/>
      <c r="FE294" s="96"/>
      <c r="FF294" s="96"/>
      <c r="FG294" s="96"/>
      <c r="FH294" s="96"/>
      <c r="FI294" s="96"/>
      <c r="FJ294" s="96"/>
      <c r="FK294" s="96"/>
      <c r="FL294" s="96"/>
      <c r="FM294" s="96"/>
      <c r="FN294" s="96"/>
      <c r="FO294" s="96"/>
      <c r="FP294" s="96"/>
      <c r="FQ294" s="96"/>
      <c r="FR294" s="96"/>
      <c r="FS294" s="96"/>
      <c r="FT294" s="96"/>
      <c r="FU294" s="96"/>
      <c r="FV294" s="96"/>
      <c r="FW294" s="96"/>
      <c r="FX294" s="96"/>
      <c r="FY294" s="96"/>
      <c r="FZ294" s="96"/>
      <c r="GA294" s="96"/>
      <c r="GB294" s="96"/>
      <c r="GC294" s="96"/>
      <c r="GD294" s="96"/>
      <c r="GE294" s="96"/>
      <c r="GF294" s="96"/>
      <c r="GG294" s="96"/>
      <c r="GH294" s="96"/>
      <c r="GI294" s="96"/>
      <c r="GJ294" s="96"/>
      <c r="GK294" s="96"/>
      <c r="GL294" s="96"/>
      <c r="GM294" s="96"/>
      <c r="GN294" s="96"/>
      <c r="GO294" s="96"/>
      <c r="GP294" s="96"/>
      <c r="GQ294" s="96"/>
      <c r="GR294" s="96"/>
      <c r="GS294" s="96"/>
      <c r="GT294" s="96"/>
      <c r="GU294" s="96"/>
      <c r="GV294" s="96"/>
      <c r="GW294" s="96"/>
      <c r="GX294" s="96"/>
      <c r="GY294" s="96"/>
      <c r="GZ294" s="96"/>
      <c r="HA294" s="96"/>
      <c r="HB294" s="96"/>
      <c r="HC294" s="96"/>
      <c r="HD294" s="96"/>
      <c r="HE294" s="96"/>
      <c r="HF294" s="96"/>
      <c r="HG294" s="96"/>
      <c r="HH294" s="96"/>
      <c r="HI294" s="96"/>
      <c r="HJ294" s="96"/>
      <c r="HK294" s="96"/>
      <c r="HL294" s="96"/>
      <c r="HM294" s="96"/>
      <c r="HN294" s="96"/>
      <c r="HO294" s="96"/>
      <c r="HP294" s="96"/>
      <c r="HQ294" s="96"/>
      <c r="HR294" s="96"/>
      <c r="HS294" s="96"/>
      <c r="HT294" s="96"/>
      <c r="HU294" s="96"/>
      <c r="HV294" s="96"/>
      <c r="HW294" s="96"/>
      <c r="HX294" s="96"/>
      <c r="HY294" s="96"/>
      <c r="HZ294" s="96"/>
      <c r="IA294" s="96"/>
      <c r="IB294" s="96"/>
      <c r="IC294" s="96"/>
      <c r="ID294" s="96"/>
      <c r="IE294" s="96"/>
      <c r="IF294" s="96"/>
      <c r="IG294" s="96"/>
      <c r="IH294" s="96"/>
      <c r="II294" s="96"/>
      <c r="IJ294" s="96"/>
      <c r="IK294" s="96"/>
      <c r="IL294" s="96"/>
    </row>
    <row r="295" spans="1:246" ht="30">
      <c r="A295" s="49" t="s">
        <v>859</v>
      </c>
      <c r="B295" s="49" t="s">
        <v>33</v>
      </c>
      <c r="E295" s="77">
        <v>8</v>
      </c>
      <c r="F295" s="6" t="s">
        <v>246</v>
      </c>
      <c r="G295" s="381"/>
      <c r="H295" s="274">
        <f t="shared" si="75"/>
        <v>258</v>
      </c>
      <c r="I295" s="274">
        <v>258</v>
      </c>
      <c r="J295" s="79"/>
      <c r="K295" s="79"/>
      <c r="L295" s="80">
        <f t="shared" si="76"/>
        <v>0</v>
      </c>
      <c r="M295" s="79"/>
      <c r="N295" s="81"/>
      <c r="O295" s="79"/>
      <c r="P295" s="79">
        <f t="shared" si="77"/>
        <v>291</v>
      </c>
      <c r="Q295" s="79">
        <v>258</v>
      </c>
      <c r="R295" s="81"/>
      <c r="S295" s="81">
        <v>33</v>
      </c>
      <c r="T295" s="81">
        <f t="shared" si="78"/>
        <v>32</v>
      </c>
      <c r="U295" s="81">
        <v>32</v>
      </c>
      <c r="V295" s="81"/>
      <c r="W295" s="81"/>
      <c r="X295" s="86" t="s">
        <v>233</v>
      </c>
      <c r="Y295" s="95"/>
      <c r="Z295" s="50">
        <f t="shared" si="69"/>
        <v>258</v>
      </c>
      <c r="AA295" s="51">
        <f t="shared" si="70"/>
        <v>0</v>
      </c>
      <c r="AB295" s="51">
        <f t="shared" si="71"/>
        <v>291</v>
      </c>
      <c r="AC295" s="51">
        <f t="shared" si="72"/>
        <v>32</v>
      </c>
      <c r="AD295" s="96"/>
      <c r="AE295" s="96"/>
      <c r="AF295" s="96"/>
      <c r="AG295" s="96"/>
      <c r="AH295" s="96"/>
      <c r="AI295" s="96"/>
      <c r="AJ295" s="96"/>
      <c r="AK295" s="96"/>
      <c r="AL295" s="96"/>
      <c r="AM295" s="96"/>
      <c r="AN295" s="96"/>
      <c r="AO295" s="96"/>
      <c r="AP295" s="96"/>
      <c r="AQ295" s="96"/>
      <c r="AR295" s="96"/>
      <c r="AS295" s="96"/>
      <c r="AT295" s="96"/>
      <c r="AU295" s="96"/>
      <c r="AV295" s="96"/>
      <c r="AW295" s="96"/>
      <c r="AX295" s="96"/>
      <c r="AY295" s="96"/>
      <c r="AZ295" s="96"/>
      <c r="BA295" s="96"/>
      <c r="BB295" s="96"/>
      <c r="BC295" s="96"/>
      <c r="BD295" s="96"/>
      <c r="BE295" s="96"/>
      <c r="BF295" s="96"/>
      <c r="BG295" s="96"/>
      <c r="BH295" s="96"/>
      <c r="BI295" s="96"/>
      <c r="BJ295" s="96"/>
      <c r="BK295" s="96"/>
      <c r="BL295" s="96"/>
      <c r="BM295" s="96"/>
      <c r="BN295" s="96"/>
      <c r="BO295" s="96"/>
      <c r="BP295" s="96"/>
      <c r="BQ295" s="96"/>
      <c r="BR295" s="96"/>
      <c r="BS295" s="96"/>
      <c r="BT295" s="96"/>
      <c r="BU295" s="96"/>
      <c r="BV295" s="96"/>
      <c r="BW295" s="96"/>
      <c r="BX295" s="96"/>
      <c r="BY295" s="96"/>
      <c r="BZ295" s="96"/>
      <c r="CA295" s="96"/>
      <c r="CB295" s="96"/>
      <c r="CC295" s="96"/>
      <c r="CD295" s="96"/>
      <c r="CE295" s="96"/>
      <c r="CF295" s="96"/>
      <c r="CG295" s="96"/>
      <c r="CH295" s="96"/>
      <c r="CI295" s="96"/>
      <c r="CJ295" s="96"/>
      <c r="CK295" s="96"/>
      <c r="CL295" s="96"/>
      <c r="CM295" s="96"/>
      <c r="CN295" s="96"/>
      <c r="CO295" s="96"/>
      <c r="CP295" s="96"/>
      <c r="CQ295" s="96"/>
      <c r="CR295" s="96"/>
      <c r="CS295" s="96"/>
      <c r="CT295" s="96"/>
      <c r="CU295" s="96"/>
      <c r="CV295" s="96"/>
      <c r="CW295" s="96"/>
      <c r="CX295" s="96"/>
      <c r="CY295" s="96"/>
      <c r="CZ295" s="96"/>
      <c r="DA295" s="96"/>
      <c r="DB295" s="96"/>
      <c r="DC295" s="96"/>
      <c r="DD295" s="96"/>
      <c r="DE295" s="96"/>
      <c r="DF295" s="96"/>
      <c r="DG295" s="96"/>
      <c r="DH295" s="96"/>
      <c r="DI295" s="96"/>
      <c r="DJ295" s="96"/>
      <c r="DK295" s="96"/>
      <c r="DL295" s="96"/>
      <c r="DM295" s="96"/>
      <c r="DN295" s="96"/>
      <c r="DO295" s="96"/>
      <c r="DP295" s="96"/>
      <c r="DQ295" s="96"/>
      <c r="DR295" s="96"/>
      <c r="DS295" s="96"/>
      <c r="DT295" s="96"/>
      <c r="DU295" s="96"/>
      <c r="DV295" s="96"/>
      <c r="DW295" s="96"/>
      <c r="DX295" s="96"/>
      <c r="DY295" s="97"/>
      <c r="DZ295" s="96"/>
      <c r="EA295" s="96"/>
      <c r="EB295" s="96"/>
      <c r="EC295" s="96"/>
      <c r="ED295" s="96"/>
      <c r="EE295" s="96"/>
      <c r="EF295" s="96"/>
      <c r="EG295" s="96"/>
      <c r="EH295" s="96"/>
      <c r="EI295" s="96"/>
      <c r="EJ295" s="96"/>
      <c r="EK295" s="96"/>
      <c r="EL295" s="96"/>
      <c r="EM295" s="96"/>
      <c r="EN295" s="96"/>
      <c r="EO295" s="96"/>
      <c r="EP295" s="96"/>
      <c r="EQ295" s="96"/>
      <c r="ER295" s="96"/>
      <c r="ES295" s="96"/>
      <c r="ET295" s="96"/>
      <c r="EU295" s="96"/>
      <c r="EV295" s="96"/>
      <c r="EW295" s="96"/>
      <c r="EX295" s="96"/>
      <c r="EY295" s="96"/>
      <c r="EZ295" s="96"/>
      <c r="FA295" s="96"/>
      <c r="FB295" s="96"/>
      <c r="FC295" s="96"/>
      <c r="FD295" s="96"/>
      <c r="FE295" s="96"/>
      <c r="FF295" s="96"/>
      <c r="FG295" s="96"/>
      <c r="FH295" s="96"/>
      <c r="FI295" s="96"/>
      <c r="FJ295" s="96"/>
      <c r="FK295" s="96"/>
      <c r="FL295" s="96"/>
      <c r="FM295" s="96"/>
      <c r="FN295" s="96"/>
      <c r="FO295" s="96"/>
      <c r="FP295" s="96"/>
      <c r="FQ295" s="96"/>
      <c r="FR295" s="96"/>
      <c r="FS295" s="96"/>
      <c r="FT295" s="96"/>
      <c r="FU295" s="96"/>
      <c r="FV295" s="96"/>
      <c r="FW295" s="96"/>
      <c r="FX295" s="96"/>
      <c r="FY295" s="96"/>
      <c r="FZ295" s="96"/>
      <c r="GA295" s="96"/>
      <c r="GB295" s="96"/>
      <c r="GC295" s="96"/>
      <c r="GD295" s="96"/>
      <c r="GE295" s="96"/>
      <c r="GF295" s="96"/>
      <c r="GG295" s="96"/>
      <c r="GH295" s="96"/>
      <c r="GI295" s="96"/>
      <c r="GJ295" s="96"/>
      <c r="GK295" s="96"/>
      <c r="GL295" s="96"/>
      <c r="GM295" s="96"/>
      <c r="GN295" s="96"/>
      <c r="GO295" s="96"/>
      <c r="GP295" s="96"/>
      <c r="GQ295" s="96"/>
      <c r="GR295" s="96"/>
      <c r="GS295" s="96"/>
      <c r="GT295" s="96"/>
      <c r="GU295" s="96"/>
      <c r="GV295" s="96"/>
      <c r="GW295" s="96"/>
      <c r="GX295" s="96"/>
      <c r="GY295" s="96"/>
      <c r="GZ295" s="96"/>
      <c r="HA295" s="96"/>
      <c r="HB295" s="96"/>
      <c r="HC295" s="96"/>
      <c r="HD295" s="96"/>
      <c r="HE295" s="96"/>
      <c r="HF295" s="96"/>
      <c r="HG295" s="96"/>
      <c r="HH295" s="96"/>
      <c r="HI295" s="96"/>
      <c r="HJ295" s="96"/>
      <c r="HK295" s="96"/>
      <c r="HL295" s="96"/>
      <c r="HM295" s="96"/>
      <c r="HN295" s="96"/>
      <c r="HO295" s="96"/>
      <c r="HP295" s="96"/>
      <c r="HQ295" s="96"/>
      <c r="HR295" s="96"/>
      <c r="HS295" s="96"/>
      <c r="HT295" s="96"/>
      <c r="HU295" s="96"/>
      <c r="HV295" s="96"/>
      <c r="HW295" s="96"/>
      <c r="HX295" s="96"/>
      <c r="HY295" s="96"/>
      <c r="HZ295" s="96"/>
      <c r="IA295" s="96"/>
      <c r="IB295" s="96"/>
      <c r="IC295" s="96"/>
      <c r="ID295" s="96"/>
      <c r="IE295" s="96"/>
      <c r="IF295" s="96"/>
      <c r="IG295" s="96"/>
      <c r="IH295" s="96"/>
      <c r="II295" s="96"/>
      <c r="IJ295" s="96"/>
      <c r="IK295" s="96"/>
      <c r="IL295" s="96"/>
    </row>
    <row r="296" spans="1:246" ht="30">
      <c r="A296" s="49" t="s">
        <v>859</v>
      </c>
      <c r="B296" s="49" t="s">
        <v>33</v>
      </c>
      <c r="E296" s="77">
        <v>9</v>
      </c>
      <c r="F296" s="6" t="s">
        <v>247</v>
      </c>
      <c r="G296" s="381"/>
      <c r="H296" s="274">
        <f t="shared" si="75"/>
        <v>28</v>
      </c>
      <c r="I296" s="274">
        <v>0</v>
      </c>
      <c r="J296" s="79"/>
      <c r="K296" s="79">
        <v>28</v>
      </c>
      <c r="L296" s="80">
        <f t="shared" si="76"/>
        <v>0</v>
      </c>
      <c r="M296" s="79">
        <v>0</v>
      </c>
      <c r="N296" s="81"/>
      <c r="O296" s="79">
        <v>0</v>
      </c>
      <c r="P296" s="79">
        <f t="shared" si="77"/>
        <v>0</v>
      </c>
      <c r="Q296" s="79"/>
      <c r="R296" s="81"/>
      <c r="S296" s="81"/>
      <c r="T296" s="81"/>
      <c r="U296" s="81"/>
      <c r="V296" s="81"/>
      <c r="W296" s="81"/>
      <c r="X296" s="86" t="s">
        <v>233</v>
      </c>
      <c r="Y296" s="95"/>
      <c r="Z296" s="50">
        <f t="shared" si="69"/>
        <v>28</v>
      </c>
      <c r="AA296" s="51">
        <f t="shared" si="70"/>
        <v>0</v>
      </c>
      <c r="AB296" s="51">
        <f t="shared" si="71"/>
        <v>0</v>
      </c>
      <c r="AC296" s="51">
        <f t="shared" si="72"/>
        <v>0</v>
      </c>
      <c r="AD296" s="96"/>
      <c r="AE296" s="96"/>
      <c r="AF296" s="96"/>
      <c r="AG296" s="96"/>
      <c r="AH296" s="96"/>
      <c r="AI296" s="96"/>
      <c r="AJ296" s="96"/>
      <c r="AK296" s="96"/>
      <c r="AL296" s="96"/>
      <c r="AM296" s="96"/>
      <c r="AN296" s="96"/>
      <c r="AO296" s="96"/>
      <c r="AP296" s="96"/>
      <c r="AQ296" s="96"/>
      <c r="AR296" s="96"/>
      <c r="AS296" s="96"/>
      <c r="AT296" s="96"/>
      <c r="AU296" s="96"/>
      <c r="AV296" s="96"/>
      <c r="AW296" s="96"/>
      <c r="AX296" s="96"/>
      <c r="AY296" s="96"/>
      <c r="AZ296" s="96"/>
      <c r="BA296" s="96"/>
      <c r="BB296" s="96"/>
      <c r="BC296" s="96"/>
      <c r="BD296" s="96"/>
      <c r="BE296" s="96"/>
      <c r="BF296" s="96"/>
      <c r="BG296" s="96"/>
      <c r="BH296" s="96"/>
      <c r="BI296" s="96"/>
      <c r="BJ296" s="96"/>
      <c r="BK296" s="96"/>
      <c r="BL296" s="96"/>
      <c r="BM296" s="96"/>
      <c r="BN296" s="96"/>
      <c r="BO296" s="96"/>
      <c r="BP296" s="96"/>
      <c r="BQ296" s="96"/>
      <c r="BR296" s="96"/>
      <c r="BS296" s="96"/>
      <c r="BT296" s="96"/>
      <c r="BU296" s="96"/>
      <c r="BV296" s="96"/>
      <c r="BW296" s="96"/>
      <c r="BX296" s="96"/>
      <c r="BY296" s="96"/>
      <c r="BZ296" s="96"/>
      <c r="CA296" s="96"/>
      <c r="CB296" s="96"/>
      <c r="CC296" s="96"/>
      <c r="CD296" s="96"/>
      <c r="CE296" s="96"/>
      <c r="CF296" s="96"/>
      <c r="CG296" s="96"/>
      <c r="CH296" s="96"/>
      <c r="CI296" s="96"/>
      <c r="CJ296" s="96"/>
      <c r="CK296" s="96"/>
      <c r="CL296" s="96"/>
      <c r="CM296" s="96"/>
      <c r="CN296" s="96"/>
      <c r="CO296" s="96"/>
      <c r="CP296" s="96"/>
      <c r="CQ296" s="96"/>
      <c r="CR296" s="96"/>
      <c r="CS296" s="96"/>
      <c r="CT296" s="96"/>
      <c r="CU296" s="96"/>
      <c r="CV296" s="96"/>
      <c r="CW296" s="96"/>
      <c r="CX296" s="96"/>
      <c r="CY296" s="96"/>
      <c r="CZ296" s="96"/>
      <c r="DA296" s="96"/>
      <c r="DB296" s="96"/>
      <c r="DC296" s="96"/>
      <c r="DD296" s="96"/>
      <c r="DE296" s="96"/>
      <c r="DF296" s="96"/>
      <c r="DG296" s="96"/>
      <c r="DH296" s="96"/>
      <c r="DI296" s="96"/>
      <c r="DJ296" s="96"/>
      <c r="DK296" s="96"/>
      <c r="DL296" s="96"/>
      <c r="DM296" s="96"/>
      <c r="DN296" s="96"/>
      <c r="DO296" s="96"/>
      <c r="DP296" s="96"/>
      <c r="DQ296" s="96"/>
      <c r="DR296" s="96"/>
      <c r="DS296" s="96"/>
      <c r="DT296" s="96"/>
      <c r="DU296" s="96"/>
      <c r="DV296" s="96"/>
      <c r="DW296" s="96"/>
      <c r="DX296" s="96"/>
      <c r="DY296" s="97"/>
      <c r="DZ296" s="96"/>
      <c r="EA296" s="96"/>
      <c r="EB296" s="96"/>
      <c r="EC296" s="96"/>
      <c r="ED296" s="96"/>
      <c r="EE296" s="96"/>
      <c r="EF296" s="96"/>
      <c r="EG296" s="96"/>
      <c r="EH296" s="96"/>
      <c r="EI296" s="96"/>
      <c r="EJ296" s="96"/>
      <c r="EK296" s="96"/>
      <c r="EL296" s="96"/>
      <c r="EM296" s="96"/>
      <c r="EN296" s="96"/>
      <c r="EO296" s="96"/>
      <c r="EP296" s="96"/>
      <c r="EQ296" s="96"/>
      <c r="ER296" s="96"/>
      <c r="ES296" s="96"/>
      <c r="ET296" s="96"/>
      <c r="EU296" s="96"/>
      <c r="EV296" s="96"/>
      <c r="EW296" s="96"/>
      <c r="EX296" s="96"/>
      <c r="EY296" s="96"/>
      <c r="EZ296" s="96"/>
      <c r="FA296" s="96"/>
      <c r="FB296" s="96"/>
      <c r="FC296" s="96"/>
      <c r="FD296" s="96"/>
      <c r="FE296" s="96"/>
      <c r="FF296" s="96"/>
      <c r="FG296" s="96"/>
      <c r="FH296" s="96"/>
      <c r="FI296" s="96"/>
      <c r="FJ296" s="96"/>
      <c r="FK296" s="96"/>
      <c r="FL296" s="96"/>
      <c r="FM296" s="96"/>
      <c r="FN296" s="96"/>
      <c r="FO296" s="96"/>
      <c r="FP296" s="96"/>
      <c r="FQ296" s="96"/>
      <c r="FR296" s="96"/>
      <c r="FS296" s="96"/>
      <c r="FT296" s="96"/>
      <c r="FU296" s="96"/>
      <c r="FV296" s="96"/>
      <c r="FW296" s="96"/>
      <c r="FX296" s="96"/>
      <c r="FY296" s="96"/>
      <c r="FZ296" s="96"/>
      <c r="GA296" s="96"/>
      <c r="GB296" s="96"/>
      <c r="GC296" s="96"/>
      <c r="GD296" s="96"/>
      <c r="GE296" s="96"/>
      <c r="GF296" s="96"/>
      <c r="GG296" s="96"/>
      <c r="GH296" s="96"/>
      <c r="GI296" s="96"/>
      <c r="GJ296" s="96"/>
      <c r="GK296" s="96"/>
      <c r="GL296" s="96"/>
      <c r="GM296" s="96"/>
      <c r="GN296" s="96"/>
      <c r="GO296" s="96"/>
      <c r="GP296" s="96"/>
      <c r="GQ296" s="96"/>
      <c r="GR296" s="96"/>
      <c r="GS296" s="96"/>
      <c r="GT296" s="96"/>
      <c r="GU296" s="96"/>
      <c r="GV296" s="96"/>
      <c r="GW296" s="96"/>
      <c r="GX296" s="96"/>
      <c r="GY296" s="96"/>
      <c r="GZ296" s="96"/>
      <c r="HA296" s="96"/>
      <c r="HB296" s="96"/>
      <c r="HC296" s="96"/>
      <c r="HD296" s="96"/>
      <c r="HE296" s="96"/>
      <c r="HF296" s="96"/>
      <c r="HG296" s="96"/>
      <c r="HH296" s="96"/>
      <c r="HI296" s="96"/>
      <c r="HJ296" s="96"/>
      <c r="HK296" s="96"/>
      <c r="HL296" s="96"/>
      <c r="HM296" s="96"/>
      <c r="HN296" s="96"/>
      <c r="HO296" s="96"/>
      <c r="HP296" s="96"/>
      <c r="HQ296" s="96"/>
      <c r="HR296" s="96"/>
      <c r="HS296" s="96"/>
      <c r="HT296" s="96"/>
      <c r="HU296" s="96"/>
      <c r="HV296" s="96"/>
      <c r="HW296" s="96"/>
      <c r="HX296" s="96"/>
      <c r="HY296" s="96"/>
      <c r="HZ296" s="96"/>
      <c r="IA296" s="96"/>
      <c r="IB296" s="96"/>
      <c r="IC296" s="96"/>
      <c r="ID296" s="96"/>
      <c r="IE296" s="96"/>
      <c r="IF296" s="96"/>
      <c r="IG296" s="96"/>
      <c r="IH296" s="96"/>
      <c r="II296" s="96"/>
      <c r="IJ296" s="96"/>
      <c r="IK296" s="96"/>
      <c r="IL296" s="96"/>
    </row>
    <row r="297" spans="1:246" ht="30">
      <c r="A297" s="49" t="s">
        <v>859</v>
      </c>
      <c r="B297" s="49" t="s">
        <v>33</v>
      </c>
      <c r="E297" s="77">
        <v>10</v>
      </c>
      <c r="F297" s="6" t="s">
        <v>249</v>
      </c>
      <c r="G297" s="381" t="s">
        <v>248</v>
      </c>
      <c r="H297" s="274">
        <f t="shared" si="75"/>
        <v>283</v>
      </c>
      <c r="I297" s="274">
        <v>252</v>
      </c>
      <c r="J297" s="79"/>
      <c r="K297" s="79">
        <v>31</v>
      </c>
      <c r="L297" s="80">
        <f t="shared" si="76"/>
        <v>280</v>
      </c>
      <c r="M297" s="79">
        <v>252</v>
      </c>
      <c r="N297" s="81"/>
      <c r="O297" s="79">
        <v>28</v>
      </c>
      <c r="P297" s="79">
        <f t="shared" si="77"/>
        <v>0</v>
      </c>
      <c r="Q297" s="79"/>
      <c r="R297" s="81"/>
      <c r="S297" s="81"/>
      <c r="T297" s="81"/>
      <c r="U297" s="81"/>
      <c r="V297" s="81"/>
      <c r="W297" s="81"/>
      <c r="X297" s="86" t="s">
        <v>233</v>
      </c>
      <c r="Y297" s="95"/>
      <c r="Z297" s="50">
        <f t="shared" si="69"/>
        <v>283</v>
      </c>
      <c r="AA297" s="51">
        <f t="shared" si="70"/>
        <v>280</v>
      </c>
      <c r="AB297" s="51">
        <f t="shared" si="71"/>
        <v>0</v>
      </c>
      <c r="AC297" s="51">
        <f t="shared" si="72"/>
        <v>0</v>
      </c>
      <c r="AD297" s="96"/>
      <c r="AE297" s="96"/>
      <c r="AF297" s="96"/>
      <c r="AG297" s="96"/>
      <c r="AH297" s="96"/>
      <c r="AI297" s="96"/>
      <c r="AJ297" s="96"/>
      <c r="AK297" s="96"/>
      <c r="AL297" s="96"/>
      <c r="AM297" s="96"/>
      <c r="AN297" s="96"/>
      <c r="AO297" s="96"/>
      <c r="AP297" s="96"/>
      <c r="AQ297" s="96"/>
      <c r="AR297" s="96"/>
      <c r="AS297" s="96"/>
      <c r="AT297" s="96"/>
      <c r="AU297" s="96"/>
      <c r="AV297" s="96"/>
      <c r="AW297" s="96"/>
      <c r="AX297" s="96"/>
      <c r="AY297" s="96"/>
      <c r="AZ297" s="96"/>
      <c r="BA297" s="96"/>
      <c r="BB297" s="96"/>
      <c r="BC297" s="96"/>
      <c r="BD297" s="96"/>
      <c r="BE297" s="96"/>
      <c r="BF297" s="96"/>
      <c r="BG297" s="96"/>
      <c r="BH297" s="96"/>
      <c r="BI297" s="96"/>
      <c r="BJ297" s="96"/>
      <c r="BK297" s="96"/>
      <c r="BL297" s="96"/>
      <c r="BM297" s="96"/>
      <c r="BN297" s="96"/>
      <c r="BO297" s="96"/>
      <c r="BP297" s="96"/>
      <c r="BQ297" s="96"/>
      <c r="BR297" s="96"/>
      <c r="BS297" s="96"/>
      <c r="BT297" s="96"/>
      <c r="BU297" s="96"/>
      <c r="BV297" s="96"/>
      <c r="BW297" s="96"/>
      <c r="BX297" s="96"/>
      <c r="BY297" s="96"/>
      <c r="BZ297" s="96"/>
      <c r="CA297" s="96"/>
      <c r="CB297" s="96"/>
      <c r="CC297" s="96"/>
      <c r="CD297" s="96"/>
      <c r="CE297" s="96"/>
      <c r="CF297" s="96"/>
      <c r="CG297" s="96"/>
      <c r="CH297" s="96"/>
      <c r="CI297" s="96"/>
      <c r="CJ297" s="96"/>
      <c r="CK297" s="96"/>
      <c r="CL297" s="96"/>
      <c r="CM297" s="96"/>
      <c r="CN297" s="96"/>
      <c r="CO297" s="96"/>
      <c r="CP297" s="96"/>
      <c r="CQ297" s="96"/>
      <c r="CR297" s="96"/>
      <c r="CS297" s="96"/>
      <c r="CT297" s="96"/>
      <c r="CU297" s="96"/>
      <c r="CV297" s="96"/>
      <c r="CW297" s="96"/>
      <c r="CX297" s="96"/>
      <c r="CY297" s="96"/>
      <c r="CZ297" s="96"/>
      <c r="DA297" s="96"/>
      <c r="DB297" s="96"/>
      <c r="DC297" s="96"/>
      <c r="DD297" s="96"/>
      <c r="DE297" s="96"/>
      <c r="DF297" s="96"/>
      <c r="DG297" s="96"/>
      <c r="DH297" s="96"/>
      <c r="DI297" s="96"/>
      <c r="DJ297" s="96"/>
      <c r="DK297" s="96"/>
      <c r="DL297" s="96"/>
      <c r="DM297" s="96"/>
      <c r="DN297" s="96"/>
      <c r="DO297" s="96"/>
      <c r="DP297" s="96"/>
      <c r="DQ297" s="96"/>
      <c r="DR297" s="96"/>
      <c r="DS297" s="96"/>
      <c r="DT297" s="96"/>
      <c r="DU297" s="96"/>
      <c r="DV297" s="96"/>
      <c r="DW297" s="96"/>
      <c r="DX297" s="96"/>
      <c r="DY297" s="97"/>
      <c r="DZ297" s="96"/>
      <c r="EA297" s="96"/>
      <c r="EB297" s="96"/>
      <c r="EC297" s="96"/>
      <c r="ED297" s="96"/>
      <c r="EE297" s="96"/>
      <c r="EF297" s="96"/>
      <c r="EG297" s="96"/>
      <c r="EH297" s="96"/>
      <c r="EI297" s="96"/>
      <c r="EJ297" s="96"/>
      <c r="EK297" s="96"/>
      <c r="EL297" s="96"/>
      <c r="EM297" s="96"/>
      <c r="EN297" s="96"/>
      <c r="EO297" s="96"/>
      <c r="EP297" s="96"/>
      <c r="EQ297" s="96"/>
      <c r="ER297" s="96"/>
      <c r="ES297" s="96"/>
      <c r="ET297" s="96"/>
      <c r="EU297" s="96"/>
      <c r="EV297" s="96"/>
      <c r="EW297" s="96"/>
      <c r="EX297" s="96"/>
      <c r="EY297" s="96"/>
      <c r="EZ297" s="96"/>
      <c r="FA297" s="96"/>
      <c r="FB297" s="96"/>
      <c r="FC297" s="96"/>
      <c r="FD297" s="96"/>
      <c r="FE297" s="96"/>
      <c r="FF297" s="96"/>
      <c r="FG297" s="96"/>
      <c r="FH297" s="96"/>
      <c r="FI297" s="96"/>
      <c r="FJ297" s="96"/>
      <c r="FK297" s="96"/>
      <c r="FL297" s="96"/>
      <c r="FM297" s="96"/>
      <c r="FN297" s="96"/>
      <c r="FO297" s="96"/>
      <c r="FP297" s="96"/>
      <c r="FQ297" s="96"/>
      <c r="FR297" s="96"/>
      <c r="FS297" s="96"/>
      <c r="FT297" s="96"/>
      <c r="FU297" s="96"/>
      <c r="FV297" s="96"/>
      <c r="FW297" s="96"/>
      <c r="FX297" s="96"/>
      <c r="FY297" s="96"/>
      <c r="FZ297" s="96"/>
      <c r="GA297" s="96"/>
      <c r="GB297" s="96"/>
      <c r="GC297" s="96"/>
      <c r="GD297" s="96"/>
      <c r="GE297" s="96"/>
      <c r="GF297" s="96"/>
      <c r="GG297" s="96"/>
      <c r="GH297" s="96"/>
      <c r="GI297" s="96"/>
      <c r="GJ297" s="96"/>
      <c r="GK297" s="96"/>
      <c r="GL297" s="96"/>
      <c r="GM297" s="96"/>
      <c r="GN297" s="96"/>
      <c r="GO297" s="96"/>
      <c r="GP297" s="96"/>
      <c r="GQ297" s="96"/>
      <c r="GR297" s="96"/>
      <c r="GS297" s="96"/>
      <c r="GT297" s="96"/>
      <c r="GU297" s="96"/>
      <c r="GV297" s="96"/>
      <c r="GW297" s="96"/>
      <c r="GX297" s="96"/>
      <c r="GY297" s="96"/>
      <c r="GZ297" s="96"/>
      <c r="HA297" s="96"/>
      <c r="HB297" s="96"/>
      <c r="HC297" s="96"/>
      <c r="HD297" s="96"/>
      <c r="HE297" s="96"/>
      <c r="HF297" s="96"/>
      <c r="HG297" s="96"/>
      <c r="HH297" s="96"/>
      <c r="HI297" s="96"/>
      <c r="HJ297" s="96"/>
      <c r="HK297" s="96"/>
      <c r="HL297" s="96"/>
      <c r="HM297" s="96"/>
      <c r="HN297" s="96"/>
      <c r="HO297" s="96"/>
      <c r="HP297" s="96"/>
      <c r="HQ297" s="96"/>
      <c r="HR297" s="96"/>
      <c r="HS297" s="96"/>
      <c r="HT297" s="96"/>
      <c r="HU297" s="96"/>
      <c r="HV297" s="96"/>
      <c r="HW297" s="96"/>
      <c r="HX297" s="96"/>
      <c r="HY297" s="96"/>
      <c r="HZ297" s="96"/>
      <c r="IA297" s="96"/>
      <c r="IB297" s="96"/>
      <c r="IC297" s="96"/>
      <c r="ID297" s="96"/>
      <c r="IE297" s="96"/>
      <c r="IF297" s="96"/>
      <c r="IG297" s="96"/>
      <c r="IH297" s="96"/>
      <c r="II297" s="96"/>
      <c r="IJ297" s="96"/>
      <c r="IK297" s="96"/>
      <c r="IL297" s="96"/>
    </row>
    <row r="298" spans="1:246" ht="30">
      <c r="A298" s="49" t="s">
        <v>859</v>
      </c>
      <c r="B298" s="49" t="s">
        <v>33</v>
      </c>
      <c r="E298" s="77">
        <v>11</v>
      </c>
      <c r="F298" s="6" t="s">
        <v>250</v>
      </c>
      <c r="G298" s="381"/>
      <c r="H298" s="274">
        <f t="shared" si="75"/>
        <v>306</v>
      </c>
      <c r="I298" s="274">
        <v>275</v>
      </c>
      <c r="J298" s="79"/>
      <c r="K298" s="79">
        <v>31</v>
      </c>
      <c r="L298" s="80">
        <f t="shared" si="76"/>
        <v>305</v>
      </c>
      <c r="M298" s="79">
        <v>275</v>
      </c>
      <c r="N298" s="81"/>
      <c r="O298" s="79">
        <v>30</v>
      </c>
      <c r="P298" s="79">
        <f t="shared" si="77"/>
        <v>0</v>
      </c>
      <c r="Q298" s="79"/>
      <c r="R298" s="81"/>
      <c r="S298" s="81"/>
      <c r="T298" s="81"/>
      <c r="U298" s="81"/>
      <c r="V298" s="81"/>
      <c r="W298" s="81"/>
      <c r="X298" s="86" t="s">
        <v>233</v>
      </c>
      <c r="Y298" s="95"/>
      <c r="Z298" s="50">
        <f t="shared" si="69"/>
        <v>306</v>
      </c>
      <c r="AA298" s="51">
        <f t="shared" si="70"/>
        <v>305</v>
      </c>
      <c r="AB298" s="51">
        <f t="shared" si="71"/>
        <v>0</v>
      </c>
      <c r="AC298" s="51">
        <f t="shared" si="72"/>
        <v>0</v>
      </c>
      <c r="AD298" s="96"/>
      <c r="AE298" s="96"/>
      <c r="AF298" s="96"/>
      <c r="AG298" s="96"/>
      <c r="AH298" s="96"/>
      <c r="AI298" s="96"/>
      <c r="AJ298" s="96"/>
      <c r="AK298" s="96"/>
      <c r="AL298" s="96"/>
      <c r="AM298" s="96"/>
      <c r="AN298" s="96"/>
      <c r="AO298" s="96"/>
      <c r="AP298" s="96"/>
      <c r="AQ298" s="96"/>
      <c r="AR298" s="96"/>
      <c r="AS298" s="96"/>
      <c r="AT298" s="96"/>
      <c r="AU298" s="96"/>
      <c r="AV298" s="96"/>
      <c r="AW298" s="96"/>
      <c r="AX298" s="96"/>
      <c r="AY298" s="96"/>
      <c r="AZ298" s="96"/>
      <c r="BA298" s="96"/>
      <c r="BB298" s="96"/>
      <c r="BC298" s="96"/>
      <c r="BD298" s="96"/>
      <c r="BE298" s="96"/>
      <c r="BF298" s="96"/>
      <c r="BG298" s="96"/>
      <c r="BH298" s="96"/>
      <c r="BI298" s="96"/>
      <c r="BJ298" s="96"/>
      <c r="BK298" s="96"/>
      <c r="BL298" s="96"/>
      <c r="BM298" s="96"/>
      <c r="BN298" s="96"/>
      <c r="BO298" s="96"/>
      <c r="BP298" s="96"/>
      <c r="BQ298" s="96"/>
      <c r="BR298" s="96"/>
      <c r="BS298" s="96"/>
      <c r="BT298" s="96"/>
      <c r="BU298" s="96"/>
      <c r="BV298" s="96"/>
      <c r="BW298" s="96"/>
      <c r="BX298" s="96"/>
      <c r="BY298" s="96"/>
      <c r="BZ298" s="96"/>
      <c r="CA298" s="96"/>
      <c r="CB298" s="96"/>
      <c r="CC298" s="96"/>
      <c r="CD298" s="96"/>
      <c r="CE298" s="96"/>
      <c r="CF298" s="96"/>
      <c r="CG298" s="96"/>
      <c r="CH298" s="96"/>
      <c r="CI298" s="96"/>
      <c r="CJ298" s="96"/>
      <c r="CK298" s="96"/>
      <c r="CL298" s="96"/>
      <c r="CM298" s="96"/>
      <c r="CN298" s="96"/>
      <c r="CO298" s="96"/>
      <c r="CP298" s="96"/>
      <c r="CQ298" s="96"/>
      <c r="CR298" s="96"/>
      <c r="CS298" s="96"/>
      <c r="CT298" s="96"/>
      <c r="CU298" s="96"/>
      <c r="CV298" s="96"/>
      <c r="CW298" s="96"/>
      <c r="CX298" s="96"/>
      <c r="CY298" s="96"/>
      <c r="CZ298" s="96"/>
      <c r="DA298" s="96"/>
      <c r="DB298" s="96"/>
      <c r="DC298" s="96"/>
      <c r="DD298" s="96"/>
      <c r="DE298" s="96"/>
      <c r="DF298" s="96"/>
      <c r="DG298" s="96"/>
      <c r="DH298" s="96"/>
      <c r="DI298" s="96"/>
      <c r="DJ298" s="96"/>
      <c r="DK298" s="96"/>
      <c r="DL298" s="96"/>
      <c r="DM298" s="96"/>
      <c r="DN298" s="96"/>
      <c r="DO298" s="96"/>
      <c r="DP298" s="96"/>
      <c r="DQ298" s="96"/>
      <c r="DR298" s="96"/>
      <c r="DS298" s="96"/>
      <c r="DT298" s="96"/>
      <c r="DU298" s="96"/>
      <c r="DV298" s="96"/>
      <c r="DW298" s="96"/>
      <c r="DX298" s="96"/>
      <c r="DY298" s="97"/>
      <c r="DZ298" s="96"/>
      <c r="EA298" s="96"/>
      <c r="EB298" s="96"/>
      <c r="EC298" s="96"/>
      <c r="ED298" s="96"/>
      <c r="EE298" s="96"/>
      <c r="EF298" s="96"/>
      <c r="EG298" s="96"/>
      <c r="EH298" s="96"/>
      <c r="EI298" s="96"/>
      <c r="EJ298" s="96"/>
      <c r="EK298" s="96"/>
      <c r="EL298" s="96"/>
      <c r="EM298" s="96"/>
      <c r="EN298" s="96"/>
      <c r="EO298" s="96"/>
      <c r="EP298" s="96"/>
      <c r="EQ298" s="96"/>
      <c r="ER298" s="96"/>
      <c r="ES298" s="96"/>
      <c r="ET298" s="96"/>
      <c r="EU298" s="96"/>
      <c r="EV298" s="96"/>
      <c r="EW298" s="96"/>
      <c r="EX298" s="96"/>
      <c r="EY298" s="96"/>
      <c r="EZ298" s="96"/>
      <c r="FA298" s="96"/>
      <c r="FB298" s="96"/>
      <c r="FC298" s="96"/>
      <c r="FD298" s="96"/>
      <c r="FE298" s="96"/>
      <c r="FF298" s="96"/>
      <c r="FG298" s="96"/>
      <c r="FH298" s="96"/>
      <c r="FI298" s="96"/>
      <c r="FJ298" s="96"/>
      <c r="FK298" s="96"/>
      <c r="FL298" s="96"/>
      <c r="FM298" s="96"/>
      <c r="FN298" s="96"/>
      <c r="FO298" s="96"/>
      <c r="FP298" s="96"/>
      <c r="FQ298" s="96"/>
      <c r="FR298" s="96"/>
      <c r="FS298" s="96"/>
      <c r="FT298" s="96"/>
      <c r="FU298" s="96"/>
      <c r="FV298" s="96"/>
      <c r="FW298" s="96"/>
      <c r="FX298" s="96"/>
      <c r="FY298" s="96"/>
      <c r="FZ298" s="96"/>
      <c r="GA298" s="96"/>
      <c r="GB298" s="96"/>
      <c r="GC298" s="96"/>
      <c r="GD298" s="96"/>
      <c r="GE298" s="96"/>
      <c r="GF298" s="96"/>
      <c r="GG298" s="96"/>
      <c r="GH298" s="96"/>
      <c r="GI298" s="96"/>
      <c r="GJ298" s="96"/>
      <c r="GK298" s="96"/>
      <c r="GL298" s="96"/>
      <c r="GM298" s="96"/>
      <c r="GN298" s="96"/>
      <c r="GO298" s="96"/>
      <c r="GP298" s="96"/>
      <c r="GQ298" s="96"/>
      <c r="GR298" s="96"/>
      <c r="GS298" s="96"/>
      <c r="GT298" s="96"/>
      <c r="GU298" s="96"/>
      <c r="GV298" s="96"/>
      <c r="GW298" s="96"/>
      <c r="GX298" s="96"/>
      <c r="GY298" s="96"/>
      <c r="GZ298" s="96"/>
      <c r="HA298" s="96"/>
      <c r="HB298" s="96"/>
      <c r="HC298" s="96"/>
      <c r="HD298" s="96"/>
      <c r="HE298" s="96"/>
      <c r="HF298" s="96"/>
      <c r="HG298" s="96"/>
      <c r="HH298" s="96"/>
      <c r="HI298" s="96"/>
      <c r="HJ298" s="96"/>
      <c r="HK298" s="96"/>
      <c r="HL298" s="96"/>
      <c r="HM298" s="96"/>
      <c r="HN298" s="96"/>
      <c r="HO298" s="96"/>
      <c r="HP298" s="96"/>
      <c r="HQ298" s="96"/>
      <c r="HR298" s="96"/>
      <c r="HS298" s="96"/>
      <c r="HT298" s="96"/>
      <c r="HU298" s="96"/>
      <c r="HV298" s="96"/>
      <c r="HW298" s="96"/>
      <c r="HX298" s="96"/>
      <c r="HY298" s="96"/>
      <c r="HZ298" s="96"/>
      <c r="IA298" s="96"/>
      <c r="IB298" s="96"/>
      <c r="IC298" s="96"/>
      <c r="ID298" s="96"/>
      <c r="IE298" s="96"/>
      <c r="IF298" s="96"/>
      <c r="IG298" s="96"/>
      <c r="IH298" s="96"/>
      <c r="II298" s="96"/>
      <c r="IJ298" s="96"/>
      <c r="IK298" s="96"/>
      <c r="IL298" s="96"/>
    </row>
    <row r="299" spans="1:246" ht="30">
      <c r="A299" s="49" t="s">
        <v>859</v>
      </c>
      <c r="B299" s="49" t="s">
        <v>33</v>
      </c>
      <c r="E299" s="77">
        <v>12</v>
      </c>
      <c r="F299" s="6" t="s">
        <v>251</v>
      </c>
      <c r="G299" s="381"/>
      <c r="H299" s="274">
        <f t="shared" si="75"/>
        <v>309</v>
      </c>
      <c r="I299" s="274">
        <v>278</v>
      </c>
      <c r="J299" s="79"/>
      <c r="K299" s="79">
        <v>31</v>
      </c>
      <c r="L299" s="80">
        <f t="shared" si="76"/>
        <v>308</v>
      </c>
      <c r="M299" s="79">
        <v>278</v>
      </c>
      <c r="N299" s="81"/>
      <c r="O299" s="79">
        <v>30</v>
      </c>
      <c r="P299" s="79">
        <f t="shared" si="77"/>
        <v>0</v>
      </c>
      <c r="Q299" s="79"/>
      <c r="R299" s="81"/>
      <c r="S299" s="81"/>
      <c r="T299" s="81"/>
      <c r="U299" s="81"/>
      <c r="V299" s="81"/>
      <c r="W299" s="81"/>
      <c r="X299" s="86" t="s">
        <v>233</v>
      </c>
      <c r="Y299" s="95"/>
      <c r="Z299" s="50">
        <f t="shared" si="69"/>
        <v>309</v>
      </c>
      <c r="AA299" s="51">
        <f t="shared" si="70"/>
        <v>308</v>
      </c>
      <c r="AB299" s="51">
        <f t="shared" si="71"/>
        <v>0</v>
      </c>
      <c r="AC299" s="51">
        <f t="shared" si="72"/>
        <v>0</v>
      </c>
      <c r="AD299" s="96"/>
      <c r="AE299" s="96"/>
      <c r="AF299" s="96"/>
      <c r="AG299" s="96"/>
      <c r="AH299" s="96"/>
      <c r="AI299" s="96"/>
      <c r="AJ299" s="96"/>
      <c r="AK299" s="96"/>
      <c r="AL299" s="96"/>
      <c r="AM299" s="96"/>
      <c r="AN299" s="96"/>
      <c r="AO299" s="96"/>
      <c r="AP299" s="96"/>
      <c r="AQ299" s="96"/>
      <c r="AR299" s="96"/>
      <c r="AS299" s="96"/>
      <c r="AT299" s="96"/>
      <c r="AU299" s="96"/>
      <c r="AV299" s="96"/>
      <c r="AW299" s="96"/>
      <c r="AX299" s="96"/>
      <c r="AY299" s="96"/>
      <c r="AZ299" s="96"/>
      <c r="BA299" s="96"/>
      <c r="BB299" s="96"/>
      <c r="BC299" s="96"/>
      <c r="BD299" s="96"/>
      <c r="BE299" s="96"/>
      <c r="BF299" s="96"/>
      <c r="BG299" s="96"/>
      <c r="BH299" s="96"/>
      <c r="BI299" s="96"/>
      <c r="BJ299" s="96"/>
      <c r="BK299" s="96"/>
      <c r="BL299" s="96"/>
      <c r="BM299" s="96"/>
      <c r="BN299" s="96"/>
      <c r="BO299" s="96"/>
      <c r="BP299" s="96"/>
      <c r="BQ299" s="96"/>
      <c r="BR299" s="96"/>
      <c r="BS299" s="96"/>
      <c r="BT299" s="96"/>
      <c r="BU299" s="96"/>
      <c r="BV299" s="96"/>
      <c r="BW299" s="96"/>
      <c r="BX299" s="96"/>
      <c r="BY299" s="96"/>
      <c r="BZ299" s="96"/>
      <c r="CA299" s="96"/>
      <c r="CB299" s="96"/>
      <c r="CC299" s="96"/>
      <c r="CD299" s="96"/>
      <c r="CE299" s="96"/>
      <c r="CF299" s="96"/>
      <c r="CG299" s="96"/>
      <c r="CH299" s="96"/>
      <c r="CI299" s="96"/>
      <c r="CJ299" s="96"/>
      <c r="CK299" s="96"/>
      <c r="CL299" s="96"/>
      <c r="CM299" s="96"/>
      <c r="CN299" s="96"/>
      <c r="CO299" s="96"/>
      <c r="CP299" s="96"/>
      <c r="CQ299" s="96"/>
      <c r="CR299" s="96"/>
      <c r="CS299" s="96"/>
      <c r="CT299" s="96"/>
      <c r="CU299" s="96"/>
      <c r="CV299" s="96"/>
      <c r="CW299" s="96"/>
      <c r="CX299" s="96"/>
      <c r="CY299" s="96"/>
      <c r="CZ299" s="96"/>
      <c r="DA299" s="96"/>
      <c r="DB299" s="96"/>
      <c r="DC299" s="96"/>
      <c r="DD299" s="96"/>
      <c r="DE299" s="96"/>
      <c r="DF299" s="96"/>
      <c r="DG299" s="96"/>
      <c r="DH299" s="96"/>
      <c r="DI299" s="96"/>
      <c r="DJ299" s="96"/>
      <c r="DK299" s="96"/>
      <c r="DL299" s="96"/>
      <c r="DM299" s="96"/>
      <c r="DN299" s="96"/>
      <c r="DO299" s="96"/>
      <c r="DP299" s="96"/>
      <c r="DQ299" s="96"/>
      <c r="DR299" s="96"/>
      <c r="DS299" s="96"/>
      <c r="DT299" s="96"/>
      <c r="DU299" s="96"/>
      <c r="DV299" s="96"/>
      <c r="DW299" s="96"/>
      <c r="DX299" s="96"/>
      <c r="DY299" s="97"/>
      <c r="DZ299" s="96"/>
      <c r="EA299" s="96"/>
      <c r="EB299" s="96"/>
      <c r="EC299" s="96"/>
      <c r="ED299" s="96"/>
      <c r="EE299" s="96"/>
      <c r="EF299" s="96"/>
      <c r="EG299" s="96"/>
      <c r="EH299" s="96"/>
      <c r="EI299" s="96"/>
      <c r="EJ299" s="96"/>
      <c r="EK299" s="96"/>
      <c r="EL299" s="96"/>
      <c r="EM299" s="96"/>
      <c r="EN299" s="96"/>
      <c r="EO299" s="96"/>
      <c r="EP299" s="96"/>
      <c r="EQ299" s="96"/>
      <c r="ER299" s="96"/>
      <c r="ES299" s="96"/>
      <c r="ET299" s="96"/>
      <c r="EU299" s="96"/>
      <c r="EV299" s="96"/>
      <c r="EW299" s="96"/>
      <c r="EX299" s="96"/>
      <c r="EY299" s="96"/>
      <c r="EZ299" s="96"/>
      <c r="FA299" s="96"/>
      <c r="FB299" s="96"/>
      <c r="FC299" s="96"/>
      <c r="FD299" s="96"/>
      <c r="FE299" s="96"/>
      <c r="FF299" s="96"/>
      <c r="FG299" s="96"/>
      <c r="FH299" s="96"/>
      <c r="FI299" s="96"/>
      <c r="FJ299" s="96"/>
      <c r="FK299" s="96"/>
      <c r="FL299" s="96"/>
      <c r="FM299" s="96"/>
      <c r="FN299" s="96"/>
      <c r="FO299" s="96"/>
      <c r="FP299" s="96"/>
      <c r="FQ299" s="96"/>
      <c r="FR299" s="96"/>
      <c r="FS299" s="96"/>
      <c r="FT299" s="96"/>
      <c r="FU299" s="96"/>
      <c r="FV299" s="96"/>
      <c r="FW299" s="96"/>
      <c r="FX299" s="96"/>
      <c r="FY299" s="96"/>
      <c r="FZ299" s="96"/>
      <c r="GA299" s="96"/>
      <c r="GB299" s="96"/>
      <c r="GC299" s="96"/>
      <c r="GD299" s="96"/>
      <c r="GE299" s="96"/>
      <c r="GF299" s="96"/>
      <c r="GG299" s="96"/>
      <c r="GH299" s="96"/>
      <c r="GI299" s="96"/>
      <c r="GJ299" s="96"/>
      <c r="GK299" s="96"/>
      <c r="GL299" s="96"/>
      <c r="GM299" s="96"/>
      <c r="GN299" s="96"/>
      <c r="GO299" s="96"/>
      <c r="GP299" s="96"/>
      <c r="GQ299" s="96"/>
      <c r="GR299" s="96"/>
      <c r="GS299" s="96"/>
      <c r="GT299" s="96"/>
      <c r="GU299" s="96"/>
      <c r="GV299" s="96"/>
      <c r="GW299" s="96"/>
      <c r="GX299" s="96"/>
      <c r="GY299" s="96"/>
      <c r="GZ299" s="96"/>
      <c r="HA299" s="96"/>
      <c r="HB299" s="96"/>
      <c r="HC299" s="96"/>
      <c r="HD299" s="96"/>
      <c r="HE299" s="96"/>
      <c r="HF299" s="96"/>
      <c r="HG299" s="96"/>
      <c r="HH299" s="96"/>
      <c r="HI299" s="96"/>
      <c r="HJ299" s="96"/>
      <c r="HK299" s="96"/>
      <c r="HL299" s="96"/>
      <c r="HM299" s="96"/>
      <c r="HN299" s="96"/>
      <c r="HO299" s="96"/>
      <c r="HP299" s="96"/>
      <c r="HQ299" s="96"/>
      <c r="HR299" s="96"/>
      <c r="HS299" s="96"/>
      <c r="HT299" s="96"/>
      <c r="HU299" s="96"/>
      <c r="HV299" s="96"/>
      <c r="HW299" s="96"/>
      <c r="HX299" s="96"/>
      <c r="HY299" s="96"/>
      <c r="HZ299" s="96"/>
      <c r="IA299" s="96"/>
      <c r="IB299" s="96"/>
      <c r="IC299" s="96"/>
      <c r="ID299" s="96"/>
      <c r="IE299" s="96"/>
      <c r="IF299" s="96"/>
      <c r="IG299" s="96"/>
      <c r="IH299" s="96"/>
      <c r="II299" s="96"/>
      <c r="IJ299" s="96"/>
      <c r="IK299" s="96"/>
      <c r="IL299" s="96"/>
    </row>
    <row r="300" spans="1:246" ht="30">
      <c r="A300" s="49" t="s">
        <v>859</v>
      </c>
      <c r="B300" s="49" t="s">
        <v>33</v>
      </c>
      <c r="E300" s="77">
        <v>13</v>
      </c>
      <c r="F300" s="6" t="s">
        <v>252</v>
      </c>
      <c r="G300" s="381"/>
      <c r="H300" s="274">
        <f t="shared" si="75"/>
        <v>615</v>
      </c>
      <c r="I300" s="274">
        <v>553</v>
      </c>
      <c r="J300" s="79"/>
      <c r="K300" s="79">
        <v>62</v>
      </c>
      <c r="L300" s="80">
        <f t="shared" si="76"/>
        <v>384</v>
      </c>
      <c r="M300" s="79">
        <f>553-229</f>
        <v>324</v>
      </c>
      <c r="N300" s="81"/>
      <c r="O300" s="79">
        <f>62-2</f>
        <v>60</v>
      </c>
      <c r="P300" s="79">
        <f t="shared" si="77"/>
        <v>258</v>
      </c>
      <c r="Q300" s="79">
        <v>229</v>
      </c>
      <c r="R300" s="81"/>
      <c r="S300" s="81">
        <v>29</v>
      </c>
      <c r="T300" s="81"/>
      <c r="U300" s="81"/>
      <c r="V300" s="81"/>
      <c r="W300" s="81"/>
      <c r="X300" s="191" t="s">
        <v>233</v>
      </c>
      <c r="Y300" s="192"/>
      <c r="Z300" s="50">
        <f t="shared" si="69"/>
        <v>615</v>
      </c>
      <c r="AA300" s="51">
        <f t="shared" si="70"/>
        <v>384</v>
      </c>
      <c r="AB300" s="51">
        <f t="shared" si="71"/>
        <v>258</v>
      </c>
      <c r="AC300" s="51">
        <f t="shared" si="72"/>
        <v>0</v>
      </c>
      <c r="AD300" s="96"/>
      <c r="AE300" s="96"/>
      <c r="AF300" s="96"/>
      <c r="AG300" s="96"/>
      <c r="AH300" s="96"/>
      <c r="AI300" s="96"/>
      <c r="AJ300" s="96"/>
      <c r="AK300" s="96"/>
      <c r="AL300" s="96"/>
      <c r="AM300" s="96"/>
      <c r="AN300" s="96"/>
      <c r="AO300" s="96"/>
      <c r="AP300" s="96"/>
      <c r="AQ300" s="96"/>
      <c r="AR300" s="96"/>
      <c r="AS300" s="96"/>
      <c r="AT300" s="96"/>
      <c r="AU300" s="96"/>
      <c r="AV300" s="96"/>
      <c r="AW300" s="96"/>
      <c r="AX300" s="96"/>
      <c r="AY300" s="96"/>
      <c r="AZ300" s="96"/>
      <c r="BA300" s="96"/>
      <c r="BB300" s="96"/>
      <c r="BC300" s="96"/>
      <c r="BD300" s="96"/>
      <c r="BE300" s="96"/>
      <c r="BF300" s="96"/>
      <c r="BG300" s="96"/>
      <c r="BH300" s="96"/>
      <c r="BI300" s="96"/>
      <c r="BJ300" s="96"/>
      <c r="BK300" s="96"/>
      <c r="BL300" s="96"/>
      <c r="BM300" s="96"/>
      <c r="BN300" s="96"/>
      <c r="BO300" s="96"/>
      <c r="BP300" s="96"/>
      <c r="BQ300" s="96"/>
      <c r="BR300" s="96"/>
      <c r="BS300" s="96"/>
      <c r="BT300" s="96"/>
      <c r="BU300" s="96"/>
      <c r="BV300" s="96"/>
      <c r="BW300" s="96"/>
      <c r="BX300" s="96"/>
      <c r="BY300" s="96"/>
      <c r="BZ300" s="96"/>
      <c r="CA300" s="96"/>
      <c r="CB300" s="96"/>
      <c r="CC300" s="96"/>
      <c r="CD300" s="96"/>
      <c r="CE300" s="96"/>
      <c r="CF300" s="96"/>
      <c r="CG300" s="96"/>
      <c r="CH300" s="96"/>
      <c r="CI300" s="96"/>
      <c r="CJ300" s="96"/>
      <c r="CK300" s="96"/>
      <c r="CL300" s="96"/>
      <c r="CM300" s="96"/>
      <c r="CN300" s="96"/>
      <c r="CO300" s="96"/>
      <c r="CP300" s="96"/>
      <c r="CQ300" s="96"/>
      <c r="CR300" s="96"/>
      <c r="CS300" s="96"/>
      <c r="CT300" s="96"/>
      <c r="CU300" s="96"/>
      <c r="CV300" s="96"/>
      <c r="CW300" s="96"/>
      <c r="CX300" s="96"/>
      <c r="CY300" s="96"/>
      <c r="CZ300" s="96"/>
      <c r="DA300" s="96"/>
      <c r="DB300" s="96"/>
      <c r="DC300" s="96"/>
      <c r="DD300" s="96"/>
      <c r="DE300" s="96"/>
      <c r="DF300" s="96"/>
      <c r="DG300" s="96"/>
      <c r="DH300" s="96"/>
      <c r="DI300" s="96"/>
      <c r="DJ300" s="96"/>
      <c r="DK300" s="96"/>
      <c r="DL300" s="96"/>
      <c r="DM300" s="96"/>
      <c r="DN300" s="96"/>
      <c r="DO300" s="96"/>
      <c r="DP300" s="96"/>
      <c r="DQ300" s="96"/>
      <c r="DR300" s="96"/>
      <c r="DS300" s="96"/>
      <c r="DT300" s="96"/>
      <c r="DU300" s="96"/>
      <c r="DV300" s="96"/>
      <c r="DW300" s="96"/>
      <c r="DX300" s="96"/>
      <c r="DY300" s="97"/>
      <c r="DZ300" s="96"/>
      <c r="EA300" s="96"/>
      <c r="EB300" s="96"/>
      <c r="EC300" s="96"/>
      <c r="ED300" s="96"/>
      <c r="EE300" s="96"/>
      <c r="EF300" s="96"/>
      <c r="EG300" s="96"/>
      <c r="EH300" s="96"/>
      <c r="EI300" s="96"/>
      <c r="EJ300" s="96"/>
      <c r="EK300" s="96"/>
      <c r="EL300" s="96"/>
      <c r="EM300" s="96"/>
      <c r="EN300" s="96"/>
      <c r="EO300" s="96"/>
      <c r="EP300" s="96"/>
      <c r="EQ300" s="96"/>
      <c r="ER300" s="96"/>
      <c r="ES300" s="96"/>
      <c r="ET300" s="96"/>
      <c r="EU300" s="96"/>
      <c r="EV300" s="96"/>
      <c r="EW300" s="96"/>
      <c r="EX300" s="96"/>
      <c r="EY300" s="96"/>
      <c r="EZ300" s="96"/>
      <c r="FA300" s="96"/>
      <c r="FB300" s="96"/>
      <c r="FC300" s="96"/>
      <c r="FD300" s="96"/>
      <c r="FE300" s="96"/>
      <c r="FF300" s="96"/>
      <c r="FG300" s="96"/>
      <c r="FH300" s="96"/>
      <c r="FI300" s="96"/>
      <c r="FJ300" s="96"/>
      <c r="FK300" s="96"/>
      <c r="FL300" s="96"/>
      <c r="FM300" s="96"/>
      <c r="FN300" s="96"/>
      <c r="FO300" s="96"/>
      <c r="FP300" s="96"/>
      <c r="FQ300" s="96"/>
      <c r="FR300" s="96"/>
      <c r="FS300" s="96"/>
      <c r="FT300" s="96"/>
      <c r="FU300" s="96"/>
      <c r="FV300" s="96"/>
      <c r="FW300" s="96"/>
      <c r="FX300" s="96"/>
      <c r="FY300" s="96"/>
      <c r="FZ300" s="96"/>
      <c r="GA300" s="96"/>
      <c r="GB300" s="96"/>
      <c r="GC300" s="96"/>
      <c r="GD300" s="96"/>
      <c r="GE300" s="96"/>
      <c r="GF300" s="96"/>
      <c r="GG300" s="96"/>
      <c r="GH300" s="96"/>
      <c r="GI300" s="96"/>
      <c r="GJ300" s="96"/>
      <c r="GK300" s="96"/>
      <c r="GL300" s="96"/>
      <c r="GM300" s="96"/>
      <c r="GN300" s="96"/>
      <c r="GO300" s="96"/>
      <c r="GP300" s="96"/>
      <c r="GQ300" s="96"/>
      <c r="GR300" s="96"/>
      <c r="GS300" s="96"/>
      <c r="GT300" s="96"/>
      <c r="GU300" s="96"/>
      <c r="GV300" s="96"/>
      <c r="GW300" s="96"/>
      <c r="GX300" s="96"/>
      <c r="GY300" s="96"/>
      <c r="GZ300" s="96"/>
      <c r="HA300" s="96"/>
      <c r="HB300" s="96"/>
      <c r="HC300" s="96"/>
      <c r="HD300" s="96"/>
      <c r="HE300" s="96"/>
      <c r="HF300" s="96"/>
      <c r="HG300" s="96"/>
      <c r="HH300" s="96"/>
      <c r="HI300" s="96"/>
      <c r="HJ300" s="96"/>
      <c r="HK300" s="96"/>
      <c r="HL300" s="96"/>
      <c r="HM300" s="96"/>
      <c r="HN300" s="96"/>
      <c r="HO300" s="96"/>
      <c r="HP300" s="96"/>
      <c r="HQ300" s="96"/>
      <c r="HR300" s="96"/>
      <c r="HS300" s="96"/>
      <c r="HT300" s="96"/>
      <c r="HU300" s="96"/>
      <c r="HV300" s="96"/>
      <c r="HW300" s="96"/>
      <c r="HX300" s="96"/>
      <c r="HY300" s="96"/>
      <c r="HZ300" s="96"/>
      <c r="IA300" s="96"/>
      <c r="IB300" s="96"/>
      <c r="IC300" s="96"/>
      <c r="ID300" s="96"/>
      <c r="IE300" s="96"/>
      <c r="IF300" s="96"/>
      <c r="IG300" s="96"/>
      <c r="IH300" s="96"/>
      <c r="II300" s="96"/>
      <c r="IJ300" s="96"/>
      <c r="IK300" s="96"/>
      <c r="IL300" s="96"/>
    </row>
    <row r="301" spans="1:246" ht="30">
      <c r="A301" s="49" t="s">
        <v>859</v>
      </c>
      <c r="B301" s="49" t="s">
        <v>33</v>
      </c>
      <c r="E301" s="77">
        <v>14</v>
      </c>
      <c r="F301" s="6" t="s">
        <v>253</v>
      </c>
      <c r="G301" s="381"/>
      <c r="H301" s="274">
        <f t="shared" si="75"/>
        <v>47</v>
      </c>
      <c r="I301" s="274">
        <v>42</v>
      </c>
      <c r="J301" s="79"/>
      <c r="K301" s="79">
        <v>5</v>
      </c>
      <c r="L301" s="80">
        <f t="shared" si="76"/>
        <v>0</v>
      </c>
      <c r="M301" s="79"/>
      <c r="N301" s="81"/>
      <c r="O301" s="79"/>
      <c r="P301" s="79">
        <f t="shared" si="77"/>
        <v>47</v>
      </c>
      <c r="Q301" s="79">
        <v>42</v>
      </c>
      <c r="R301" s="81"/>
      <c r="S301" s="81">
        <v>5</v>
      </c>
      <c r="T301" s="81"/>
      <c r="U301" s="81"/>
      <c r="V301" s="81"/>
      <c r="W301" s="81"/>
      <c r="X301" s="86" t="s">
        <v>233</v>
      </c>
      <c r="Y301" s="95"/>
      <c r="Z301" s="50">
        <f t="shared" si="69"/>
        <v>47</v>
      </c>
      <c r="AA301" s="51">
        <f t="shared" si="70"/>
        <v>0</v>
      </c>
      <c r="AB301" s="51">
        <f t="shared" si="71"/>
        <v>47</v>
      </c>
      <c r="AC301" s="51">
        <f t="shared" si="72"/>
        <v>0</v>
      </c>
      <c r="AD301" s="96"/>
      <c r="AE301" s="96"/>
      <c r="AF301" s="96"/>
      <c r="AG301" s="96"/>
      <c r="AH301" s="96"/>
      <c r="AI301" s="96"/>
      <c r="AJ301" s="96"/>
      <c r="AK301" s="96"/>
      <c r="AL301" s="96"/>
      <c r="AM301" s="96"/>
      <c r="AN301" s="96"/>
      <c r="AO301" s="96"/>
      <c r="AP301" s="96"/>
      <c r="AQ301" s="96"/>
      <c r="AR301" s="96"/>
      <c r="AS301" s="96"/>
      <c r="AT301" s="96"/>
      <c r="AU301" s="96"/>
      <c r="AV301" s="96"/>
      <c r="AW301" s="96"/>
      <c r="AX301" s="96"/>
      <c r="AY301" s="96"/>
      <c r="AZ301" s="96"/>
      <c r="BA301" s="96"/>
      <c r="BB301" s="96"/>
      <c r="BC301" s="96"/>
      <c r="BD301" s="96"/>
      <c r="BE301" s="96"/>
      <c r="BF301" s="96"/>
      <c r="BG301" s="96"/>
      <c r="BH301" s="96"/>
      <c r="BI301" s="96"/>
      <c r="BJ301" s="96"/>
      <c r="BK301" s="96"/>
      <c r="BL301" s="96"/>
      <c r="BM301" s="96"/>
      <c r="BN301" s="96"/>
      <c r="BO301" s="96"/>
      <c r="BP301" s="96"/>
      <c r="BQ301" s="96"/>
      <c r="BR301" s="96"/>
      <c r="BS301" s="96"/>
      <c r="BT301" s="96"/>
      <c r="BU301" s="96"/>
      <c r="BV301" s="96"/>
      <c r="BW301" s="96"/>
      <c r="BX301" s="96"/>
      <c r="BY301" s="96"/>
      <c r="BZ301" s="96"/>
      <c r="CA301" s="96"/>
      <c r="CB301" s="96"/>
      <c r="CC301" s="96"/>
      <c r="CD301" s="96"/>
      <c r="CE301" s="96"/>
      <c r="CF301" s="96"/>
      <c r="CG301" s="96"/>
      <c r="CH301" s="96"/>
      <c r="CI301" s="96"/>
      <c r="CJ301" s="96"/>
      <c r="CK301" s="96"/>
      <c r="CL301" s="96"/>
      <c r="CM301" s="96"/>
      <c r="CN301" s="96"/>
      <c r="CO301" s="96"/>
      <c r="CP301" s="96"/>
      <c r="CQ301" s="96"/>
      <c r="CR301" s="96"/>
      <c r="CS301" s="96"/>
      <c r="CT301" s="96"/>
      <c r="CU301" s="96"/>
      <c r="CV301" s="96"/>
      <c r="CW301" s="96"/>
      <c r="CX301" s="96"/>
      <c r="CY301" s="96"/>
      <c r="CZ301" s="96"/>
      <c r="DA301" s="96"/>
      <c r="DB301" s="96"/>
      <c r="DC301" s="96"/>
      <c r="DD301" s="96"/>
      <c r="DE301" s="96"/>
      <c r="DF301" s="96"/>
      <c r="DG301" s="96"/>
      <c r="DH301" s="96"/>
      <c r="DI301" s="96"/>
      <c r="DJ301" s="96"/>
      <c r="DK301" s="96"/>
      <c r="DL301" s="96"/>
      <c r="DM301" s="96"/>
      <c r="DN301" s="96"/>
      <c r="DO301" s="96"/>
      <c r="DP301" s="96"/>
      <c r="DQ301" s="96"/>
      <c r="DR301" s="96"/>
      <c r="DS301" s="96"/>
      <c r="DT301" s="96"/>
      <c r="DU301" s="96"/>
      <c r="DV301" s="96"/>
      <c r="DW301" s="96"/>
      <c r="DX301" s="96"/>
      <c r="DY301" s="97"/>
      <c r="DZ301" s="96"/>
      <c r="EA301" s="96"/>
      <c r="EB301" s="96"/>
      <c r="EC301" s="96"/>
      <c r="ED301" s="96"/>
      <c r="EE301" s="96"/>
      <c r="EF301" s="96"/>
      <c r="EG301" s="96"/>
      <c r="EH301" s="96"/>
      <c r="EI301" s="96"/>
      <c r="EJ301" s="96"/>
      <c r="EK301" s="96"/>
      <c r="EL301" s="96"/>
      <c r="EM301" s="96"/>
      <c r="EN301" s="96"/>
      <c r="EO301" s="96"/>
      <c r="EP301" s="96"/>
      <c r="EQ301" s="96"/>
      <c r="ER301" s="96"/>
      <c r="ES301" s="96"/>
      <c r="ET301" s="96"/>
      <c r="EU301" s="96"/>
      <c r="EV301" s="96"/>
      <c r="EW301" s="96"/>
      <c r="EX301" s="96"/>
      <c r="EY301" s="96"/>
      <c r="EZ301" s="96"/>
      <c r="FA301" s="96"/>
      <c r="FB301" s="96"/>
      <c r="FC301" s="96"/>
      <c r="FD301" s="96"/>
      <c r="FE301" s="96"/>
      <c r="FF301" s="96"/>
      <c r="FG301" s="96"/>
      <c r="FH301" s="96"/>
      <c r="FI301" s="96"/>
      <c r="FJ301" s="96"/>
      <c r="FK301" s="96"/>
      <c r="FL301" s="96"/>
      <c r="FM301" s="96"/>
      <c r="FN301" s="96"/>
      <c r="FO301" s="96"/>
      <c r="FP301" s="96"/>
      <c r="FQ301" s="96"/>
      <c r="FR301" s="96"/>
      <c r="FS301" s="96"/>
      <c r="FT301" s="96"/>
      <c r="FU301" s="96"/>
      <c r="FV301" s="96"/>
      <c r="FW301" s="96"/>
      <c r="FX301" s="96"/>
      <c r="FY301" s="96"/>
      <c r="FZ301" s="96"/>
      <c r="GA301" s="96"/>
      <c r="GB301" s="96"/>
      <c r="GC301" s="96"/>
      <c r="GD301" s="96"/>
      <c r="GE301" s="96"/>
      <c r="GF301" s="96"/>
      <c r="GG301" s="96"/>
      <c r="GH301" s="96"/>
      <c r="GI301" s="96"/>
      <c r="GJ301" s="96"/>
      <c r="GK301" s="96"/>
      <c r="GL301" s="96"/>
      <c r="GM301" s="96"/>
      <c r="GN301" s="96"/>
      <c r="GO301" s="96"/>
      <c r="GP301" s="96"/>
      <c r="GQ301" s="96"/>
      <c r="GR301" s="96"/>
      <c r="GS301" s="96"/>
      <c r="GT301" s="96"/>
      <c r="GU301" s="96"/>
      <c r="GV301" s="96"/>
      <c r="GW301" s="96"/>
      <c r="GX301" s="96"/>
      <c r="GY301" s="96"/>
      <c r="GZ301" s="96"/>
      <c r="HA301" s="96"/>
      <c r="HB301" s="96"/>
      <c r="HC301" s="96"/>
      <c r="HD301" s="96"/>
      <c r="HE301" s="96"/>
      <c r="HF301" s="96"/>
      <c r="HG301" s="96"/>
      <c r="HH301" s="96"/>
      <c r="HI301" s="96"/>
      <c r="HJ301" s="96"/>
      <c r="HK301" s="96"/>
      <c r="HL301" s="96"/>
      <c r="HM301" s="96"/>
      <c r="HN301" s="96"/>
      <c r="HO301" s="96"/>
      <c r="HP301" s="96"/>
      <c r="HQ301" s="96"/>
      <c r="HR301" s="96"/>
      <c r="HS301" s="96"/>
      <c r="HT301" s="96"/>
      <c r="HU301" s="96"/>
      <c r="HV301" s="96"/>
      <c r="HW301" s="96"/>
      <c r="HX301" s="96"/>
      <c r="HY301" s="96"/>
      <c r="HZ301" s="96"/>
      <c r="IA301" s="96"/>
      <c r="IB301" s="96"/>
      <c r="IC301" s="96"/>
      <c r="ID301" s="96"/>
      <c r="IE301" s="96"/>
      <c r="IF301" s="96"/>
      <c r="IG301" s="96"/>
      <c r="IH301" s="96"/>
      <c r="II301" s="96"/>
      <c r="IJ301" s="96"/>
      <c r="IK301" s="96"/>
      <c r="IL301" s="96"/>
    </row>
    <row r="302" spans="1:246" ht="45">
      <c r="A302" s="49" t="s">
        <v>859</v>
      </c>
      <c r="B302" s="49" t="s">
        <v>33</v>
      </c>
      <c r="E302" s="77">
        <v>15</v>
      </c>
      <c r="F302" s="6" t="s">
        <v>254</v>
      </c>
      <c r="G302" s="381" t="s">
        <v>236</v>
      </c>
      <c r="H302" s="274">
        <f t="shared" si="75"/>
        <v>332</v>
      </c>
      <c r="I302" s="274">
        <v>267</v>
      </c>
      <c r="J302" s="79"/>
      <c r="K302" s="79">
        <v>65</v>
      </c>
      <c r="L302" s="80">
        <f t="shared" si="76"/>
        <v>329</v>
      </c>
      <c r="M302" s="79">
        <v>267</v>
      </c>
      <c r="N302" s="81"/>
      <c r="O302" s="79">
        <v>62</v>
      </c>
      <c r="P302" s="79">
        <f t="shared" si="77"/>
        <v>0</v>
      </c>
      <c r="Q302" s="79"/>
      <c r="R302" s="81"/>
      <c r="S302" s="81"/>
      <c r="T302" s="81">
        <f t="shared" ref="T302:T336" si="79">SUM(U302:W302)</f>
        <v>0</v>
      </c>
      <c r="U302" s="81"/>
      <c r="V302" s="81"/>
      <c r="W302" s="81"/>
      <c r="X302" s="86" t="s">
        <v>233</v>
      </c>
      <c r="Y302" s="95"/>
      <c r="Z302" s="50">
        <f t="shared" si="69"/>
        <v>332</v>
      </c>
      <c r="AA302" s="51">
        <f t="shared" si="70"/>
        <v>329</v>
      </c>
      <c r="AB302" s="51">
        <f t="shared" si="71"/>
        <v>0</v>
      </c>
      <c r="AC302" s="51">
        <f t="shared" si="72"/>
        <v>0</v>
      </c>
      <c r="AD302" s="96"/>
      <c r="AE302" s="96"/>
      <c r="AF302" s="96"/>
      <c r="AG302" s="96"/>
      <c r="AH302" s="96"/>
      <c r="AI302" s="96"/>
      <c r="AJ302" s="96"/>
      <c r="AK302" s="96"/>
      <c r="AL302" s="96"/>
      <c r="AM302" s="96"/>
      <c r="AN302" s="96"/>
      <c r="AO302" s="96"/>
      <c r="AP302" s="96"/>
      <c r="AQ302" s="96"/>
      <c r="AR302" s="96"/>
      <c r="AS302" s="96"/>
      <c r="AT302" s="96"/>
      <c r="AU302" s="96"/>
      <c r="AV302" s="96"/>
      <c r="AW302" s="96"/>
      <c r="AX302" s="96"/>
      <c r="AY302" s="96"/>
      <c r="AZ302" s="96"/>
      <c r="BA302" s="96"/>
      <c r="BB302" s="96"/>
      <c r="BC302" s="96"/>
      <c r="BD302" s="96"/>
      <c r="BE302" s="96"/>
      <c r="BF302" s="96"/>
      <c r="BG302" s="96"/>
      <c r="BH302" s="96"/>
      <c r="BI302" s="96"/>
      <c r="BJ302" s="96"/>
      <c r="BK302" s="96"/>
      <c r="BL302" s="96"/>
      <c r="BM302" s="96"/>
      <c r="BN302" s="96"/>
      <c r="BO302" s="96"/>
      <c r="BP302" s="96"/>
      <c r="BQ302" s="96"/>
      <c r="BR302" s="96"/>
      <c r="BS302" s="96"/>
      <c r="BT302" s="96"/>
      <c r="BU302" s="96"/>
      <c r="BV302" s="96"/>
      <c r="BW302" s="96"/>
      <c r="BX302" s="96"/>
      <c r="BY302" s="96"/>
      <c r="BZ302" s="96"/>
      <c r="CA302" s="96"/>
      <c r="CB302" s="96"/>
      <c r="CC302" s="96"/>
      <c r="CD302" s="96"/>
      <c r="CE302" s="96"/>
      <c r="CF302" s="96"/>
      <c r="CG302" s="96"/>
      <c r="CH302" s="96"/>
      <c r="CI302" s="96"/>
      <c r="CJ302" s="96"/>
      <c r="CK302" s="96"/>
      <c r="CL302" s="96"/>
      <c r="CM302" s="96"/>
      <c r="CN302" s="96"/>
      <c r="CO302" s="96"/>
      <c r="CP302" s="96"/>
      <c r="CQ302" s="96"/>
      <c r="CR302" s="96"/>
      <c r="CS302" s="96"/>
      <c r="CT302" s="96"/>
      <c r="CU302" s="96"/>
      <c r="CV302" s="96"/>
      <c r="CW302" s="96"/>
      <c r="CX302" s="96"/>
      <c r="CY302" s="96"/>
      <c r="CZ302" s="96"/>
      <c r="DA302" s="96"/>
      <c r="DB302" s="96"/>
      <c r="DC302" s="96"/>
      <c r="DD302" s="96"/>
      <c r="DE302" s="96"/>
      <c r="DF302" s="96"/>
      <c r="DG302" s="96"/>
      <c r="DH302" s="96"/>
      <c r="DI302" s="96"/>
      <c r="DJ302" s="96"/>
      <c r="DK302" s="96"/>
      <c r="DL302" s="96"/>
      <c r="DM302" s="96"/>
      <c r="DN302" s="96"/>
      <c r="DO302" s="96"/>
      <c r="DP302" s="96"/>
      <c r="DQ302" s="96"/>
      <c r="DR302" s="96"/>
      <c r="DS302" s="96"/>
      <c r="DT302" s="96"/>
      <c r="DU302" s="96"/>
      <c r="DV302" s="96"/>
      <c r="DW302" s="96"/>
      <c r="DX302" s="96"/>
      <c r="DY302" s="97"/>
      <c r="DZ302" s="96"/>
      <c r="EA302" s="96"/>
      <c r="EB302" s="96"/>
      <c r="EC302" s="96"/>
      <c r="ED302" s="96"/>
      <c r="EE302" s="96"/>
      <c r="EF302" s="96"/>
      <c r="EG302" s="96"/>
      <c r="EH302" s="96"/>
      <c r="EI302" s="96"/>
      <c r="EJ302" s="96"/>
      <c r="EK302" s="96"/>
      <c r="EL302" s="96"/>
      <c r="EM302" s="96"/>
      <c r="EN302" s="96"/>
      <c r="EO302" s="96"/>
      <c r="EP302" s="96"/>
      <c r="EQ302" s="96"/>
      <c r="ER302" s="96"/>
      <c r="ES302" s="96"/>
      <c r="ET302" s="96"/>
      <c r="EU302" s="96"/>
      <c r="EV302" s="96"/>
      <c r="EW302" s="96"/>
      <c r="EX302" s="96"/>
      <c r="EY302" s="96"/>
      <c r="EZ302" s="96"/>
      <c r="FA302" s="96"/>
      <c r="FB302" s="96"/>
      <c r="FC302" s="96"/>
      <c r="FD302" s="96"/>
      <c r="FE302" s="96"/>
      <c r="FF302" s="96"/>
      <c r="FG302" s="96"/>
      <c r="FH302" s="96"/>
      <c r="FI302" s="96"/>
      <c r="FJ302" s="96"/>
      <c r="FK302" s="96"/>
      <c r="FL302" s="96"/>
      <c r="FM302" s="96"/>
      <c r="FN302" s="96"/>
      <c r="FO302" s="96"/>
      <c r="FP302" s="96"/>
      <c r="FQ302" s="96"/>
      <c r="FR302" s="96"/>
      <c r="FS302" s="96"/>
      <c r="FT302" s="96"/>
      <c r="FU302" s="96"/>
      <c r="FV302" s="96"/>
      <c r="FW302" s="96"/>
      <c r="FX302" s="96"/>
      <c r="FY302" s="96"/>
      <c r="FZ302" s="96"/>
      <c r="GA302" s="96"/>
      <c r="GB302" s="96"/>
      <c r="GC302" s="96"/>
      <c r="GD302" s="96"/>
      <c r="GE302" s="96"/>
      <c r="GF302" s="96"/>
      <c r="GG302" s="96"/>
      <c r="GH302" s="96"/>
      <c r="GI302" s="96"/>
      <c r="GJ302" s="96"/>
      <c r="GK302" s="96"/>
      <c r="GL302" s="96"/>
      <c r="GM302" s="96"/>
      <c r="GN302" s="96"/>
      <c r="GO302" s="96"/>
      <c r="GP302" s="96"/>
      <c r="GQ302" s="96"/>
      <c r="GR302" s="96"/>
      <c r="GS302" s="96"/>
      <c r="GT302" s="96"/>
      <c r="GU302" s="96"/>
      <c r="GV302" s="96"/>
      <c r="GW302" s="96"/>
      <c r="GX302" s="96"/>
      <c r="GY302" s="96"/>
      <c r="GZ302" s="96"/>
      <c r="HA302" s="96"/>
      <c r="HB302" s="96"/>
      <c r="HC302" s="96"/>
      <c r="HD302" s="96"/>
      <c r="HE302" s="96"/>
      <c r="HF302" s="96"/>
      <c r="HG302" s="96"/>
      <c r="HH302" s="96"/>
      <c r="HI302" s="96"/>
      <c r="HJ302" s="96"/>
      <c r="HK302" s="96"/>
      <c r="HL302" s="96"/>
      <c r="HM302" s="96"/>
      <c r="HN302" s="96"/>
      <c r="HO302" s="96"/>
      <c r="HP302" s="96"/>
      <c r="HQ302" s="96"/>
      <c r="HR302" s="96"/>
      <c r="HS302" s="96"/>
      <c r="HT302" s="96"/>
      <c r="HU302" s="96"/>
      <c r="HV302" s="96"/>
      <c r="HW302" s="96"/>
      <c r="HX302" s="96"/>
      <c r="HY302" s="96"/>
      <c r="HZ302" s="96"/>
      <c r="IA302" s="96"/>
      <c r="IB302" s="96"/>
      <c r="IC302" s="96"/>
      <c r="ID302" s="96"/>
      <c r="IE302" s="96"/>
      <c r="IF302" s="96"/>
      <c r="IG302" s="96"/>
      <c r="IH302" s="96"/>
      <c r="II302" s="96"/>
      <c r="IJ302" s="96"/>
      <c r="IK302" s="96"/>
      <c r="IL302" s="96"/>
    </row>
    <row r="303" spans="1:246" ht="45">
      <c r="A303" s="49" t="s">
        <v>859</v>
      </c>
      <c r="B303" s="49" t="s">
        <v>33</v>
      </c>
      <c r="E303" s="77">
        <v>16</v>
      </c>
      <c r="F303" s="6" t="s">
        <v>255</v>
      </c>
      <c r="G303" s="381"/>
      <c r="H303" s="274">
        <f t="shared" si="75"/>
        <v>351</v>
      </c>
      <c r="I303" s="274">
        <v>319</v>
      </c>
      <c r="J303" s="79"/>
      <c r="K303" s="79">
        <v>32</v>
      </c>
      <c r="L303" s="80">
        <f t="shared" si="76"/>
        <v>351</v>
      </c>
      <c r="M303" s="79">
        <v>319</v>
      </c>
      <c r="N303" s="81"/>
      <c r="O303" s="79">
        <v>32</v>
      </c>
      <c r="P303" s="79">
        <f t="shared" si="77"/>
        <v>0</v>
      </c>
      <c r="Q303" s="79"/>
      <c r="R303" s="81"/>
      <c r="S303" s="81"/>
      <c r="T303" s="81">
        <f t="shared" si="79"/>
        <v>0</v>
      </c>
      <c r="U303" s="81"/>
      <c r="V303" s="81"/>
      <c r="W303" s="81"/>
      <c r="X303" s="86" t="s">
        <v>233</v>
      </c>
      <c r="Y303" s="95"/>
      <c r="Z303" s="50">
        <f t="shared" si="69"/>
        <v>351</v>
      </c>
      <c r="AA303" s="51">
        <f t="shared" si="70"/>
        <v>351</v>
      </c>
      <c r="AB303" s="51">
        <f t="shared" si="71"/>
        <v>0</v>
      </c>
      <c r="AC303" s="51">
        <f t="shared" si="72"/>
        <v>0</v>
      </c>
      <c r="AD303" s="96"/>
      <c r="AE303" s="96"/>
      <c r="AF303" s="96"/>
      <c r="AG303" s="96"/>
      <c r="AH303" s="96"/>
      <c r="AI303" s="96"/>
      <c r="AJ303" s="96"/>
      <c r="AK303" s="96"/>
      <c r="AL303" s="96"/>
      <c r="AM303" s="96"/>
      <c r="AN303" s="96"/>
      <c r="AO303" s="96"/>
      <c r="AP303" s="96"/>
      <c r="AQ303" s="96"/>
      <c r="AR303" s="96"/>
      <c r="AS303" s="96"/>
      <c r="AT303" s="96"/>
      <c r="AU303" s="96"/>
      <c r="AV303" s="96"/>
      <c r="AW303" s="96"/>
      <c r="AX303" s="96"/>
      <c r="AY303" s="96"/>
      <c r="AZ303" s="96"/>
      <c r="BA303" s="96"/>
      <c r="BB303" s="96"/>
      <c r="BC303" s="96"/>
      <c r="BD303" s="96"/>
      <c r="BE303" s="96"/>
      <c r="BF303" s="96"/>
      <c r="BG303" s="96"/>
      <c r="BH303" s="96"/>
      <c r="BI303" s="96"/>
      <c r="BJ303" s="96"/>
      <c r="BK303" s="96"/>
      <c r="BL303" s="96"/>
      <c r="BM303" s="96"/>
      <c r="BN303" s="96"/>
      <c r="BO303" s="96"/>
      <c r="BP303" s="96"/>
      <c r="BQ303" s="96"/>
      <c r="BR303" s="96"/>
      <c r="BS303" s="96"/>
      <c r="BT303" s="96"/>
      <c r="BU303" s="96"/>
      <c r="BV303" s="96"/>
      <c r="BW303" s="96"/>
      <c r="BX303" s="96"/>
      <c r="BY303" s="96"/>
      <c r="BZ303" s="96"/>
      <c r="CA303" s="96"/>
      <c r="CB303" s="96"/>
      <c r="CC303" s="96"/>
      <c r="CD303" s="96"/>
      <c r="CE303" s="96"/>
      <c r="CF303" s="96"/>
      <c r="CG303" s="96"/>
      <c r="CH303" s="96"/>
      <c r="CI303" s="96"/>
      <c r="CJ303" s="96"/>
      <c r="CK303" s="96"/>
      <c r="CL303" s="96"/>
      <c r="CM303" s="96"/>
      <c r="CN303" s="96"/>
      <c r="CO303" s="96"/>
      <c r="CP303" s="96"/>
      <c r="CQ303" s="96"/>
      <c r="CR303" s="96"/>
      <c r="CS303" s="96"/>
      <c r="CT303" s="96"/>
      <c r="CU303" s="96"/>
      <c r="CV303" s="96"/>
      <c r="CW303" s="96"/>
      <c r="CX303" s="96"/>
      <c r="CY303" s="96"/>
      <c r="CZ303" s="96"/>
      <c r="DA303" s="96"/>
      <c r="DB303" s="96"/>
      <c r="DC303" s="96"/>
      <c r="DD303" s="96"/>
      <c r="DE303" s="96"/>
      <c r="DF303" s="96"/>
      <c r="DG303" s="96"/>
      <c r="DH303" s="96"/>
      <c r="DI303" s="96"/>
      <c r="DJ303" s="96"/>
      <c r="DK303" s="96"/>
      <c r="DL303" s="96"/>
      <c r="DM303" s="96"/>
      <c r="DN303" s="96"/>
      <c r="DO303" s="96"/>
      <c r="DP303" s="96"/>
      <c r="DQ303" s="96"/>
      <c r="DR303" s="96"/>
      <c r="DS303" s="96"/>
      <c r="DT303" s="96"/>
      <c r="DU303" s="96"/>
      <c r="DV303" s="96"/>
      <c r="DW303" s="96"/>
      <c r="DX303" s="96"/>
      <c r="DY303" s="97"/>
      <c r="DZ303" s="96"/>
      <c r="EA303" s="96"/>
      <c r="EB303" s="96"/>
      <c r="EC303" s="96"/>
      <c r="ED303" s="96"/>
      <c r="EE303" s="96"/>
      <c r="EF303" s="96"/>
      <c r="EG303" s="96"/>
      <c r="EH303" s="96"/>
      <c r="EI303" s="96"/>
      <c r="EJ303" s="96"/>
      <c r="EK303" s="96"/>
      <c r="EL303" s="96"/>
      <c r="EM303" s="96"/>
      <c r="EN303" s="96"/>
      <c r="EO303" s="96"/>
      <c r="EP303" s="96"/>
      <c r="EQ303" s="96"/>
      <c r="ER303" s="96"/>
      <c r="ES303" s="96"/>
      <c r="ET303" s="96"/>
      <c r="EU303" s="96"/>
      <c r="EV303" s="96"/>
      <c r="EW303" s="96"/>
      <c r="EX303" s="96"/>
      <c r="EY303" s="96"/>
      <c r="EZ303" s="96"/>
      <c r="FA303" s="96"/>
      <c r="FB303" s="96"/>
      <c r="FC303" s="96"/>
      <c r="FD303" s="96"/>
      <c r="FE303" s="96"/>
      <c r="FF303" s="96"/>
      <c r="FG303" s="96"/>
      <c r="FH303" s="96"/>
      <c r="FI303" s="96"/>
      <c r="FJ303" s="96"/>
      <c r="FK303" s="96"/>
      <c r="FL303" s="96"/>
      <c r="FM303" s="96"/>
      <c r="FN303" s="96"/>
      <c r="FO303" s="96"/>
      <c r="FP303" s="96"/>
      <c r="FQ303" s="96"/>
      <c r="FR303" s="96"/>
      <c r="FS303" s="96"/>
      <c r="FT303" s="96"/>
      <c r="FU303" s="96"/>
      <c r="FV303" s="96"/>
      <c r="FW303" s="96"/>
      <c r="FX303" s="96"/>
      <c r="FY303" s="96"/>
      <c r="FZ303" s="96"/>
      <c r="GA303" s="96"/>
      <c r="GB303" s="96"/>
      <c r="GC303" s="96"/>
      <c r="GD303" s="96"/>
      <c r="GE303" s="96"/>
      <c r="GF303" s="96"/>
      <c r="GG303" s="96"/>
      <c r="GH303" s="96"/>
      <c r="GI303" s="96"/>
      <c r="GJ303" s="96"/>
      <c r="GK303" s="96"/>
      <c r="GL303" s="96"/>
      <c r="GM303" s="96"/>
      <c r="GN303" s="96"/>
      <c r="GO303" s="96"/>
      <c r="GP303" s="96"/>
      <c r="GQ303" s="96"/>
      <c r="GR303" s="96"/>
      <c r="GS303" s="96"/>
      <c r="GT303" s="96"/>
      <c r="GU303" s="96"/>
      <c r="GV303" s="96"/>
      <c r="GW303" s="96"/>
      <c r="GX303" s="96"/>
      <c r="GY303" s="96"/>
      <c r="GZ303" s="96"/>
      <c r="HA303" s="96"/>
      <c r="HB303" s="96"/>
      <c r="HC303" s="96"/>
      <c r="HD303" s="96"/>
      <c r="HE303" s="96"/>
      <c r="HF303" s="96"/>
      <c r="HG303" s="96"/>
      <c r="HH303" s="96"/>
      <c r="HI303" s="96"/>
      <c r="HJ303" s="96"/>
      <c r="HK303" s="96"/>
      <c r="HL303" s="96"/>
      <c r="HM303" s="96"/>
      <c r="HN303" s="96"/>
      <c r="HO303" s="96"/>
      <c r="HP303" s="96"/>
      <c r="HQ303" s="96"/>
      <c r="HR303" s="96"/>
      <c r="HS303" s="96"/>
      <c r="HT303" s="96"/>
      <c r="HU303" s="96"/>
      <c r="HV303" s="96"/>
      <c r="HW303" s="96"/>
      <c r="HX303" s="96"/>
      <c r="HY303" s="96"/>
      <c r="HZ303" s="96"/>
      <c r="IA303" s="96"/>
      <c r="IB303" s="96"/>
      <c r="IC303" s="96"/>
      <c r="ID303" s="96"/>
      <c r="IE303" s="96"/>
      <c r="IF303" s="96"/>
      <c r="IG303" s="96"/>
      <c r="IH303" s="96"/>
      <c r="II303" s="96"/>
      <c r="IJ303" s="96"/>
      <c r="IK303" s="96"/>
      <c r="IL303" s="96"/>
    </row>
    <row r="304" spans="1:246" ht="45">
      <c r="A304" s="49" t="s">
        <v>859</v>
      </c>
      <c r="B304" s="49" t="s">
        <v>33</v>
      </c>
      <c r="E304" s="77">
        <v>17</v>
      </c>
      <c r="F304" s="6" t="s">
        <v>256</v>
      </c>
      <c r="G304" s="381"/>
      <c r="H304" s="274">
        <f t="shared" si="75"/>
        <v>300</v>
      </c>
      <c r="I304" s="274">
        <v>275</v>
      </c>
      <c r="J304" s="79"/>
      <c r="K304" s="79">
        <v>25</v>
      </c>
      <c r="L304" s="80">
        <f t="shared" si="76"/>
        <v>307</v>
      </c>
      <c r="M304" s="79">
        <v>275</v>
      </c>
      <c r="N304" s="81"/>
      <c r="O304" s="79">
        <v>32</v>
      </c>
      <c r="P304" s="79">
        <f t="shared" si="77"/>
        <v>0</v>
      </c>
      <c r="Q304" s="79"/>
      <c r="R304" s="81"/>
      <c r="S304" s="81"/>
      <c r="T304" s="81">
        <f t="shared" si="79"/>
        <v>0</v>
      </c>
      <c r="U304" s="81"/>
      <c r="V304" s="81"/>
      <c r="W304" s="81"/>
      <c r="X304" s="86" t="s">
        <v>233</v>
      </c>
      <c r="Y304" s="95"/>
      <c r="Z304" s="50">
        <f t="shared" si="69"/>
        <v>300</v>
      </c>
      <c r="AA304" s="51">
        <f t="shared" si="70"/>
        <v>307</v>
      </c>
      <c r="AB304" s="51">
        <f t="shared" si="71"/>
        <v>0</v>
      </c>
      <c r="AC304" s="51">
        <f t="shared" si="72"/>
        <v>0</v>
      </c>
      <c r="AD304" s="96"/>
      <c r="AE304" s="96"/>
      <c r="AF304" s="96"/>
      <c r="AG304" s="96"/>
      <c r="AH304" s="96"/>
      <c r="AI304" s="96"/>
      <c r="AJ304" s="96"/>
      <c r="AK304" s="96"/>
      <c r="AL304" s="96"/>
      <c r="AM304" s="96"/>
      <c r="AN304" s="96"/>
      <c r="AO304" s="96"/>
      <c r="AP304" s="96"/>
      <c r="AQ304" s="96"/>
      <c r="AR304" s="96"/>
      <c r="AS304" s="96"/>
      <c r="AT304" s="96"/>
      <c r="AU304" s="96"/>
      <c r="AV304" s="96"/>
      <c r="AW304" s="96"/>
      <c r="AX304" s="96"/>
      <c r="AY304" s="96"/>
      <c r="AZ304" s="96"/>
      <c r="BA304" s="96"/>
      <c r="BB304" s="96"/>
      <c r="BC304" s="96"/>
      <c r="BD304" s="96"/>
      <c r="BE304" s="96"/>
      <c r="BF304" s="96"/>
      <c r="BG304" s="96"/>
      <c r="BH304" s="96"/>
      <c r="BI304" s="96"/>
      <c r="BJ304" s="96"/>
      <c r="BK304" s="96"/>
      <c r="BL304" s="96"/>
      <c r="BM304" s="96"/>
      <c r="BN304" s="96"/>
      <c r="BO304" s="96"/>
      <c r="BP304" s="96"/>
      <c r="BQ304" s="96"/>
      <c r="BR304" s="96"/>
      <c r="BS304" s="96"/>
      <c r="BT304" s="96"/>
      <c r="BU304" s="96"/>
      <c r="BV304" s="96"/>
      <c r="BW304" s="96"/>
      <c r="BX304" s="96"/>
      <c r="BY304" s="96"/>
      <c r="BZ304" s="96"/>
      <c r="CA304" s="96"/>
      <c r="CB304" s="96"/>
      <c r="CC304" s="96"/>
      <c r="CD304" s="96"/>
      <c r="CE304" s="96"/>
      <c r="CF304" s="96"/>
      <c r="CG304" s="96"/>
      <c r="CH304" s="96"/>
      <c r="CI304" s="96"/>
      <c r="CJ304" s="96"/>
      <c r="CK304" s="96"/>
      <c r="CL304" s="96"/>
      <c r="CM304" s="96"/>
      <c r="CN304" s="96"/>
      <c r="CO304" s="96"/>
      <c r="CP304" s="96"/>
      <c r="CQ304" s="96"/>
      <c r="CR304" s="96"/>
      <c r="CS304" s="96"/>
      <c r="CT304" s="96"/>
      <c r="CU304" s="96"/>
      <c r="CV304" s="96"/>
      <c r="CW304" s="96"/>
      <c r="CX304" s="96"/>
      <c r="CY304" s="96"/>
      <c r="CZ304" s="96"/>
      <c r="DA304" s="96"/>
      <c r="DB304" s="96"/>
      <c r="DC304" s="96"/>
      <c r="DD304" s="96"/>
      <c r="DE304" s="96"/>
      <c r="DF304" s="96"/>
      <c r="DG304" s="96"/>
      <c r="DH304" s="96"/>
      <c r="DI304" s="96"/>
      <c r="DJ304" s="96"/>
      <c r="DK304" s="96"/>
      <c r="DL304" s="96"/>
      <c r="DM304" s="96"/>
      <c r="DN304" s="96"/>
      <c r="DO304" s="96"/>
      <c r="DP304" s="96"/>
      <c r="DQ304" s="96"/>
      <c r="DR304" s="96"/>
      <c r="DS304" s="96"/>
      <c r="DT304" s="96"/>
      <c r="DU304" s="96"/>
      <c r="DV304" s="96"/>
      <c r="DW304" s="96"/>
      <c r="DX304" s="96"/>
      <c r="DY304" s="97"/>
      <c r="DZ304" s="96"/>
      <c r="EA304" s="96"/>
      <c r="EB304" s="96"/>
      <c r="EC304" s="96"/>
      <c r="ED304" s="96"/>
      <c r="EE304" s="96"/>
      <c r="EF304" s="96"/>
      <c r="EG304" s="96"/>
      <c r="EH304" s="96"/>
      <c r="EI304" s="96"/>
      <c r="EJ304" s="96"/>
      <c r="EK304" s="96"/>
      <c r="EL304" s="96"/>
      <c r="EM304" s="96"/>
      <c r="EN304" s="96"/>
      <c r="EO304" s="96"/>
      <c r="EP304" s="96"/>
      <c r="EQ304" s="96"/>
      <c r="ER304" s="96"/>
      <c r="ES304" s="96"/>
      <c r="ET304" s="96"/>
      <c r="EU304" s="96"/>
      <c r="EV304" s="96"/>
      <c r="EW304" s="96"/>
      <c r="EX304" s="96"/>
      <c r="EY304" s="96"/>
      <c r="EZ304" s="96"/>
      <c r="FA304" s="96"/>
      <c r="FB304" s="96"/>
      <c r="FC304" s="96"/>
      <c r="FD304" s="96"/>
      <c r="FE304" s="96"/>
      <c r="FF304" s="96"/>
      <c r="FG304" s="96"/>
      <c r="FH304" s="96"/>
      <c r="FI304" s="96"/>
      <c r="FJ304" s="96"/>
      <c r="FK304" s="96"/>
      <c r="FL304" s="96"/>
      <c r="FM304" s="96"/>
      <c r="FN304" s="96"/>
      <c r="FO304" s="96"/>
      <c r="FP304" s="96"/>
      <c r="FQ304" s="96"/>
      <c r="FR304" s="96"/>
      <c r="FS304" s="96"/>
      <c r="FT304" s="96"/>
      <c r="FU304" s="96"/>
      <c r="FV304" s="96"/>
      <c r="FW304" s="96"/>
      <c r="FX304" s="96"/>
      <c r="FY304" s="96"/>
      <c r="FZ304" s="96"/>
      <c r="GA304" s="96"/>
      <c r="GB304" s="96"/>
      <c r="GC304" s="96"/>
      <c r="GD304" s="96"/>
      <c r="GE304" s="96"/>
      <c r="GF304" s="96"/>
      <c r="GG304" s="96"/>
      <c r="GH304" s="96"/>
      <c r="GI304" s="96"/>
      <c r="GJ304" s="96"/>
      <c r="GK304" s="96"/>
      <c r="GL304" s="96"/>
      <c r="GM304" s="96"/>
      <c r="GN304" s="96"/>
      <c r="GO304" s="96"/>
      <c r="GP304" s="96"/>
      <c r="GQ304" s="96"/>
      <c r="GR304" s="96"/>
      <c r="GS304" s="96"/>
      <c r="GT304" s="96"/>
      <c r="GU304" s="96"/>
      <c r="GV304" s="96"/>
      <c r="GW304" s="96"/>
      <c r="GX304" s="96"/>
      <c r="GY304" s="96"/>
      <c r="GZ304" s="96"/>
      <c r="HA304" s="96"/>
      <c r="HB304" s="96"/>
      <c r="HC304" s="96"/>
      <c r="HD304" s="96"/>
      <c r="HE304" s="96"/>
      <c r="HF304" s="96"/>
      <c r="HG304" s="96"/>
      <c r="HH304" s="96"/>
      <c r="HI304" s="96"/>
      <c r="HJ304" s="96"/>
      <c r="HK304" s="96"/>
      <c r="HL304" s="96"/>
      <c r="HM304" s="96"/>
      <c r="HN304" s="96"/>
      <c r="HO304" s="96"/>
      <c r="HP304" s="96"/>
      <c r="HQ304" s="96"/>
      <c r="HR304" s="96"/>
      <c r="HS304" s="96"/>
      <c r="HT304" s="96"/>
      <c r="HU304" s="96"/>
      <c r="HV304" s="96"/>
      <c r="HW304" s="96"/>
      <c r="HX304" s="96"/>
      <c r="HY304" s="96"/>
      <c r="HZ304" s="96"/>
      <c r="IA304" s="96"/>
      <c r="IB304" s="96"/>
      <c r="IC304" s="96"/>
      <c r="ID304" s="96"/>
      <c r="IE304" s="96"/>
      <c r="IF304" s="96"/>
      <c r="IG304" s="96"/>
      <c r="IH304" s="96"/>
      <c r="II304" s="96"/>
      <c r="IJ304" s="96"/>
      <c r="IK304" s="96"/>
      <c r="IL304" s="96"/>
    </row>
    <row r="305" spans="1:246" ht="60">
      <c r="A305" s="49" t="s">
        <v>859</v>
      </c>
      <c r="B305" s="49" t="s">
        <v>33</v>
      </c>
      <c r="E305" s="77">
        <v>18</v>
      </c>
      <c r="F305" s="6" t="s">
        <v>257</v>
      </c>
      <c r="G305" s="381"/>
      <c r="H305" s="274">
        <f t="shared" si="75"/>
        <v>532</v>
      </c>
      <c r="I305" s="274">
        <v>504</v>
      </c>
      <c r="J305" s="79"/>
      <c r="K305" s="79">
        <v>28</v>
      </c>
      <c r="L305" s="80">
        <f t="shared" si="76"/>
        <v>531.86099999999999</v>
      </c>
      <c r="M305" s="79">
        <v>504</v>
      </c>
      <c r="N305" s="81"/>
      <c r="O305" s="79">
        <v>27.861000000000001</v>
      </c>
      <c r="P305" s="79">
        <f t="shared" si="77"/>
        <v>0</v>
      </c>
      <c r="Q305" s="79"/>
      <c r="R305" s="81"/>
      <c r="S305" s="81"/>
      <c r="T305" s="81">
        <f t="shared" si="79"/>
        <v>0</v>
      </c>
      <c r="U305" s="81"/>
      <c r="V305" s="81"/>
      <c r="W305" s="81"/>
      <c r="X305" s="86" t="s">
        <v>233</v>
      </c>
      <c r="Y305" s="95"/>
      <c r="Z305" s="50">
        <f t="shared" si="69"/>
        <v>532</v>
      </c>
      <c r="AA305" s="51">
        <f t="shared" si="70"/>
        <v>531.86099999999999</v>
      </c>
      <c r="AB305" s="51">
        <f t="shared" si="71"/>
        <v>0</v>
      </c>
      <c r="AC305" s="51">
        <f t="shared" si="72"/>
        <v>0</v>
      </c>
      <c r="AD305" s="96"/>
      <c r="AE305" s="96"/>
      <c r="AF305" s="96"/>
      <c r="AG305" s="96"/>
      <c r="AH305" s="96"/>
      <c r="AI305" s="96"/>
      <c r="AJ305" s="96"/>
      <c r="AK305" s="96"/>
      <c r="AL305" s="96"/>
      <c r="AM305" s="96"/>
      <c r="AN305" s="96"/>
      <c r="AO305" s="96"/>
      <c r="AP305" s="96"/>
      <c r="AQ305" s="96"/>
      <c r="AR305" s="96"/>
      <c r="AS305" s="96"/>
      <c r="AT305" s="96"/>
      <c r="AU305" s="96"/>
      <c r="AV305" s="96"/>
      <c r="AW305" s="96"/>
      <c r="AX305" s="96"/>
      <c r="AY305" s="96"/>
      <c r="AZ305" s="96"/>
      <c r="BA305" s="96"/>
      <c r="BB305" s="96"/>
      <c r="BC305" s="96"/>
      <c r="BD305" s="96"/>
      <c r="BE305" s="96"/>
      <c r="BF305" s="96"/>
      <c r="BG305" s="96"/>
      <c r="BH305" s="96"/>
      <c r="BI305" s="96"/>
      <c r="BJ305" s="96"/>
      <c r="BK305" s="96"/>
      <c r="BL305" s="96"/>
      <c r="BM305" s="96"/>
      <c r="BN305" s="96"/>
      <c r="BO305" s="96"/>
      <c r="BP305" s="96"/>
      <c r="BQ305" s="96"/>
      <c r="BR305" s="96"/>
      <c r="BS305" s="96"/>
      <c r="BT305" s="96"/>
      <c r="BU305" s="96"/>
      <c r="BV305" s="96"/>
      <c r="BW305" s="96"/>
      <c r="BX305" s="96"/>
      <c r="BY305" s="96"/>
      <c r="BZ305" s="96"/>
      <c r="CA305" s="96"/>
      <c r="CB305" s="96"/>
      <c r="CC305" s="96"/>
      <c r="CD305" s="96"/>
      <c r="CE305" s="96"/>
      <c r="CF305" s="96"/>
      <c r="CG305" s="96"/>
      <c r="CH305" s="96"/>
      <c r="CI305" s="96"/>
      <c r="CJ305" s="96"/>
      <c r="CK305" s="96"/>
      <c r="CL305" s="96"/>
      <c r="CM305" s="96"/>
      <c r="CN305" s="96"/>
      <c r="CO305" s="96"/>
      <c r="CP305" s="96"/>
      <c r="CQ305" s="96"/>
      <c r="CR305" s="96"/>
      <c r="CS305" s="96"/>
      <c r="CT305" s="96"/>
      <c r="CU305" s="96"/>
      <c r="CV305" s="96"/>
      <c r="CW305" s="96"/>
      <c r="CX305" s="96"/>
      <c r="CY305" s="96"/>
      <c r="CZ305" s="96"/>
      <c r="DA305" s="96"/>
      <c r="DB305" s="96"/>
      <c r="DC305" s="96"/>
      <c r="DD305" s="96"/>
      <c r="DE305" s="96"/>
      <c r="DF305" s="96"/>
      <c r="DG305" s="96"/>
      <c r="DH305" s="96"/>
      <c r="DI305" s="96"/>
      <c r="DJ305" s="96"/>
      <c r="DK305" s="96"/>
      <c r="DL305" s="96"/>
      <c r="DM305" s="96"/>
      <c r="DN305" s="96"/>
      <c r="DO305" s="96"/>
      <c r="DP305" s="96"/>
      <c r="DQ305" s="96"/>
      <c r="DR305" s="96"/>
      <c r="DS305" s="96"/>
      <c r="DT305" s="96"/>
      <c r="DU305" s="96"/>
      <c r="DV305" s="96"/>
      <c r="DW305" s="96"/>
      <c r="DX305" s="96"/>
      <c r="DY305" s="97"/>
      <c r="DZ305" s="96"/>
      <c r="EA305" s="96"/>
      <c r="EB305" s="96"/>
      <c r="EC305" s="96"/>
      <c r="ED305" s="96"/>
      <c r="EE305" s="96"/>
      <c r="EF305" s="96"/>
      <c r="EG305" s="96"/>
      <c r="EH305" s="96"/>
      <c r="EI305" s="96"/>
      <c r="EJ305" s="96"/>
      <c r="EK305" s="96"/>
      <c r="EL305" s="96"/>
      <c r="EM305" s="96"/>
      <c r="EN305" s="96"/>
      <c r="EO305" s="96"/>
      <c r="EP305" s="96"/>
      <c r="EQ305" s="96"/>
      <c r="ER305" s="96"/>
      <c r="ES305" s="96"/>
      <c r="ET305" s="96"/>
      <c r="EU305" s="96"/>
      <c r="EV305" s="96"/>
      <c r="EW305" s="96"/>
      <c r="EX305" s="96"/>
      <c r="EY305" s="96"/>
      <c r="EZ305" s="96"/>
      <c r="FA305" s="96"/>
      <c r="FB305" s="96"/>
      <c r="FC305" s="96"/>
      <c r="FD305" s="96"/>
      <c r="FE305" s="96"/>
      <c r="FF305" s="96"/>
      <c r="FG305" s="96"/>
      <c r="FH305" s="96"/>
      <c r="FI305" s="96"/>
      <c r="FJ305" s="96"/>
      <c r="FK305" s="96"/>
      <c r="FL305" s="96"/>
      <c r="FM305" s="96"/>
      <c r="FN305" s="96"/>
      <c r="FO305" s="96"/>
      <c r="FP305" s="96"/>
      <c r="FQ305" s="96"/>
      <c r="FR305" s="96"/>
      <c r="FS305" s="96"/>
      <c r="FT305" s="96"/>
      <c r="FU305" s="96"/>
      <c r="FV305" s="96"/>
      <c r="FW305" s="96"/>
      <c r="FX305" s="96"/>
      <c r="FY305" s="96"/>
      <c r="FZ305" s="96"/>
      <c r="GA305" s="96"/>
      <c r="GB305" s="96"/>
      <c r="GC305" s="96"/>
      <c r="GD305" s="96"/>
      <c r="GE305" s="96"/>
      <c r="GF305" s="96"/>
      <c r="GG305" s="96"/>
      <c r="GH305" s="96"/>
      <c r="GI305" s="96"/>
      <c r="GJ305" s="96"/>
      <c r="GK305" s="96"/>
      <c r="GL305" s="96"/>
      <c r="GM305" s="96"/>
      <c r="GN305" s="96"/>
      <c r="GO305" s="96"/>
      <c r="GP305" s="96"/>
      <c r="GQ305" s="96"/>
      <c r="GR305" s="96"/>
      <c r="GS305" s="96"/>
      <c r="GT305" s="96"/>
      <c r="GU305" s="96"/>
      <c r="GV305" s="96"/>
      <c r="GW305" s="96"/>
      <c r="GX305" s="96"/>
      <c r="GY305" s="96"/>
      <c r="GZ305" s="96"/>
      <c r="HA305" s="96"/>
      <c r="HB305" s="96"/>
      <c r="HC305" s="96"/>
      <c r="HD305" s="96"/>
      <c r="HE305" s="96"/>
      <c r="HF305" s="96"/>
      <c r="HG305" s="96"/>
      <c r="HH305" s="96"/>
      <c r="HI305" s="96"/>
      <c r="HJ305" s="96"/>
      <c r="HK305" s="96"/>
      <c r="HL305" s="96"/>
      <c r="HM305" s="96"/>
      <c r="HN305" s="96"/>
      <c r="HO305" s="96"/>
      <c r="HP305" s="96"/>
      <c r="HQ305" s="96"/>
      <c r="HR305" s="96"/>
      <c r="HS305" s="96"/>
      <c r="HT305" s="96"/>
      <c r="HU305" s="96"/>
      <c r="HV305" s="96"/>
      <c r="HW305" s="96"/>
      <c r="HX305" s="96"/>
      <c r="HY305" s="96"/>
      <c r="HZ305" s="96"/>
      <c r="IA305" s="96"/>
      <c r="IB305" s="96"/>
      <c r="IC305" s="96"/>
      <c r="ID305" s="96"/>
      <c r="IE305" s="96"/>
      <c r="IF305" s="96"/>
      <c r="IG305" s="96"/>
      <c r="IH305" s="96"/>
      <c r="II305" s="96"/>
      <c r="IJ305" s="96"/>
      <c r="IK305" s="96"/>
      <c r="IL305" s="96"/>
    </row>
    <row r="306" spans="1:246" ht="60">
      <c r="A306" s="49" t="s">
        <v>859</v>
      </c>
      <c r="B306" s="49" t="s">
        <v>33</v>
      </c>
      <c r="E306" s="77">
        <v>19</v>
      </c>
      <c r="F306" s="6" t="s">
        <v>258</v>
      </c>
      <c r="G306" s="381"/>
      <c r="H306" s="274">
        <f t="shared" si="75"/>
        <v>626</v>
      </c>
      <c r="I306" s="274">
        <v>564</v>
      </c>
      <c r="J306" s="79"/>
      <c r="K306" s="79">
        <v>62</v>
      </c>
      <c r="L306" s="80">
        <f t="shared" si="76"/>
        <v>0</v>
      </c>
      <c r="M306" s="79"/>
      <c r="N306" s="81"/>
      <c r="O306" s="79"/>
      <c r="P306" s="79">
        <f t="shared" si="77"/>
        <v>626</v>
      </c>
      <c r="Q306" s="79">
        <v>564</v>
      </c>
      <c r="R306" s="81"/>
      <c r="S306" s="81">
        <v>62</v>
      </c>
      <c r="T306" s="81">
        <f t="shared" si="79"/>
        <v>0</v>
      </c>
      <c r="U306" s="81"/>
      <c r="V306" s="81"/>
      <c r="W306" s="81"/>
      <c r="X306" s="86" t="s">
        <v>233</v>
      </c>
      <c r="Y306" s="95"/>
      <c r="Z306" s="50">
        <f t="shared" si="69"/>
        <v>626</v>
      </c>
      <c r="AA306" s="51">
        <f t="shared" si="70"/>
        <v>0</v>
      </c>
      <c r="AB306" s="51">
        <f t="shared" si="71"/>
        <v>626</v>
      </c>
      <c r="AC306" s="51">
        <f t="shared" si="72"/>
        <v>0</v>
      </c>
      <c r="AD306" s="96"/>
      <c r="AE306" s="96"/>
      <c r="AF306" s="96"/>
      <c r="AG306" s="96"/>
      <c r="AH306" s="96"/>
      <c r="AI306" s="96"/>
      <c r="AJ306" s="96"/>
      <c r="AK306" s="96"/>
      <c r="AL306" s="96"/>
      <c r="AM306" s="96"/>
      <c r="AN306" s="96"/>
      <c r="AO306" s="96"/>
      <c r="AP306" s="96"/>
      <c r="AQ306" s="96"/>
      <c r="AR306" s="96"/>
      <c r="AS306" s="96"/>
      <c r="AT306" s="96"/>
      <c r="AU306" s="96"/>
      <c r="AV306" s="96"/>
      <c r="AW306" s="96"/>
      <c r="AX306" s="96"/>
      <c r="AY306" s="96"/>
      <c r="AZ306" s="96"/>
      <c r="BA306" s="96"/>
      <c r="BB306" s="96"/>
      <c r="BC306" s="96"/>
      <c r="BD306" s="96"/>
      <c r="BE306" s="96"/>
      <c r="BF306" s="96"/>
      <c r="BG306" s="96"/>
      <c r="BH306" s="96"/>
      <c r="BI306" s="96"/>
      <c r="BJ306" s="96"/>
      <c r="BK306" s="96"/>
      <c r="BL306" s="96"/>
      <c r="BM306" s="96"/>
      <c r="BN306" s="96"/>
      <c r="BO306" s="96"/>
      <c r="BP306" s="96"/>
      <c r="BQ306" s="96"/>
      <c r="BR306" s="96"/>
      <c r="BS306" s="96"/>
      <c r="BT306" s="96"/>
      <c r="BU306" s="96"/>
      <c r="BV306" s="96"/>
      <c r="BW306" s="96"/>
      <c r="BX306" s="96"/>
      <c r="BY306" s="96"/>
      <c r="BZ306" s="96"/>
      <c r="CA306" s="96"/>
      <c r="CB306" s="96"/>
      <c r="CC306" s="96"/>
      <c r="CD306" s="96"/>
      <c r="CE306" s="96"/>
      <c r="CF306" s="96"/>
      <c r="CG306" s="96"/>
      <c r="CH306" s="96"/>
      <c r="CI306" s="96"/>
      <c r="CJ306" s="96"/>
      <c r="CK306" s="96"/>
      <c r="CL306" s="96"/>
      <c r="CM306" s="96"/>
      <c r="CN306" s="96"/>
      <c r="CO306" s="96"/>
      <c r="CP306" s="96"/>
      <c r="CQ306" s="96"/>
      <c r="CR306" s="96"/>
      <c r="CS306" s="96"/>
      <c r="CT306" s="96"/>
      <c r="CU306" s="96"/>
      <c r="CV306" s="96"/>
      <c r="CW306" s="96"/>
      <c r="CX306" s="96"/>
      <c r="CY306" s="96"/>
      <c r="CZ306" s="96"/>
      <c r="DA306" s="96"/>
      <c r="DB306" s="96"/>
      <c r="DC306" s="96"/>
      <c r="DD306" s="96"/>
      <c r="DE306" s="96"/>
      <c r="DF306" s="96"/>
      <c r="DG306" s="96"/>
      <c r="DH306" s="96"/>
      <c r="DI306" s="96"/>
      <c r="DJ306" s="96"/>
      <c r="DK306" s="96"/>
      <c r="DL306" s="96"/>
      <c r="DM306" s="96"/>
      <c r="DN306" s="96"/>
      <c r="DO306" s="96"/>
      <c r="DP306" s="96"/>
      <c r="DQ306" s="96"/>
      <c r="DR306" s="96"/>
      <c r="DS306" s="96"/>
      <c r="DT306" s="96"/>
      <c r="DU306" s="96"/>
      <c r="DV306" s="96"/>
      <c r="DW306" s="96"/>
      <c r="DX306" s="96"/>
      <c r="DY306" s="97"/>
      <c r="DZ306" s="96"/>
      <c r="EA306" s="96"/>
      <c r="EB306" s="96"/>
      <c r="EC306" s="96"/>
      <c r="ED306" s="96"/>
      <c r="EE306" s="96"/>
      <c r="EF306" s="96"/>
      <c r="EG306" s="96"/>
      <c r="EH306" s="96"/>
      <c r="EI306" s="96"/>
      <c r="EJ306" s="96"/>
      <c r="EK306" s="96"/>
      <c r="EL306" s="96"/>
      <c r="EM306" s="96"/>
      <c r="EN306" s="96"/>
      <c r="EO306" s="96"/>
      <c r="EP306" s="96"/>
      <c r="EQ306" s="96"/>
      <c r="ER306" s="96"/>
      <c r="ES306" s="96"/>
      <c r="ET306" s="96"/>
      <c r="EU306" s="96"/>
      <c r="EV306" s="96"/>
      <c r="EW306" s="96"/>
      <c r="EX306" s="96"/>
      <c r="EY306" s="96"/>
      <c r="EZ306" s="96"/>
      <c r="FA306" s="96"/>
      <c r="FB306" s="96"/>
      <c r="FC306" s="96"/>
      <c r="FD306" s="96"/>
      <c r="FE306" s="96"/>
      <c r="FF306" s="96"/>
      <c r="FG306" s="96"/>
      <c r="FH306" s="96"/>
      <c r="FI306" s="96"/>
      <c r="FJ306" s="96"/>
      <c r="FK306" s="96"/>
      <c r="FL306" s="96"/>
      <c r="FM306" s="96"/>
      <c r="FN306" s="96"/>
      <c r="FO306" s="96"/>
      <c r="FP306" s="96"/>
      <c r="FQ306" s="96"/>
      <c r="FR306" s="96"/>
      <c r="FS306" s="96"/>
      <c r="FT306" s="96"/>
      <c r="FU306" s="96"/>
      <c r="FV306" s="96"/>
      <c r="FW306" s="96"/>
      <c r="FX306" s="96"/>
      <c r="FY306" s="96"/>
      <c r="FZ306" s="96"/>
      <c r="GA306" s="96"/>
      <c r="GB306" s="96"/>
      <c r="GC306" s="96"/>
      <c r="GD306" s="96"/>
      <c r="GE306" s="96"/>
      <c r="GF306" s="96"/>
      <c r="GG306" s="96"/>
      <c r="GH306" s="96"/>
      <c r="GI306" s="96"/>
      <c r="GJ306" s="96"/>
      <c r="GK306" s="96"/>
      <c r="GL306" s="96"/>
      <c r="GM306" s="96"/>
      <c r="GN306" s="96"/>
      <c r="GO306" s="96"/>
      <c r="GP306" s="96"/>
      <c r="GQ306" s="96"/>
      <c r="GR306" s="96"/>
      <c r="GS306" s="96"/>
      <c r="GT306" s="96"/>
      <c r="GU306" s="96"/>
      <c r="GV306" s="96"/>
      <c r="GW306" s="96"/>
      <c r="GX306" s="96"/>
      <c r="GY306" s="96"/>
      <c r="GZ306" s="96"/>
      <c r="HA306" s="96"/>
      <c r="HB306" s="96"/>
      <c r="HC306" s="96"/>
      <c r="HD306" s="96"/>
      <c r="HE306" s="96"/>
      <c r="HF306" s="96"/>
      <c r="HG306" s="96"/>
      <c r="HH306" s="96"/>
      <c r="HI306" s="96"/>
      <c r="HJ306" s="96"/>
      <c r="HK306" s="96"/>
      <c r="HL306" s="96"/>
      <c r="HM306" s="96"/>
      <c r="HN306" s="96"/>
      <c r="HO306" s="96"/>
      <c r="HP306" s="96"/>
      <c r="HQ306" s="96"/>
      <c r="HR306" s="96"/>
      <c r="HS306" s="96"/>
      <c r="HT306" s="96"/>
      <c r="HU306" s="96"/>
      <c r="HV306" s="96"/>
      <c r="HW306" s="96"/>
      <c r="HX306" s="96"/>
      <c r="HY306" s="96"/>
      <c r="HZ306" s="96"/>
      <c r="IA306" s="96"/>
      <c r="IB306" s="96"/>
      <c r="IC306" s="96"/>
      <c r="ID306" s="96"/>
      <c r="IE306" s="96"/>
      <c r="IF306" s="96"/>
      <c r="IG306" s="96"/>
      <c r="IH306" s="96"/>
      <c r="II306" s="96"/>
      <c r="IJ306" s="96"/>
      <c r="IK306" s="96"/>
      <c r="IL306" s="96"/>
    </row>
    <row r="307" spans="1:246" ht="45">
      <c r="A307" s="49" t="s">
        <v>859</v>
      </c>
      <c r="B307" s="49" t="s">
        <v>33</v>
      </c>
      <c r="E307" s="77">
        <v>20</v>
      </c>
      <c r="F307" s="6" t="s">
        <v>259</v>
      </c>
      <c r="G307" s="381"/>
      <c r="H307" s="274">
        <f t="shared" si="75"/>
        <v>207</v>
      </c>
      <c r="I307" s="274">
        <v>158</v>
      </c>
      <c r="J307" s="79"/>
      <c r="K307" s="79">
        <v>49</v>
      </c>
      <c r="L307" s="80">
        <f t="shared" si="76"/>
        <v>207</v>
      </c>
      <c r="M307" s="79">
        <v>158</v>
      </c>
      <c r="N307" s="81"/>
      <c r="O307" s="79">
        <v>49</v>
      </c>
      <c r="P307" s="79">
        <f t="shared" si="77"/>
        <v>0</v>
      </c>
      <c r="Q307" s="79"/>
      <c r="R307" s="81"/>
      <c r="S307" s="81"/>
      <c r="T307" s="81">
        <f t="shared" si="79"/>
        <v>0</v>
      </c>
      <c r="U307" s="81"/>
      <c r="V307" s="81"/>
      <c r="W307" s="81"/>
      <c r="X307" s="86" t="s">
        <v>233</v>
      </c>
      <c r="Y307" s="95"/>
      <c r="Z307" s="50">
        <f t="shared" si="69"/>
        <v>207</v>
      </c>
      <c r="AA307" s="51">
        <f t="shared" si="70"/>
        <v>207</v>
      </c>
      <c r="AB307" s="51">
        <f t="shared" si="71"/>
        <v>0</v>
      </c>
      <c r="AC307" s="51">
        <f t="shared" si="72"/>
        <v>0</v>
      </c>
      <c r="AD307" s="96"/>
      <c r="AE307" s="96"/>
      <c r="AF307" s="96"/>
      <c r="AG307" s="96"/>
      <c r="AH307" s="96"/>
      <c r="AI307" s="96"/>
      <c r="AJ307" s="96"/>
      <c r="AK307" s="96"/>
      <c r="AL307" s="96"/>
      <c r="AM307" s="96"/>
      <c r="AN307" s="96"/>
      <c r="AO307" s="96"/>
      <c r="AP307" s="96"/>
      <c r="AQ307" s="96"/>
      <c r="AR307" s="96"/>
      <c r="AS307" s="96"/>
      <c r="AT307" s="96"/>
      <c r="AU307" s="96"/>
      <c r="AV307" s="96"/>
      <c r="AW307" s="96"/>
      <c r="AX307" s="96"/>
      <c r="AY307" s="96"/>
      <c r="AZ307" s="96"/>
      <c r="BA307" s="96"/>
      <c r="BB307" s="96"/>
      <c r="BC307" s="96"/>
      <c r="BD307" s="96"/>
      <c r="BE307" s="96"/>
      <c r="BF307" s="96"/>
      <c r="BG307" s="96"/>
      <c r="BH307" s="96"/>
      <c r="BI307" s="96"/>
      <c r="BJ307" s="96"/>
      <c r="BK307" s="96"/>
      <c r="BL307" s="96"/>
      <c r="BM307" s="96"/>
      <c r="BN307" s="96"/>
      <c r="BO307" s="96"/>
      <c r="BP307" s="96"/>
      <c r="BQ307" s="96"/>
      <c r="BR307" s="96"/>
      <c r="BS307" s="96"/>
      <c r="BT307" s="96"/>
      <c r="BU307" s="96"/>
      <c r="BV307" s="96"/>
      <c r="BW307" s="96"/>
      <c r="BX307" s="96"/>
      <c r="BY307" s="96"/>
      <c r="BZ307" s="96"/>
      <c r="CA307" s="96"/>
      <c r="CB307" s="96"/>
      <c r="CC307" s="96"/>
      <c r="CD307" s="96"/>
      <c r="CE307" s="96"/>
      <c r="CF307" s="96"/>
      <c r="CG307" s="96"/>
      <c r="CH307" s="96"/>
      <c r="CI307" s="96"/>
      <c r="CJ307" s="96"/>
      <c r="CK307" s="96"/>
      <c r="CL307" s="96"/>
      <c r="CM307" s="96"/>
      <c r="CN307" s="96"/>
      <c r="CO307" s="96"/>
      <c r="CP307" s="96"/>
      <c r="CQ307" s="96"/>
      <c r="CR307" s="96"/>
      <c r="CS307" s="96"/>
      <c r="CT307" s="96"/>
      <c r="CU307" s="96"/>
      <c r="CV307" s="96"/>
      <c r="CW307" s="96"/>
      <c r="CX307" s="96"/>
      <c r="CY307" s="96"/>
      <c r="CZ307" s="96"/>
      <c r="DA307" s="96"/>
      <c r="DB307" s="96"/>
      <c r="DC307" s="96"/>
      <c r="DD307" s="96"/>
      <c r="DE307" s="96"/>
      <c r="DF307" s="96"/>
      <c r="DG307" s="96"/>
      <c r="DH307" s="96"/>
      <c r="DI307" s="96"/>
      <c r="DJ307" s="96"/>
      <c r="DK307" s="96"/>
      <c r="DL307" s="96"/>
      <c r="DM307" s="96"/>
      <c r="DN307" s="96"/>
      <c r="DO307" s="96"/>
      <c r="DP307" s="96"/>
      <c r="DQ307" s="96"/>
      <c r="DR307" s="96"/>
      <c r="DS307" s="96"/>
      <c r="DT307" s="96"/>
      <c r="DU307" s="96"/>
      <c r="DV307" s="96"/>
      <c r="DW307" s="96"/>
      <c r="DX307" s="96"/>
      <c r="DY307" s="97"/>
      <c r="DZ307" s="96"/>
      <c r="EA307" s="96"/>
      <c r="EB307" s="96"/>
      <c r="EC307" s="96"/>
      <c r="ED307" s="96"/>
      <c r="EE307" s="96"/>
      <c r="EF307" s="96"/>
      <c r="EG307" s="96"/>
      <c r="EH307" s="96"/>
      <c r="EI307" s="96"/>
      <c r="EJ307" s="96"/>
      <c r="EK307" s="96"/>
      <c r="EL307" s="96"/>
      <c r="EM307" s="96"/>
      <c r="EN307" s="96"/>
      <c r="EO307" s="96"/>
      <c r="EP307" s="96"/>
      <c r="EQ307" s="96"/>
      <c r="ER307" s="96"/>
      <c r="ES307" s="96"/>
      <c r="ET307" s="96"/>
      <c r="EU307" s="96"/>
      <c r="EV307" s="96"/>
      <c r="EW307" s="96"/>
      <c r="EX307" s="96"/>
      <c r="EY307" s="96"/>
      <c r="EZ307" s="96"/>
      <c r="FA307" s="96"/>
      <c r="FB307" s="96"/>
      <c r="FC307" s="96"/>
      <c r="FD307" s="96"/>
      <c r="FE307" s="96"/>
      <c r="FF307" s="96"/>
      <c r="FG307" s="96"/>
      <c r="FH307" s="96"/>
      <c r="FI307" s="96"/>
      <c r="FJ307" s="96"/>
      <c r="FK307" s="96"/>
      <c r="FL307" s="96"/>
      <c r="FM307" s="96"/>
      <c r="FN307" s="96"/>
      <c r="FO307" s="96"/>
      <c r="FP307" s="96"/>
      <c r="FQ307" s="96"/>
      <c r="FR307" s="96"/>
      <c r="FS307" s="96"/>
      <c r="FT307" s="96"/>
      <c r="FU307" s="96"/>
      <c r="FV307" s="96"/>
      <c r="FW307" s="96"/>
      <c r="FX307" s="96"/>
      <c r="FY307" s="96"/>
      <c r="FZ307" s="96"/>
      <c r="GA307" s="96"/>
      <c r="GB307" s="96"/>
      <c r="GC307" s="96"/>
      <c r="GD307" s="96"/>
      <c r="GE307" s="96"/>
      <c r="GF307" s="96"/>
      <c r="GG307" s="96"/>
      <c r="GH307" s="96"/>
      <c r="GI307" s="96"/>
      <c r="GJ307" s="96"/>
      <c r="GK307" s="96"/>
      <c r="GL307" s="96"/>
      <c r="GM307" s="96"/>
      <c r="GN307" s="96"/>
      <c r="GO307" s="96"/>
      <c r="GP307" s="96"/>
      <c r="GQ307" s="96"/>
      <c r="GR307" s="96"/>
      <c r="GS307" s="96"/>
      <c r="GT307" s="96"/>
      <c r="GU307" s="96"/>
      <c r="GV307" s="96"/>
      <c r="GW307" s="96"/>
      <c r="GX307" s="96"/>
      <c r="GY307" s="96"/>
      <c r="GZ307" s="96"/>
      <c r="HA307" s="96"/>
      <c r="HB307" s="96"/>
      <c r="HC307" s="96"/>
      <c r="HD307" s="96"/>
      <c r="HE307" s="96"/>
      <c r="HF307" s="96"/>
      <c r="HG307" s="96"/>
      <c r="HH307" s="96"/>
      <c r="HI307" s="96"/>
      <c r="HJ307" s="96"/>
      <c r="HK307" s="96"/>
      <c r="HL307" s="96"/>
      <c r="HM307" s="96"/>
      <c r="HN307" s="96"/>
      <c r="HO307" s="96"/>
      <c r="HP307" s="96"/>
      <c r="HQ307" s="96"/>
      <c r="HR307" s="96"/>
      <c r="HS307" s="96"/>
      <c r="HT307" s="96"/>
      <c r="HU307" s="96"/>
      <c r="HV307" s="96"/>
      <c r="HW307" s="96"/>
      <c r="HX307" s="96"/>
      <c r="HY307" s="96"/>
      <c r="HZ307" s="96"/>
      <c r="IA307" s="96"/>
      <c r="IB307" s="96"/>
      <c r="IC307" s="96"/>
      <c r="ID307" s="96"/>
      <c r="IE307" s="96"/>
      <c r="IF307" s="96"/>
      <c r="IG307" s="96"/>
      <c r="IH307" s="96"/>
      <c r="II307" s="96"/>
      <c r="IJ307" s="96"/>
      <c r="IK307" s="96"/>
      <c r="IL307" s="96"/>
    </row>
    <row r="308" spans="1:246" ht="30">
      <c r="A308" s="49" t="s">
        <v>859</v>
      </c>
      <c r="B308" s="49" t="s">
        <v>33</v>
      </c>
      <c r="E308" s="77">
        <v>21</v>
      </c>
      <c r="F308" s="6" t="s">
        <v>260</v>
      </c>
      <c r="G308" s="381"/>
      <c r="H308" s="274">
        <f t="shared" si="75"/>
        <v>324</v>
      </c>
      <c r="I308" s="274">
        <v>280</v>
      </c>
      <c r="J308" s="79"/>
      <c r="K308" s="79">
        <v>44</v>
      </c>
      <c r="L308" s="80">
        <f t="shared" si="76"/>
        <v>324.68211400000001</v>
      </c>
      <c r="M308" s="79">
        <v>280</v>
      </c>
      <c r="N308" s="81"/>
      <c r="O308" s="79">
        <v>44.682113999999999</v>
      </c>
      <c r="P308" s="79">
        <f t="shared" si="77"/>
        <v>0</v>
      </c>
      <c r="Q308" s="79"/>
      <c r="R308" s="81"/>
      <c r="S308" s="81"/>
      <c r="T308" s="81">
        <f t="shared" si="79"/>
        <v>0</v>
      </c>
      <c r="U308" s="81"/>
      <c r="V308" s="81"/>
      <c r="W308" s="81"/>
      <c r="X308" s="86" t="s">
        <v>233</v>
      </c>
      <c r="Y308" s="95"/>
      <c r="Z308" s="50">
        <f t="shared" si="69"/>
        <v>324</v>
      </c>
      <c r="AA308" s="51">
        <f t="shared" si="70"/>
        <v>324.68211400000001</v>
      </c>
      <c r="AB308" s="51">
        <f t="shared" si="71"/>
        <v>0</v>
      </c>
      <c r="AC308" s="51">
        <f t="shared" si="72"/>
        <v>0</v>
      </c>
      <c r="AD308" s="96"/>
      <c r="AE308" s="96"/>
      <c r="AF308" s="96"/>
      <c r="AG308" s="96"/>
      <c r="AH308" s="96"/>
      <c r="AI308" s="96"/>
      <c r="AJ308" s="96"/>
      <c r="AK308" s="96"/>
      <c r="AL308" s="96"/>
      <c r="AM308" s="96"/>
      <c r="AN308" s="96"/>
      <c r="AO308" s="96"/>
      <c r="AP308" s="96"/>
      <c r="AQ308" s="96"/>
      <c r="AR308" s="96"/>
      <c r="AS308" s="96"/>
      <c r="AT308" s="96"/>
      <c r="AU308" s="96"/>
      <c r="AV308" s="96"/>
      <c r="AW308" s="96"/>
      <c r="AX308" s="96"/>
      <c r="AY308" s="96"/>
      <c r="AZ308" s="96"/>
      <c r="BA308" s="96"/>
      <c r="BB308" s="96"/>
      <c r="BC308" s="96"/>
      <c r="BD308" s="96"/>
      <c r="BE308" s="96"/>
      <c r="BF308" s="96"/>
      <c r="BG308" s="96"/>
      <c r="BH308" s="96"/>
      <c r="BI308" s="96"/>
      <c r="BJ308" s="96"/>
      <c r="BK308" s="96"/>
      <c r="BL308" s="96"/>
      <c r="BM308" s="96"/>
      <c r="BN308" s="96"/>
      <c r="BO308" s="96"/>
      <c r="BP308" s="96"/>
      <c r="BQ308" s="96"/>
      <c r="BR308" s="96"/>
      <c r="BS308" s="96"/>
      <c r="BT308" s="96"/>
      <c r="BU308" s="96"/>
      <c r="BV308" s="96"/>
      <c r="BW308" s="96"/>
      <c r="BX308" s="96"/>
      <c r="BY308" s="96"/>
      <c r="BZ308" s="96"/>
      <c r="CA308" s="96"/>
      <c r="CB308" s="96"/>
      <c r="CC308" s="96"/>
      <c r="CD308" s="96"/>
      <c r="CE308" s="96"/>
      <c r="CF308" s="96"/>
      <c r="CG308" s="96"/>
      <c r="CH308" s="96"/>
      <c r="CI308" s="96"/>
      <c r="CJ308" s="96"/>
      <c r="CK308" s="96"/>
      <c r="CL308" s="96"/>
      <c r="CM308" s="96"/>
      <c r="CN308" s="96"/>
      <c r="CO308" s="96"/>
      <c r="CP308" s="96"/>
      <c r="CQ308" s="96"/>
      <c r="CR308" s="96"/>
      <c r="CS308" s="96"/>
      <c r="CT308" s="96"/>
      <c r="CU308" s="96"/>
      <c r="CV308" s="96"/>
      <c r="CW308" s="96"/>
      <c r="CX308" s="96"/>
      <c r="CY308" s="96"/>
      <c r="CZ308" s="96"/>
      <c r="DA308" s="96"/>
      <c r="DB308" s="96"/>
      <c r="DC308" s="96"/>
      <c r="DD308" s="96"/>
      <c r="DE308" s="96"/>
      <c r="DF308" s="96"/>
      <c r="DG308" s="96"/>
      <c r="DH308" s="96"/>
      <c r="DI308" s="96"/>
      <c r="DJ308" s="96"/>
      <c r="DK308" s="96"/>
      <c r="DL308" s="96"/>
      <c r="DM308" s="96"/>
      <c r="DN308" s="96"/>
      <c r="DO308" s="96"/>
      <c r="DP308" s="96"/>
      <c r="DQ308" s="96"/>
      <c r="DR308" s="96"/>
      <c r="DS308" s="96"/>
      <c r="DT308" s="96"/>
      <c r="DU308" s="96"/>
      <c r="DV308" s="96"/>
      <c r="DW308" s="96"/>
      <c r="DX308" s="96"/>
      <c r="DY308" s="97"/>
      <c r="DZ308" s="96"/>
      <c r="EA308" s="96"/>
      <c r="EB308" s="96"/>
      <c r="EC308" s="96"/>
      <c r="ED308" s="96"/>
      <c r="EE308" s="96"/>
      <c r="EF308" s="96"/>
      <c r="EG308" s="96"/>
      <c r="EH308" s="96"/>
      <c r="EI308" s="96"/>
      <c r="EJ308" s="96"/>
      <c r="EK308" s="96"/>
      <c r="EL308" s="96"/>
      <c r="EM308" s="96"/>
      <c r="EN308" s="96"/>
      <c r="EO308" s="96"/>
      <c r="EP308" s="96"/>
      <c r="EQ308" s="96"/>
      <c r="ER308" s="96"/>
      <c r="ES308" s="96"/>
      <c r="ET308" s="96"/>
      <c r="EU308" s="96"/>
      <c r="EV308" s="96"/>
      <c r="EW308" s="96"/>
      <c r="EX308" s="96"/>
      <c r="EY308" s="96"/>
      <c r="EZ308" s="96"/>
      <c r="FA308" s="96"/>
      <c r="FB308" s="96"/>
      <c r="FC308" s="96"/>
      <c r="FD308" s="96"/>
      <c r="FE308" s="96"/>
      <c r="FF308" s="96"/>
      <c r="FG308" s="96"/>
      <c r="FH308" s="96"/>
      <c r="FI308" s="96"/>
      <c r="FJ308" s="96"/>
      <c r="FK308" s="96"/>
      <c r="FL308" s="96"/>
      <c r="FM308" s="96"/>
      <c r="FN308" s="96"/>
      <c r="FO308" s="96"/>
      <c r="FP308" s="96"/>
      <c r="FQ308" s="96"/>
      <c r="FR308" s="96"/>
      <c r="FS308" s="96"/>
      <c r="FT308" s="96"/>
      <c r="FU308" s="96"/>
      <c r="FV308" s="96"/>
      <c r="FW308" s="96"/>
      <c r="FX308" s="96"/>
      <c r="FY308" s="96"/>
      <c r="FZ308" s="96"/>
      <c r="GA308" s="96"/>
      <c r="GB308" s="96"/>
      <c r="GC308" s="96"/>
      <c r="GD308" s="96"/>
      <c r="GE308" s="96"/>
      <c r="GF308" s="96"/>
      <c r="GG308" s="96"/>
      <c r="GH308" s="96"/>
      <c r="GI308" s="96"/>
      <c r="GJ308" s="96"/>
      <c r="GK308" s="96"/>
      <c r="GL308" s="96"/>
      <c r="GM308" s="96"/>
      <c r="GN308" s="96"/>
      <c r="GO308" s="96"/>
      <c r="GP308" s="96"/>
      <c r="GQ308" s="96"/>
      <c r="GR308" s="96"/>
      <c r="GS308" s="96"/>
      <c r="GT308" s="96"/>
      <c r="GU308" s="96"/>
      <c r="GV308" s="96"/>
      <c r="GW308" s="96"/>
      <c r="GX308" s="96"/>
      <c r="GY308" s="96"/>
      <c r="GZ308" s="96"/>
      <c r="HA308" s="96"/>
      <c r="HB308" s="96"/>
      <c r="HC308" s="96"/>
      <c r="HD308" s="96"/>
      <c r="HE308" s="96"/>
      <c r="HF308" s="96"/>
      <c r="HG308" s="96"/>
      <c r="HH308" s="96"/>
      <c r="HI308" s="96"/>
      <c r="HJ308" s="96"/>
      <c r="HK308" s="96"/>
      <c r="HL308" s="96"/>
      <c r="HM308" s="96"/>
      <c r="HN308" s="96"/>
      <c r="HO308" s="96"/>
      <c r="HP308" s="96"/>
      <c r="HQ308" s="96"/>
      <c r="HR308" s="96"/>
      <c r="HS308" s="96"/>
      <c r="HT308" s="96"/>
      <c r="HU308" s="96"/>
      <c r="HV308" s="96"/>
      <c r="HW308" s="96"/>
      <c r="HX308" s="96"/>
      <c r="HY308" s="96"/>
      <c r="HZ308" s="96"/>
      <c r="IA308" s="96"/>
      <c r="IB308" s="96"/>
      <c r="IC308" s="96"/>
      <c r="ID308" s="96"/>
      <c r="IE308" s="96"/>
      <c r="IF308" s="96"/>
      <c r="IG308" s="96"/>
      <c r="IH308" s="96"/>
      <c r="II308" s="96"/>
      <c r="IJ308" s="96"/>
      <c r="IK308" s="96"/>
      <c r="IL308" s="96"/>
    </row>
    <row r="309" spans="1:246" ht="45">
      <c r="A309" s="49" t="s">
        <v>859</v>
      </c>
      <c r="B309" s="49" t="s">
        <v>33</v>
      </c>
      <c r="E309" s="77">
        <v>22</v>
      </c>
      <c r="F309" s="6" t="s">
        <v>261</v>
      </c>
      <c r="G309" s="381"/>
      <c r="H309" s="274">
        <f t="shared" si="75"/>
        <v>0</v>
      </c>
      <c r="I309" s="274"/>
      <c r="J309" s="79"/>
      <c r="K309" s="79"/>
      <c r="L309" s="80">
        <f t="shared" si="76"/>
        <v>0</v>
      </c>
      <c r="M309" s="79">
        <v>0</v>
      </c>
      <c r="N309" s="81"/>
      <c r="O309" s="79">
        <v>0</v>
      </c>
      <c r="P309" s="79">
        <f t="shared" si="77"/>
        <v>0</v>
      </c>
      <c r="Q309" s="79"/>
      <c r="R309" s="81"/>
      <c r="S309" s="81"/>
      <c r="T309" s="81">
        <f t="shared" si="79"/>
        <v>0</v>
      </c>
      <c r="U309" s="81"/>
      <c r="V309" s="81"/>
      <c r="W309" s="81"/>
      <c r="X309" s="86" t="s">
        <v>233</v>
      </c>
      <c r="Y309" s="95"/>
      <c r="Z309" s="50">
        <f t="shared" si="69"/>
        <v>0</v>
      </c>
      <c r="AA309" s="51">
        <f t="shared" si="70"/>
        <v>0</v>
      </c>
      <c r="AB309" s="51">
        <f t="shared" si="71"/>
        <v>0</v>
      </c>
      <c r="AC309" s="51">
        <f t="shared" si="72"/>
        <v>0</v>
      </c>
      <c r="AD309" s="96"/>
      <c r="AE309" s="96"/>
      <c r="AF309" s="96"/>
      <c r="AG309" s="96"/>
      <c r="AH309" s="96"/>
      <c r="AI309" s="96"/>
      <c r="AJ309" s="96"/>
      <c r="AK309" s="96"/>
      <c r="AL309" s="96"/>
      <c r="AM309" s="96"/>
      <c r="AN309" s="96"/>
      <c r="AO309" s="96"/>
      <c r="AP309" s="96"/>
      <c r="AQ309" s="96"/>
      <c r="AR309" s="96"/>
      <c r="AS309" s="96"/>
      <c r="AT309" s="96"/>
      <c r="AU309" s="96"/>
      <c r="AV309" s="96"/>
      <c r="AW309" s="96"/>
      <c r="AX309" s="96"/>
      <c r="AY309" s="96"/>
      <c r="AZ309" s="96"/>
      <c r="BA309" s="96"/>
      <c r="BB309" s="96"/>
      <c r="BC309" s="96"/>
      <c r="BD309" s="96"/>
      <c r="BE309" s="96"/>
      <c r="BF309" s="96"/>
      <c r="BG309" s="96"/>
      <c r="BH309" s="96"/>
      <c r="BI309" s="96"/>
      <c r="BJ309" s="96"/>
      <c r="BK309" s="96"/>
      <c r="BL309" s="96"/>
      <c r="BM309" s="96"/>
      <c r="BN309" s="96"/>
      <c r="BO309" s="96"/>
      <c r="BP309" s="96"/>
      <c r="BQ309" s="96"/>
      <c r="BR309" s="96"/>
      <c r="BS309" s="96"/>
      <c r="BT309" s="96"/>
      <c r="BU309" s="96"/>
      <c r="BV309" s="96"/>
      <c r="BW309" s="96"/>
      <c r="BX309" s="96"/>
      <c r="BY309" s="96"/>
      <c r="BZ309" s="96"/>
      <c r="CA309" s="96"/>
      <c r="CB309" s="96"/>
      <c r="CC309" s="96"/>
      <c r="CD309" s="96"/>
      <c r="CE309" s="96"/>
      <c r="CF309" s="96"/>
      <c r="CG309" s="96"/>
      <c r="CH309" s="96"/>
      <c r="CI309" s="96"/>
      <c r="CJ309" s="96"/>
      <c r="CK309" s="96"/>
      <c r="CL309" s="96"/>
      <c r="CM309" s="96"/>
      <c r="CN309" s="96"/>
      <c r="CO309" s="96"/>
      <c r="CP309" s="96"/>
      <c r="CQ309" s="96"/>
      <c r="CR309" s="96"/>
      <c r="CS309" s="96"/>
      <c r="CT309" s="96"/>
      <c r="CU309" s="96"/>
      <c r="CV309" s="96"/>
      <c r="CW309" s="96"/>
      <c r="CX309" s="96"/>
      <c r="CY309" s="96"/>
      <c r="CZ309" s="96"/>
      <c r="DA309" s="96"/>
      <c r="DB309" s="96"/>
      <c r="DC309" s="96"/>
      <c r="DD309" s="96"/>
      <c r="DE309" s="96"/>
      <c r="DF309" s="96"/>
      <c r="DG309" s="96"/>
      <c r="DH309" s="96"/>
      <c r="DI309" s="96"/>
      <c r="DJ309" s="96"/>
      <c r="DK309" s="96"/>
      <c r="DL309" s="96"/>
      <c r="DM309" s="96"/>
      <c r="DN309" s="96"/>
      <c r="DO309" s="96"/>
      <c r="DP309" s="96"/>
      <c r="DQ309" s="96"/>
      <c r="DR309" s="96"/>
      <c r="DS309" s="96"/>
      <c r="DT309" s="96"/>
      <c r="DU309" s="96"/>
      <c r="DV309" s="96"/>
      <c r="DW309" s="96"/>
      <c r="DX309" s="96"/>
      <c r="DY309" s="97"/>
      <c r="DZ309" s="96"/>
      <c r="EA309" s="96"/>
      <c r="EB309" s="96"/>
      <c r="EC309" s="96"/>
      <c r="ED309" s="96"/>
      <c r="EE309" s="96"/>
      <c r="EF309" s="96"/>
      <c r="EG309" s="96"/>
      <c r="EH309" s="96"/>
      <c r="EI309" s="96"/>
      <c r="EJ309" s="96"/>
      <c r="EK309" s="96"/>
      <c r="EL309" s="96"/>
      <c r="EM309" s="96"/>
      <c r="EN309" s="96"/>
      <c r="EO309" s="96"/>
      <c r="EP309" s="96"/>
      <c r="EQ309" s="96"/>
      <c r="ER309" s="96"/>
      <c r="ES309" s="96"/>
      <c r="ET309" s="96"/>
      <c r="EU309" s="96"/>
      <c r="EV309" s="96"/>
      <c r="EW309" s="96"/>
      <c r="EX309" s="96"/>
      <c r="EY309" s="96"/>
      <c r="EZ309" s="96"/>
      <c r="FA309" s="96"/>
      <c r="FB309" s="96"/>
      <c r="FC309" s="96"/>
      <c r="FD309" s="96"/>
      <c r="FE309" s="96"/>
      <c r="FF309" s="96"/>
      <c r="FG309" s="96"/>
      <c r="FH309" s="96"/>
      <c r="FI309" s="96"/>
      <c r="FJ309" s="96"/>
      <c r="FK309" s="96"/>
      <c r="FL309" s="96"/>
      <c r="FM309" s="96"/>
      <c r="FN309" s="96"/>
      <c r="FO309" s="96"/>
      <c r="FP309" s="96"/>
      <c r="FQ309" s="96"/>
      <c r="FR309" s="96"/>
      <c r="FS309" s="96"/>
      <c r="FT309" s="96"/>
      <c r="FU309" s="96"/>
      <c r="FV309" s="96"/>
      <c r="FW309" s="96"/>
      <c r="FX309" s="96"/>
      <c r="FY309" s="96"/>
      <c r="FZ309" s="96"/>
      <c r="GA309" s="96"/>
      <c r="GB309" s="96"/>
      <c r="GC309" s="96"/>
      <c r="GD309" s="96"/>
      <c r="GE309" s="96"/>
      <c r="GF309" s="96"/>
      <c r="GG309" s="96"/>
      <c r="GH309" s="96"/>
      <c r="GI309" s="96"/>
      <c r="GJ309" s="96"/>
      <c r="GK309" s="96"/>
      <c r="GL309" s="96"/>
      <c r="GM309" s="96"/>
      <c r="GN309" s="96"/>
      <c r="GO309" s="96"/>
      <c r="GP309" s="96"/>
      <c r="GQ309" s="96"/>
      <c r="GR309" s="96"/>
      <c r="GS309" s="96"/>
      <c r="GT309" s="96"/>
      <c r="GU309" s="96"/>
      <c r="GV309" s="96"/>
      <c r="GW309" s="96"/>
      <c r="GX309" s="96"/>
      <c r="GY309" s="96"/>
      <c r="GZ309" s="96"/>
      <c r="HA309" s="96"/>
      <c r="HB309" s="96"/>
      <c r="HC309" s="96"/>
      <c r="HD309" s="96"/>
      <c r="HE309" s="96"/>
      <c r="HF309" s="96"/>
      <c r="HG309" s="96"/>
      <c r="HH309" s="96"/>
      <c r="HI309" s="96"/>
      <c r="HJ309" s="96"/>
      <c r="HK309" s="96"/>
      <c r="HL309" s="96"/>
      <c r="HM309" s="96"/>
      <c r="HN309" s="96"/>
      <c r="HO309" s="96"/>
      <c r="HP309" s="96"/>
      <c r="HQ309" s="96"/>
      <c r="HR309" s="96"/>
      <c r="HS309" s="96"/>
      <c r="HT309" s="96"/>
      <c r="HU309" s="96"/>
      <c r="HV309" s="96"/>
      <c r="HW309" s="96"/>
      <c r="HX309" s="96"/>
      <c r="HY309" s="96"/>
      <c r="HZ309" s="96"/>
      <c r="IA309" s="96"/>
      <c r="IB309" s="96"/>
      <c r="IC309" s="96"/>
      <c r="ID309" s="96"/>
      <c r="IE309" s="96"/>
      <c r="IF309" s="96"/>
      <c r="IG309" s="96"/>
      <c r="IH309" s="96"/>
      <c r="II309" s="96"/>
      <c r="IJ309" s="96"/>
      <c r="IK309" s="96"/>
      <c r="IL309" s="96"/>
    </row>
    <row r="310" spans="1:246" ht="30">
      <c r="A310" s="49" t="s">
        <v>859</v>
      </c>
      <c r="B310" s="49" t="s">
        <v>33</v>
      </c>
      <c r="E310" s="77">
        <v>23</v>
      </c>
      <c r="F310" s="6" t="s">
        <v>262</v>
      </c>
      <c r="G310" s="381"/>
      <c r="H310" s="293">
        <f t="shared" si="75"/>
        <v>212</v>
      </c>
      <c r="I310" s="274">
        <v>191</v>
      </c>
      <c r="J310" s="193"/>
      <c r="K310" s="193">
        <v>21</v>
      </c>
      <c r="L310" s="80">
        <f t="shared" si="76"/>
        <v>302.34216200000003</v>
      </c>
      <c r="M310" s="183">
        <v>191</v>
      </c>
      <c r="N310" s="194"/>
      <c r="O310" s="193">
        <v>111.342162</v>
      </c>
      <c r="P310" s="193">
        <f t="shared" si="77"/>
        <v>0</v>
      </c>
      <c r="Q310" s="193"/>
      <c r="R310" s="194"/>
      <c r="S310" s="194"/>
      <c r="T310" s="81">
        <f t="shared" si="79"/>
        <v>0</v>
      </c>
      <c r="U310" s="185"/>
      <c r="V310" s="194"/>
      <c r="W310" s="194"/>
      <c r="X310" s="86" t="s">
        <v>233</v>
      </c>
      <c r="Y310" s="95"/>
      <c r="Z310" s="50">
        <f t="shared" si="69"/>
        <v>212</v>
      </c>
      <c r="AA310" s="51">
        <f t="shared" si="70"/>
        <v>302.34216200000003</v>
      </c>
      <c r="AB310" s="51">
        <f t="shared" si="71"/>
        <v>0</v>
      </c>
      <c r="AC310" s="51">
        <f t="shared" si="72"/>
        <v>0</v>
      </c>
      <c r="AD310" s="96"/>
      <c r="AE310" s="96"/>
      <c r="AF310" s="96"/>
      <c r="AG310" s="96"/>
      <c r="AH310" s="96"/>
      <c r="AI310" s="96"/>
      <c r="AJ310" s="96"/>
      <c r="AK310" s="96"/>
      <c r="AL310" s="96"/>
      <c r="AM310" s="96"/>
      <c r="AN310" s="96"/>
      <c r="AO310" s="96"/>
      <c r="AP310" s="96"/>
      <c r="AQ310" s="96"/>
      <c r="AR310" s="96"/>
      <c r="AS310" s="96"/>
      <c r="AT310" s="96"/>
      <c r="AU310" s="96"/>
      <c r="AV310" s="96"/>
      <c r="AW310" s="96"/>
      <c r="AX310" s="96"/>
      <c r="AY310" s="96"/>
      <c r="AZ310" s="96"/>
      <c r="BA310" s="96"/>
      <c r="BB310" s="96"/>
      <c r="BC310" s="96"/>
      <c r="BD310" s="96"/>
      <c r="BE310" s="96"/>
      <c r="BF310" s="96"/>
      <c r="BG310" s="96"/>
      <c r="BH310" s="96"/>
      <c r="BI310" s="96"/>
      <c r="BJ310" s="96"/>
      <c r="BK310" s="96"/>
      <c r="BL310" s="96"/>
      <c r="BM310" s="96"/>
      <c r="BN310" s="96"/>
      <c r="BO310" s="96"/>
      <c r="BP310" s="96"/>
      <c r="BQ310" s="96"/>
      <c r="BR310" s="96"/>
      <c r="BS310" s="96"/>
      <c r="BT310" s="96"/>
      <c r="BU310" s="96"/>
      <c r="BV310" s="96"/>
      <c r="BW310" s="96"/>
      <c r="BX310" s="96"/>
      <c r="BY310" s="96"/>
      <c r="BZ310" s="96"/>
      <c r="CA310" s="96"/>
      <c r="CB310" s="96"/>
      <c r="CC310" s="96"/>
      <c r="CD310" s="96"/>
      <c r="CE310" s="96"/>
      <c r="CF310" s="96"/>
      <c r="CG310" s="96"/>
      <c r="CH310" s="96"/>
      <c r="CI310" s="96"/>
      <c r="CJ310" s="96"/>
      <c r="CK310" s="96"/>
      <c r="CL310" s="96"/>
      <c r="CM310" s="96"/>
      <c r="CN310" s="96"/>
      <c r="CO310" s="96"/>
      <c r="CP310" s="96"/>
      <c r="CQ310" s="96"/>
      <c r="CR310" s="96"/>
      <c r="CS310" s="96"/>
      <c r="CT310" s="96"/>
      <c r="CU310" s="96"/>
      <c r="CV310" s="96"/>
      <c r="CW310" s="96"/>
      <c r="CX310" s="96"/>
      <c r="CY310" s="96"/>
      <c r="CZ310" s="96"/>
      <c r="DA310" s="96"/>
      <c r="DB310" s="96"/>
      <c r="DC310" s="96"/>
      <c r="DD310" s="96"/>
      <c r="DE310" s="96"/>
      <c r="DF310" s="96"/>
      <c r="DG310" s="96"/>
      <c r="DH310" s="96"/>
      <c r="DI310" s="96"/>
      <c r="DJ310" s="96"/>
      <c r="DK310" s="96"/>
      <c r="DL310" s="96"/>
      <c r="DM310" s="96"/>
      <c r="DN310" s="96"/>
      <c r="DO310" s="96"/>
      <c r="DP310" s="96"/>
      <c r="DQ310" s="96"/>
      <c r="DR310" s="96"/>
      <c r="DS310" s="96"/>
      <c r="DT310" s="96"/>
      <c r="DU310" s="96"/>
      <c r="DV310" s="96"/>
      <c r="DW310" s="96"/>
      <c r="DX310" s="96"/>
      <c r="DY310" s="97"/>
      <c r="DZ310" s="96"/>
      <c r="EA310" s="96"/>
      <c r="EB310" s="96"/>
      <c r="EC310" s="96"/>
      <c r="ED310" s="96"/>
      <c r="EE310" s="96"/>
      <c r="EF310" s="96"/>
      <c r="EG310" s="96"/>
      <c r="EH310" s="96"/>
      <c r="EI310" s="96"/>
      <c r="EJ310" s="96"/>
      <c r="EK310" s="96"/>
      <c r="EL310" s="96"/>
      <c r="EM310" s="96"/>
      <c r="EN310" s="96"/>
      <c r="EO310" s="96"/>
      <c r="EP310" s="96"/>
      <c r="EQ310" s="96"/>
      <c r="ER310" s="96"/>
      <c r="ES310" s="96"/>
      <c r="ET310" s="96"/>
      <c r="EU310" s="96"/>
      <c r="EV310" s="96"/>
      <c r="EW310" s="96"/>
      <c r="EX310" s="96"/>
      <c r="EY310" s="96"/>
      <c r="EZ310" s="96"/>
      <c r="FA310" s="96"/>
      <c r="FB310" s="96"/>
      <c r="FC310" s="96"/>
      <c r="FD310" s="96"/>
      <c r="FE310" s="96"/>
      <c r="FF310" s="96"/>
      <c r="FG310" s="96"/>
      <c r="FH310" s="96"/>
      <c r="FI310" s="96"/>
      <c r="FJ310" s="96"/>
      <c r="FK310" s="96"/>
      <c r="FL310" s="96"/>
      <c r="FM310" s="96"/>
      <c r="FN310" s="96"/>
      <c r="FO310" s="96"/>
      <c r="FP310" s="96"/>
      <c r="FQ310" s="96"/>
      <c r="FR310" s="96"/>
      <c r="FS310" s="96"/>
      <c r="FT310" s="96"/>
      <c r="FU310" s="96"/>
      <c r="FV310" s="96"/>
      <c r="FW310" s="96"/>
      <c r="FX310" s="96"/>
      <c r="FY310" s="96"/>
      <c r="FZ310" s="96"/>
      <c r="GA310" s="96"/>
      <c r="GB310" s="96"/>
      <c r="GC310" s="96"/>
      <c r="GD310" s="96"/>
      <c r="GE310" s="96"/>
      <c r="GF310" s="96"/>
      <c r="GG310" s="96"/>
      <c r="GH310" s="96"/>
      <c r="GI310" s="96"/>
      <c r="GJ310" s="96"/>
      <c r="GK310" s="96"/>
      <c r="GL310" s="96"/>
      <c r="GM310" s="96"/>
      <c r="GN310" s="96"/>
      <c r="GO310" s="96"/>
      <c r="GP310" s="96"/>
      <c r="GQ310" s="96"/>
      <c r="GR310" s="96"/>
      <c r="GS310" s="96"/>
      <c r="GT310" s="96"/>
      <c r="GU310" s="96"/>
      <c r="GV310" s="96"/>
      <c r="GW310" s="96"/>
      <c r="GX310" s="96"/>
      <c r="GY310" s="96"/>
      <c r="GZ310" s="96"/>
      <c r="HA310" s="96"/>
      <c r="HB310" s="96"/>
      <c r="HC310" s="96"/>
      <c r="HD310" s="96"/>
      <c r="HE310" s="96"/>
      <c r="HF310" s="96"/>
      <c r="HG310" s="96"/>
      <c r="HH310" s="96"/>
      <c r="HI310" s="96"/>
      <c r="HJ310" s="96"/>
      <c r="HK310" s="96"/>
      <c r="HL310" s="96"/>
      <c r="HM310" s="96"/>
      <c r="HN310" s="96"/>
      <c r="HO310" s="96"/>
      <c r="HP310" s="96"/>
      <c r="HQ310" s="96"/>
      <c r="HR310" s="96"/>
      <c r="HS310" s="96"/>
      <c r="HT310" s="96"/>
      <c r="HU310" s="96"/>
      <c r="HV310" s="96"/>
      <c r="HW310" s="96"/>
      <c r="HX310" s="96"/>
      <c r="HY310" s="96"/>
      <c r="HZ310" s="96"/>
      <c r="IA310" s="96"/>
      <c r="IB310" s="96"/>
      <c r="IC310" s="96"/>
      <c r="ID310" s="96"/>
      <c r="IE310" s="96"/>
      <c r="IF310" s="96"/>
      <c r="IG310" s="96"/>
      <c r="IH310" s="96"/>
      <c r="II310" s="96"/>
      <c r="IJ310" s="96"/>
      <c r="IK310" s="96"/>
      <c r="IL310" s="96"/>
    </row>
    <row r="311" spans="1:246" ht="45">
      <c r="A311" s="49" t="s">
        <v>859</v>
      </c>
      <c r="B311" s="49" t="s">
        <v>33</v>
      </c>
      <c r="E311" s="77">
        <v>24</v>
      </c>
      <c r="F311" s="115" t="s">
        <v>263</v>
      </c>
      <c r="G311" s="381"/>
      <c r="H311" s="294">
        <f t="shared" si="75"/>
        <v>326</v>
      </c>
      <c r="I311" s="203">
        <v>300</v>
      </c>
      <c r="J311" s="195"/>
      <c r="K311" s="195">
        <v>26</v>
      </c>
      <c r="L311" s="88">
        <f t="shared" si="76"/>
        <v>325.46300000000002</v>
      </c>
      <c r="M311" s="195">
        <v>300</v>
      </c>
      <c r="N311" s="90"/>
      <c r="O311" s="195">
        <v>25.463000000000001</v>
      </c>
      <c r="P311" s="195">
        <f t="shared" si="77"/>
        <v>0</v>
      </c>
      <c r="Q311" s="195"/>
      <c r="R311" s="90"/>
      <c r="S311" s="90"/>
      <c r="T311" s="81">
        <f t="shared" si="79"/>
        <v>0</v>
      </c>
      <c r="U311" s="196"/>
      <c r="V311" s="90"/>
      <c r="W311" s="90"/>
      <c r="X311" s="86" t="s">
        <v>233</v>
      </c>
      <c r="Y311" s="90"/>
      <c r="Z311" s="50">
        <f t="shared" si="69"/>
        <v>326</v>
      </c>
      <c r="AA311" s="51">
        <f t="shared" si="70"/>
        <v>325.46300000000002</v>
      </c>
      <c r="AB311" s="51">
        <f t="shared" si="71"/>
        <v>0</v>
      </c>
      <c r="AC311" s="51">
        <f t="shared" si="72"/>
        <v>0</v>
      </c>
      <c r="AD311" s="84"/>
      <c r="AE311" s="84"/>
      <c r="AF311" s="84"/>
      <c r="AG311" s="84"/>
      <c r="AH311" s="84"/>
      <c r="AI311" s="84"/>
      <c r="AJ311" s="84"/>
      <c r="AK311" s="84"/>
      <c r="AL311" s="84"/>
      <c r="AM311" s="84"/>
      <c r="AN311" s="84"/>
      <c r="AO311" s="84"/>
      <c r="AP311" s="84"/>
      <c r="AQ311" s="84"/>
      <c r="AR311" s="84"/>
      <c r="AS311" s="84"/>
      <c r="AT311" s="84"/>
      <c r="AU311" s="84"/>
      <c r="AV311" s="84"/>
      <c r="AW311" s="84"/>
      <c r="AX311" s="84"/>
      <c r="AY311" s="84"/>
      <c r="AZ311" s="84"/>
      <c r="BA311" s="84"/>
      <c r="BB311" s="84"/>
      <c r="BC311" s="84"/>
      <c r="BD311" s="84"/>
      <c r="BE311" s="84"/>
      <c r="BF311" s="84"/>
      <c r="BG311" s="84"/>
      <c r="BH311" s="84"/>
      <c r="BI311" s="84"/>
      <c r="BJ311" s="84"/>
      <c r="BK311" s="84"/>
      <c r="BL311" s="84"/>
      <c r="BM311" s="84"/>
      <c r="BN311" s="84"/>
      <c r="BO311" s="84"/>
      <c r="BP311" s="84"/>
      <c r="BQ311" s="84"/>
      <c r="BR311" s="84"/>
      <c r="BS311" s="84"/>
      <c r="BT311" s="84"/>
      <c r="BU311" s="84"/>
      <c r="BV311" s="84"/>
      <c r="BW311" s="84"/>
      <c r="BX311" s="84"/>
      <c r="BY311" s="84"/>
      <c r="BZ311" s="84"/>
      <c r="CA311" s="84"/>
      <c r="CB311" s="84"/>
      <c r="CC311" s="84"/>
      <c r="CD311" s="84"/>
      <c r="CE311" s="84"/>
      <c r="CF311" s="84"/>
      <c r="CG311" s="84"/>
      <c r="CH311" s="84"/>
      <c r="CI311" s="84"/>
      <c r="CJ311" s="84"/>
      <c r="CK311" s="84"/>
      <c r="CL311" s="84"/>
      <c r="CM311" s="84"/>
      <c r="CN311" s="84"/>
      <c r="CO311" s="84"/>
      <c r="CP311" s="84"/>
      <c r="CQ311" s="84"/>
      <c r="CR311" s="84"/>
      <c r="CS311" s="84"/>
      <c r="CT311" s="84"/>
      <c r="CU311" s="84"/>
      <c r="CV311" s="84"/>
      <c r="CW311" s="84"/>
      <c r="CX311" s="84"/>
      <c r="CY311" s="84"/>
      <c r="CZ311" s="84"/>
      <c r="DA311" s="84"/>
      <c r="DB311" s="84"/>
      <c r="DC311" s="84"/>
      <c r="DD311" s="84"/>
      <c r="DE311" s="84"/>
      <c r="DF311" s="84"/>
      <c r="DG311" s="84"/>
      <c r="DH311" s="84"/>
      <c r="DI311" s="84"/>
      <c r="DJ311" s="84"/>
      <c r="DK311" s="84"/>
      <c r="DL311" s="84"/>
      <c r="DM311" s="84"/>
      <c r="DN311" s="84"/>
      <c r="DO311" s="84"/>
      <c r="DP311" s="84"/>
      <c r="DQ311" s="84"/>
      <c r="DR311" s="84"/>
      <c r="DS311" s="84"/>
      <c r="DT311" s="84"/>
      <c r="DU311" s="84"/>
      <c r="DV311" s="84"/>
      <c r="DW311" s="84"/>
      <c r="DX311" s="84"/>
      <c r="DY311" s="84"/>
      <c r="DZ311" s="84"/>
      <c r="EA311" s="84"/>
      <c r="EB311" s="84"/>
      <c r="EC311" s="84"/>
      <c r="ED311" s="84"/>
      <c r="EE311" s="84"/>
      <c r="EF311" s="84"/>
      <c r="EG311" s="84"/>
      <c r="EH311" s="84"/>
      <c r="EI311" s="84"/>
      <c r="EJ311" s="84"/>
      <c r="EK311" s="84"/>
      <c r="EL311" s="84"/>
      <c r="EM311" s="84"/>
      <c r="EN311" s="84"/>
      <c r="EO311" s="84"/>
      <c r="EP311" s="84"/>
      <c r="EQ311" s="84"/>
      <c r="ER311" s="84"/>
      <c r="ES311" s="84"/>
      <c r="ET311" s="84"/>
      <c r="EU311" s="84"/>
      <c r="EV311" s="84"/>
      <c r="EW311" s="84"/>
      <c r="EX311" s="84"/>
      <c r="EY311" s="84"/>
      <c r="EZ311" s="84"/>
      <c r="FA311" s="84"/>
      <c r="FB311" s="84"/>
      <c r="FC311" s="84"/>
      <c r="FD311" s="84"/>
      <c r="FE311" s="84"/>
      <c r="FF311" s="84"/>
      <c r="FG311" s="84"/>
      <c r="FH311" s="84"/>
      <c r="FI311" s="84"/>
      <c r="FJ311" s="84"/>
      <c r="FK311" s="84"/>
      <c r="FL311" s="84"/>
      <c r="FM311" s="84"/>
      <c r="FN311" s="84"/>
      <c r="FO311" s="84"/>
      <c r="FP311" s="84"/>
      <c r="FQ311" s="84"/>
      <c r="FR311" s="84"/>
      <c r="FS311" s="84"/>
      <c r="FT311" s="84"/>
      <c r="FU311" s="84"/>
      <c r="FV311" s="84"/>
      <c r="FW311" s="84"/>
      <c r="FX311" s="84"/>
      <c r="FY311" s="84"/>
      <c r="FZ311" s="84"/>
      <c r="GA311" s="84"/>
      <c r="GB311" s="84"/>
      <c r="GC311" s="84"/>
      <c r="GD311" s="84"/>
      <c r="GE311" s="84"/>
      <c r="GF311" s="84"/>
      <c r="GG311" s="84"/>
      <c r="GH311" s="84"/>
      <c r="GI311" s="84"/>
      <c r="GJ311" s="84"/>
      <c r="GK311" s="84"/>
      <c r="GL311" s="84"/>
      <c r="GM311" s="84"/>
      <c r="GN311" s="84"/>
      <c r="GO311" s="84"/>
      <c r="GP311" s="84"/>
      <c r="GQ311" s="84"/>
      <c r="GR311" s="84"/>
      <c r="GS311" s="84"/>
      <c r="GT311" s="84"/>
      <c r="GU311" s="84"/>
      <c r="GV311" s="84"/>
      <c r="GW311" s="84"/>
      <c r="GX311" s="84"/>
      <c r="GY311" s="84"/>
      <c r="GZ311" s="84"/>
      <c r="HA311" s="84"/>
      <c r="HB311" s="84"/>
      <c r="HC311" s="84"/>
      <c r="HD311" s="84"/>
      <c r="HE311" s="84"/>
      <c r="HF311" s="84"/>
      <c r="HG311" s="84"/>
      <c r="HH311" s="84"/>
      <c r="HI311" s="84"/>
      <c r="HJ311" s="84"/>
      <c r="HK311" s="84"/>
      <c r="HL311" s="84"/>
      <c r="HM311" s="84"/>
      <c r="HN311" s="84"/>
      <c r="HO311" s="84"/>
      <c r="HP311" s="84"/>
      <c r="HQ311" s="84"/>
      <c r="HR311" s="84"/>
      <c r="HS311" s="84"/>
      <c r="HT311" s="84"/>
      <c r="HU311" s="84"/>
      <c r="HV311" s="84"/>
      <c r="HW311" s="84"/>
      <c r="HX311" s="84"/>
      <c r="HY311" s="84"/>
      <c r="HZ311" s="84"/>
      <c r="IA311" s="84"/>
      <c r="IB311" s="84"/>
      <c r="IC311" s="84"/>
      <c r="ID311" s="84"/>
      <c r="IE311" s="84"/>
      <c r="IF311" s="84"/>
      <c r="IG311" s="84"/>
      <c r="IH311" s="84"/>
      <c r="II311" s="84"/>
      <c r="IJ311" s="84"/>
      <c r="IK311" s="84"/>
      <c r="IL311" s="84"/>
    </row>
    <row r="312" spans="1:246" ht="30">
      <c r="A312" s="49" t="s">
        <v>859</v>
      </c>
      <c r="B312" s="49" t="s">
        <v>33</v>
      </c>
      <c r="E312" s="77">
        <v>25</v>
      </c>
      <c r="F312" s="115" t="s">
        <v>264</v>
      </c>
      <c r="G312" s="381"/>
      <c r="H312" s="294">
        <f t="shared" si="75"/>
        <v>338</v>
      </c>
      <c r="I312" s="203">
        <v>309</v>
      </c>
      <c r="J312" s="195"/>
      <c r="K312" s="195">
        <v>29</v>
      </c>
      <c r="L312" s="88">
        <f t="shared" si="76"/>
        <v>338.113</v>
      </c>
      <c r="M312" s="195">
        <v>309</v>
      </c>
      <c r="N312" s="90"/>
      <c r="O312" s="195">
        <v>29.113</v>
      </c>
      <c r="P312" s="195">
        <f t="shared" si="77"/>
        <v>0</v>
      </c>
      <c r="Q312" s="195"/>
      <c r="R312" s="90"/>
      <c r="S312" s="90"/>
      <c r="T312" s="81">
        <f t="shared" si="79"/>
        <v>0</v>
      </c>
      <c r="U312" s="196"/>
      <c r="V312" s="90"/>
      <c r="W312" s="90"/>
      <c r="X312" s="86" t="s">
        <v>233</v>
      </c>
      <c r="Y312" s="90"/>
      <c r="Z312" s="50">
        <f t="shared" si="69"/>
        <v>338</v>
      </c>
      <c r="AA312" s="51">
        <f t="shared" si="70"/>
        <v>338.113</v>
      </c>
      <c r="AB312" s="51">
        <f t="shared" si="71"/>
        <v>0</v>
      </c>
      <c r="AC312" s="51">
        <f t="shared" si="72"/>
        <v>0</v>
      </c>
      <c r="AD312" s="84"/>
      <c r="AE312" s="84"/>
      <c r="AF312" s="84"/>
      <c r="AG312" s="84"/>
      <c r="AH312" s="84"/>
      <c r="AI312" s="84"/>
      <c r="AJ312" s="84"/>
      <c r="AK312" s="84"/>
      <c r="AL312" s="84"/>
      <c r="AM312" s="84"/>
      <c r="AN312" s="84"/>
      <c r="AO312" s="84"/>
      <c r="AP312" s="84"/>
      <c r="AQ312" s="84"/>
      <c r="AR312" s="84"/>
      <c r="AS312" s="84"/>
      <c r="AT312" s="84"/>
      <c r="AU312" s="84"/>
      <c r="AV312" s="84"/>
      <c r="AW312" s="84"/>
      <c r="AX312" s="84"/>
      <c r="AY312" s="84"/>
      <c r="AZ312" s="84"/>
      <c r="BA312" s="84"/>
      <c r="BB312" s="84"/>
      <c r="BC312" s="84"/>
      <c r="BD312" s="84"/>
      <c r="BE312" s="84"/>
      <c r="BF312" s="84"/>
      <c r="BG312" s="84"/>
      <c r="BH312" s="84"/>
      <c r="BI312" s="84"/>
      <c r="BJ312" s="84"/>
      <c r="BK312" s="84"/>
      <c r="BL312" s="84"/>
      <c r="BM312" s="84"/>
      <c r="BN312" s="84"/>
      <c r="BO312" s="84"/>
      <c r="BP312" s="84"/>
      <c r="BQ312" s="84"/>
      <c r="BR312" s="84"/>
      <c r="BS312" s="84"/>
      <c r="BT312" s="84"/>
      <c r="BU312" s="84"/>
      <c r="BV312" s="84"/>
      <c r="BW312" s="84"/>
      <c r="BX312" s="84"/>
      <c r="BY312" s="84"/>
      <c r="BZ312" s="84"/>
      <c r="CA312" s="84"/>
      <c r="CB312" s="84"/>
      <c r="CC312" s="84"/>
      <c r="CD312" s="84"/>
      <c r="CE312" s="84"/>
      <c r="CF312" s="84"/>
      <c r="CG312" s="84"/>
      <c r="CH312" s="84"/>
      <c r="CI312" s="84"/>
      <c r="CJ312" s="84"/>
      <c r="CK312" s="84"/>
      <c r="CL312" s="84"/>
      <c r="CM312" s="84"/>
      <c r="CN312" s="84"/>
      <c r="CO312" s="84"/>
      <c r="CP312" s="84"/>
      <c r="CQ312" s="84"/>
      <c r="CR312" s="84"/>
      <c r="CS312" s="84"/>
      <c r="CT312" s="84"/>
      <c r="CU312" s="84"/>
      <c r="CV312" s="84"/>
      <c r="CW312" s="84"/>
      <c r="CX312" s="84"/>
      <c r="CY312" s="84"/>
      <c r="CZ312" s="84"/>
      <c r="DA312" s="84"/>
      <c r="DB312" s="84"/>
      <c r="DC312" s="84"/>
      <c r="DD312" s="84"/>
      <c r="DE312" s="84"/>
      <c r="DF312" s="84"/>
      <c r="DG312" s="84"/>
      <c r="DH312" s="84"/>
      <c r="DI312" s="84"/>
      <c r="DJ312" s="84"/>
      <c r="DK312" s="84"/>
      <c r="DL312" s="84"/>
      <c r="DM312" s="84"/>
      <c r="DN312" s="84"/>
      <c r="DO312" s="84"/>
      <c r="DP312" s="84"/>
      <c r="DQ312" s="84"/>
      <c r="DR312" s="84"/>
      <c r="DS312" s="84"/>
      <c r="DT312" s="84"/>
      <c r="DU312" s="84"/>
      <c r="DV312" s="84"/>
      <c r="DW312" s="84"/>
      <c r="DX312" s="84"/>
      <c r="DY312" s="84"/>
      <c r="DZ312" s="84"/>
      <c r="EA312" s="84"/>
      <c r="EB312" s="84"/>
      <c r="EC312" s="84"/>
      <c r="ED312" s="84"/>
      <c r="EE312" s="84"/>
      <c r="EF312" s="84"/>
      <c r="EG312" s="84"/>
      <c r="EH312" s="84"/>
      <c r="EI312" s="84"/>
      <c r="EJ312" s="84"/>
      <c r="EK312" s="84"/>
      <c r="EL312" s="84"/>
      <c r="EM312" s="84"/>
      <c r="EN312" s="84"/>
      <c r="EO312" s="84"/>
      <c r="EP312" s="84"/>
      <c r="EQ312" s="84"/>
      <c r="ER312" s="84"/>
      <c r="ES312" s="84"/>
      <c r="ET312" s="84"/>
      <c r="EU312" s="84"/>
      <c r="EV312" s="84"/>
      <c r="EW312" s="84"/>
      <c r="EX312" s="84"/>
      <c r="EY312" s="84"/>
      <c r="EZ312" s="84"/>
      <c r="FA312" s="84"/>
      <c r="FB312" s="84"/>
      <c r="FC312" s="84"/>
      <c r="FD312" s="84"/>
      <c r="FE312" s="84"/>
      <c r="FF312" s="84"/>
      <c r="FG312" s="84"/>
      <c r="FH312" s="84"/>
      <c r="FI312" s="84"/>
      <c r="FJ312" s="84"/>
      <c r="FK312" s="84"/>
      <c r="FL312" s="84"/>
      <c r="FM312" s="84"/>
      <c r="FN312" s="84"/>
      <c r="FO312" s="84"/>
      <c r="FP312" s="84"/>
      <c r="FQ312" s="84"/>
      <c r="FR312" s="84"/>
      <c r="FS312" s="84"/>
      <c r="FT312" s="84"/>
      <c r="FU312" s="84"/>
      <c r="FV312" s="84"/>
      <c r="FW312" s="84"/>
      <c r="FX312" s="84"/>
      <c r="FY312" s="84"/>
      <c r="FZ312" s="84"/>
      <c r="GA312" s="84"/>
      <c r="GB312" s="84"/>
      <c r="GC312" s="84"/>
      <c r="GD312" s="84"/>
      <c r="GE312" s="84"/>
      <c r="GF312" s="84"/>
      <c r="GG312" s="84"/>
      <c r="GH312" s="84"/>
      <c r="GI312" s="84"/>
      <c r="GJ312" s="84"/>
      <c r="GK312" s="84"/>
      <c r="GL312" s="84"/>
      <c r="GM312" s="84"/>
      <c r="GN312" s="84"/>
      <c r="GO312" s="84"/>
      <c r="GP312" s="84"/>
      <c r="GQ312" s="84"/>
      <c r="GR312" s="84"/>
      <c r="GS312" s="84"/>
      <c r="GT312" s="84"/>
      <c r="GU312" s="84"/>
      <c r="GV312" s="84"/>
      <c r="GW312" s="84"/>
      <c r="GX312" s="84"/>
      <c r="GY312" s="84"/>
      <c r="GZ312" s="84"/>
      <c r="HA312" s="84"/>
      <c r="HB312" s="84"/>
      <c r="HC312" s="84"/>
      <c r="HD312" s="84"/>
      <c r="HE312" s="84"/>
      <c r="HF312" s="84"/>
      <c r="HG312" s="84"/>
      <c r="HH312" s="84"/>
      <c r="HI312" s="84"/>
      <c r="HJ312" s="84"/>
      <c r="HK312" s="84"/>
      <c r="HL312" s="84"/>
      <c r="HM312" s="84"/>
      <c r="HN312" s="84"/>
      <c r="HO312" s="84"/>
      <c r="HP312" s="84"/>
      <c r="HQ312" s="84"/>
      <c r="HR312" s="84"/>
      <c r="HS312" s="84"/>
      <c r="HT312" s="84"/>
      <c r="HU312" s="84"/>
      <c r="HV312" s="84"/>
      <c r="HW312" s="84"/>
      <c r="HX312" s="84"/>
      <c r="HY312" s="84"/>
      <c r="HZ312" s="84"/>
      <c r="IA312" s="84"/>
      <c r="IB312" s="84"/>
      <c r="IC312" s="84"/>
      <c r="ID312" s="84"/>
      <c r="IE312" s="84"/>
      <c r="IF312" s="84"/>
      <c r="IG312" s="84"/>
      <c r="IH312" s="84"/>
      <c r="II312" s="84"/>
      <c r="IJ312" s="84"/>
      <c r="IK312" s="84"/>
      <c r="IL312" s="84"/>
    </row>
    <row r="313" spans="1:246" ht="30">
      <c r="A313" s="49" t="s">
        <v>859</v>
      </c>
      <c r="B313" s="49" t="s">
        <v>33</v>
      </c>
      <c r="E313" s="77">
        <v>26</v>
      </c>
      <c r="F313" s="115" t="s">
        <v>265</v>
      </c>
      <c r="G313" s="381"/>
      <c r="H313" s="294">
        <f t="shared" si="75"/>
        <v>314</v>
      </c>
      <c r="I313" s="203">
        <v>299</v>
      </c>
      <c r="J313" s="195"/>
      <c r="K313" s="195">
        <v>15</v>
      </c>
      <c r="L313" s="88">
        <f t="shared" si="76"/>
        <v>313.12200000000001</v>
      </c>
      <c r="M313" s="195">
        <v>299</v>
      </c>
      <c r="N313" s="90"/>
      <c r="O313" s="195">
        <v>14.122</v>
      </c>
      <c r="P313" s="195">
        <f t="shared" si="77"/>
        <v>0</v>
      </c>
      <c r="Q313" s="195"/>
      <c r="R313" s="90"/>
      <c r="S313" s="90"/>
      <c r="T313" s="81">
        <f t="shared" si="79"/>
        <v>0</v>
      </c>
      <c r="U313" s="196"/>
      <c r="V313" s="90"/>
      <c r="W313" s="90"/>
      <c r="X313" s="86" t="s">
        <v>233</v>
      </c>
      <c r="Y313" s="90"/>
      <c r="Z313" s="50">
        <f t="shared" si="69"/>
        <v>314</v>
      </c>
      <c r="AA313" s="51">
        <f t="shared" si="70"/>
        <v>313.12200000000001</v>
      </c>
      <c r="AB313" s="51">
        <f t="shared" si="71"/>
        <v>0</v>
      </c>
      <c r="AC313" s="51">
        <f t="shared" si="72"/>
        <v>0</v>
      </c>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4"/>
      <c r="DL313" s="84"/>
      <c r="DM313" s="84"/>
      <c r="DN313" s="84"/>
      <c r="DO313" s="84"/>
      <c r="DP313" s="84"/>
      <c r="DQ313" s="84"/>
      <c r="DR313" s="84"/>
      <c r="DS313" s="84"/>
      <c r="DT313" s="84"/>
      <c r="DU313" s="84"/>
      <c r="DV313" s="84"/>
      <c r="DW313" s="84"/>
      <c r="DX313" s="84"/>
      <c r="DY313" s="84"/>
      <c r="DZ313" s="84"/>
      <c r="EA313" s="84"/>
      <c r="EB313" s="84"/>
      <c r="EC313" s="84"/>
      <c r="ED313" s="84"/>
      <c r="EE313" s="84"/>
      <c r="EF313" s="84"/>
      <c r="EG313" s="84"/>
      <c r="EH313" s="84"/>
      <c r="EI313" s="84"/>
      <c r="EJ313" s="84"/>
      <c r="EK313" s="84"/>
      <c r="EL313" s="84"/>
      <c r="EM313" s="84"/>
      <c r="EN313" s="84"/>
      <c r="EO313" s="84"/>
      <c r="EP313" s="84"/>
      <c r="EQ313" s="84"/>
      <c r="ER313" s="84"/>
      <c r="ES313" s="84"/>
      <c r="ET313" s="84"/>
      <c r="EU313" s="84"/>
      <c r="EV313" s="84"/>
      <c r="EW313" s="84"/>
      <c r="EX313" s="84"/>
      <c r="EY313" s="84"/>
      <c r="EZ313" s="84"/>
      <c r="FA313" s="84"/>
      <c r="FB313" s="84"/>
      <c r="FC313" s="84"/>
      <c r="FD313" s="84"/>
      <c r="FE313" s="84"/>
      <c r="FF313" s="84"/>
      <c r="FG313" s="84"/>
      <c r="FH313" s="84"/>
      <c r="FI313" s="84"/>
      <c r="FJ313" s="84"/>
      <c r="FK313" s="84"/>
      <c r="FL313" s="84"/>
      <c r="FM313" s="84"/>
      <c r="FN313" s="84"/>
      <c r="FO313" s="84"/>
      <c r="FP313" s="84"/>
      <c r="FQ313" s="84"/>
      <c r="FR313" s="84"/>
      <c r="FS313" s="84"/>
      <c r="FT313" s="84"/>
      <c r="FU313" s="84"/>
      <c r="FV313" s="84"/>
      <c r="FW313" s="84"/>
      <c r="FX313" s="84"/>
      <c r="FY313" s="84"/>
      <c r="FZ313" s="84"/>
      <c r="GA313" s="84"/>
      <c r="GB313" s="84"/>
      <c r="GC313" s="84"/>
      <c r="GD313" s="84"/>
      <c r="GE313" s="84"/>
      <c r="GF313" s="84"/>
      <c r="GG313" s="84"/>
      <c r="GH313" s="84"/>
      <c r="GI313" s="84"/>
      <c r="GJ313" s="84"/>
      <c r="GK313" s="84"/>
      <c r="GL313" s="84"/>
      <c r="GM313" s="84"/>
      <c r="GN313" s="84"/>
      <c r="GO313" s="84"/>
      <c r="GP313" s="84"/>
      <c r="GQ313" s="84"/>
      <c r="GR313" s="84"/>
      <c r="GS313" s="84"/>
      <c r="GT313" s="84"/>
      <c r="GU313" s="84"/>
      <c r="GV313" s="84"/>
      <c r="GW313" s="84"/>
      <c r="GX313" s="84"/>
      <c r="GY313" s="84"/>
      <c r="GZ313" s="84"/>
      <c r="HA313" s="84"/>
      <c r="HB313" s="84"/>
      <c r="HC313" s="84"/>
      <c r="HD313" s="84"/>
      <c r="HE313" s="84"/>
      <c r="HF313" s="84"/>
      <c r="HG313" s="84"/>
      <c r="HH313" s="84"/>
      <c r="HI313" s="84"/>
      <c r="HJ313" s="84"/>
      <c r="HK313" s="84"/>
      <c r="HL313" s="84"/>
      <c r="HM313" s="84"/>
      <c r="HN313" s="84"/>
      <c r="HO313" s="84"/>
      <c r="HP313" s="84"/>
      <c r="HQ313" s="84"/>
      <c r="HR313" s="84"/>
      <c r="HS313" s="84"/>
      <c r="HT313" s="84"/>
      <c r="HU313" s="84"/>
      <c r="HV313" s="84"/>
      <c r="HW313" s="84"/>
      <c r="HX313" s="84"/>
      <c r="HY313" s="84"/>
      <c r="HZ313" s="84"/>
      <c r="IA313" s="84"/>
      <c r="IB313" s="84"/>
      <c r="IC313" s="84"/>
      <c r="ID313" s="84"/>
      <c r="IE313" s="84"/>
      <c r="IF313" s="84"/>
      <c r="IG313" s="84"/>
      <c r="IH313" s="84"/>
      <c r="II313" s="84"/>
      <c r="IJ313" s="84"/>
      <c r="IK313" s="84"/>
      <c r="IL313" s="84"/>
    </row>
    <row r="314" spans="1:246" ht="30">
      <c r="A314" s="49" t="s">
        <v>859</v>
      </c>
      <c r="B314" s="49" t="s">
        <v>33</v>
      </c>
      <c r="E314" s="77">
        <v>27</v>
      </c>
      <c r="F314" s="115" t="s">
        <v>266</v>
      </c>
      <c r="G314" s="381"/>
      <c r="H314" s="294">
        <f t="shared" si="75"/>
        <v>222.75140400000001</v>
      </c>
      <c r="I314" s="203">
        <v>201.75140400000001</v>
      </c>
      <c r="J314" s="195"/>
      <c r="K314" s="195">
        <v>21</v>
      </c>
      <c r="L314" s="88">
        <f t="shared" si="76"/>
        <v>222.75140400000001</v>
      </c>
      <c r="M314" s="195">
        <v>201.75140400000001</v>
      </c>
      <c r="N314" s="90"/>
      <c r="O314" s="195">
        <v>21</v>
      </c>
      <c r="P314" s="195">
        <f t="shared" si="77"/>
        <v>0</v>
      </c>
      <c r="Q314" s="195"/>
      <c r="R314" s="90"/>
      <c r="S314" s="90"/>
      <c r="T314" s="81">
        <f t="shared" si="79"/>
        <v>0</v>
      </c>
      <c r="U314" s="196"/>
      <c r="V314" s="90"/>
      <c r="W314" s="90"/>
      <c r="X314" s="86" t="s">
        <v>233</v>
      </c>
      <c r="Y314" s="90"/>
      <c r="Z314" s="50">
        <f t="shared" si="69"/>
        <v>222.75140400000001</v>
      </c>
      <c r="AA314" s="51">
        <f t="shared" si="70"/>
        <v>222.75140400000001</v>
      </c>
      <c r="AB314" s="51">
        <f t="shared" si="71"/>
        <v>0</v>
      </c>
      <c r="AC314" s="51">
        <f t="shared" si="72"/>
        <v>0</v>
      </c>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c r="BV314" s="84"/>
      <c r="BW314" s="84"/>
      <c r="BX314" s="84"/>
      <c r="BY314" s="84"/>
      <c r="BZ314" s="84"/>
      <c r="CA314" s="84"/>
      <c r="CB314" s="84"/>
      <c r="CC314" s="84"/>
      <c r="CD314" s="84"/>
      <c r="CE314" s="84"/>
      <c r="CF314" s="84"/>
      <c r="CG314" s="84"/>
      <c r="CH314" s="84"/>
      <c r="CI314" s="84"/>
      <c r="CJ314" s="84"/>
      <c r="CK314" s="84"/>
      <c r="CL314" s="84"/>
      <c r="CM314" s="84"/>
      <c r="CN314" s="84"/>
      <c r="CO314" s="84"/>
      <c r="CP314" s="84"/>
      <c r="CQ314" s="84"/>
      <c r="CR314" s="84"/>
      <c r="CS314" s="84"/>
      <c r="CT314" s="84"/>
      <c r="CU314" s="84"/>
      <c r="CV314" s="84"/>
      <c r="CW314" s="84"/>
      <c r="CX314" s="84"/>
      <c r="CY314" s="84"/>
      <c r="CZ314" s="84"/>
      <c r="DA314" s="84"/>
      <c r="DB314" s="84"/>
      <c r="DC314" s="84"/>
      <c r="DD314" s="84"/>
      <c r="DE314" s="84"/>
      <c r="DF314" s="84"/>
      <c r="DG314" s="84"/>
      <c r="DH314" s="84"/>
      <c r="DI314" s="84"/>
      <c r="DJ314" s="84"/>
      <c r="DK314" s="84"/>
      <c r="DL314" s="84"/>
      <c r="DM314" s="84"/>
      <c r="DN314" s="84"/>
      <c r="DO314" s="84"/>
      <c r="DP314" s="84"/>
      <c r="DQ314" s="84"/>
      <c r="DR314" s="84"/>
      <c r="DS314" s="84"/>
      <c r="DT314" s="84"/>
      <c r="DU314" s="84"/>
      <c r="DV314" s="84"/>
      <c r="DW314" s="84"/>
      <c r="DX314" s="84"/>
      <c r="DY314" s="84"/>
      <c r="DZ314" s="84"/>
      <c r="EA314" s="84"/>
      <c r="EB314" s="84"/>
      <c r="EC314" s="84"/>
      <c r="ED314" s="84"/>
      <c r="EE314" s="84"/>
      <c r="EF314" s="84"/>
      <c r="EG314" s="84"/>
      <c r="EH314" s="84"/>
      <c r="EI314" s="84"/>
      <c r="EJ314" s="84"/>
      <c r="EK314" s="84"/>
      <c r="EL314" s="84"/>
      <c r="EM314" s="84"/>
      <c r="EN314" s="84"/>
      <c r="EO314" s="84"/>
      <c r="EP314" s="84"/>
      <c r="EQ314" s="84"/>
      <c r="ER314" s="84"/>
      <c r="ES314" s="84"/>
      <c r="ET314" s="84"/>
      <c r="EU314" s="84"/>
      <c r="EV314" s="84"/>
      <c r="EW314" s="84"/>
      <c r="EX314" s="84"/>
      <c r="EY314" s="84"/>
      <c r="EZ314" s="84"/>
      <c r="FA314" s="84"/>
      <c r="FB314" s="84"/>
      <c r="FC314" s="84"/>
      <c r="FD314" s="84"/>
      <c r="FE314" s="84"/>
      <c r="FF314" s="84"/>
      <c r="FG314" s="84"/>
      <c r="FH314" s="84"/>
      <c r="FI314" s="84"/>
      <c r="FJ314" s="84"/>
      <c r="FK314" s="84"/>
      <c r="FL314" s="84"/>
      <c r="FM314" s="84"/>
      <c r="FN314" s="84"/>
      <c r="FO314" s="84"/>
      <c r="FP314" s="84"/>
      <c r="FQ314" s="84"/>
      <c r="FR314" s="84"/>
      <c r="FS314" s="84"/>
      <c r="FT314" s="84"/>
      <c r="FU314" s="84"/>
      <c r="FV314" s="84"/>
      <c r="FW314" s="84"/>
      <c r="FX314" s="84"/>
      <c r="FY314" s="84"/>
      <c r="FZ314" s="84"/>
      <c r="GA314" s="84"/>
      <c r="GB314" s="84"/>
      <c r="GC314" s="84"/>
      <c r="GD314" s="84"/>
      <c r="GE314" s="84"/>
      <c r="GF314" s="84"/>
      <c r="GG314" s="84"/>
      <c r="GH314" s="84"/>
      <c r="GI314" s="84"/>
      <c r="GJ314" s="84"/>
      <c r="GK314" s="84"/>
      <c r="GL314" s="84"/>
      <c r="GM314" s="84"/>
      <c r="GN314" s="84"/>
      <c r="GO314" s="84"/>
      <c r="GP314" s="84"/>
      <c r="GQ314" s="84"/>
      <c r="GR314" s="84"/>
      <c r="GS314" s="84"/>
      <c r="GT314" s="84"/>
      <c r="GU314" s="84"/>
      <c r="GV314" s="84"/>
      <c r="GW314" s="84"/>
      <c r="GX314" s="84"/>
      <c r="GY314" s="84"/>
      <c r="GZ314" s="84"/>
      <c r="HA314" s="84"/>
      <c r="HB314" s="84"/>
      <c r="HC314" s="84"/>
      <c r="HD314" s="84"/>
      <c r="HE314" s="84"/>
      <c r="HF314" s="84"/>
      <c r="HG314" s="84"/>
      <c r="HH314" s="84"/>
      <c r="HI314" s="84"/>
      <c r="HJ314" s="84"/>
      <c r="HK314" s="84"/>
      <c r="HL314" s="84"/>
      <c r="HM314" s="84"/>
      <c r="HN314" s="84"/>
      <c r="HO314" s="84"/>
      <c r="HP314" s="84"/>
      <c r="HQ314" s="84"/>
      <c r="HR314" s="84"/>
      <c r="HS314" s="84"/>
      <c r="HT314" s="84"/>
      <c r="HU314" s="84"/>
      <c r="HV314" s="84"/>
      <c r="HW314" s="84"/>
      <c r="HX314" s="84"/>
      <c r="HY314" s="84"/>
      <c r="HZ314" s="84"/>
      <c r="IA314" s="84"/>
      <c r="IB314" s="84"/>
      <c r="IC314" s="84"/>
      <c r="ID314" s="84"/>
      <c r="IE314" s="84"/>
      <c r="IF314" s="84"/>
      <c r="IG314" s="84"/>
      <c r="IH314" s="84"/>
      <c r="II314" s="84"/>
      <c r="IJ314" s="84"/>
      <c r="IK314" s="84"/>
      <c r="IL314" s="84"/>
    </row>
    <row r="315" spans="1:246" ht="30">
      <c r="A315" s="49" t="s">
        <v>859</v>
      </c>
      <c r="B315" s="49" t="s">
        <v>33</v>
      </c>
      <c r="E315" s="77">
        <v>28</v>
      </c>
      <c r="F315" s="12" t="s">
        <v>267</v>
      </c>
      <c r="G315" s="381"/>
      <c r="H315" s="295">
        <f t="shared" si="75"/>
        <v>317.91800000000001</v>
      </c>
      <c r="I315" s="265">
        <v>287.91800000000001</v>
      </c>
      <c r="J315" s="198"/>
      <c r="K315" s="198">
        <v>30</v>
      </c>
      <c r="L315" s="101">
        <f t="shared" si="76"/>
        <v>317.91800000000001</v>
      </c>
      <c r="M315" s="198">
        <v>287.91800000000001</v>
      </c>
      <c r="N315" s="99"/>
      <c r="O315" s="198">
        <v>30</v>
      </c>
      <c r="P315" s="198">
        <f t="shared" si="77"/>
        <v>0</v>
      </c>
      <c r="Q315" s="198"/>
      <c r="R315" s="99"/>
      <c r="S315" s="99"/>
      <c r="T315" s="81">
        <f t="shared" si="79"/>
        <v>0</v>
      </c>
      <c r="U315" s="199"/>
      <c r="V315" s="99"/>
      <c r="W315" s="99"/>
      <c r="X315" s="86" t="s">
        <v>233</v>
      </c>
      <c r="Y315" s="90"/>
      <c r="Z315" s="50">
        <f t="shared" si="69"/>
        <v>317.91800000000001</v>
      </c>
      <c r="AA315" s="51">
        <f t="shared" si="70"/>
        <v>317.91800000000001</v>
      </c>
      <c r="AB315" s="51">
        <f t="shared" si="71"/>
        <v>0</v>
      </c>
      <c r="AC315" s="51">
        <f t="shared" si="72"/>
        <v>0</v>
      </c>
    </row>
    <row r="316" spans="1:246" ht="30">
      <c r="A316" s="49" t="s">
        <v>859</v>
      </c>
      <c r="B316" s="49" t="s">
        <v>33</v>
      </c>
      <c r="E316" s="77">
        <v>29</v>
      </c>
      <c r="F316" s="12" t="s">
        <v>268</v>
      </c>
      <c r="G316" s="381"/>
      <c r="H316" s="295">
        <f t="shared" si="75"/>
        <v>321.010041</v>
      </c>
      <c r="I316" s="265">
        <v>291.010041</v>
      </c>
      <c r="J316" s="198"/>
      <c r="K316" s="198">
        <v>30</v>
      </c>
      <c r="L316" s="101">
        <f t="shared" si="76"/>
        <v>321.010041</v>
      </c>
      <c r="M316" s="198">
        <v>291.010041</v>
      </c>
      <c r="N316" s="99"/>
      <c r="O316" s="198">
        <v>30</v>
      </c>
      <c r="P316" s="198">
        <f t="shared" si="77"/>
        <v>0</v>
      </c>
      <c r="Q316" s="198"/>
      <c r="R316" s="99"/>
      <c r="S316" s="99"/>
      <c r="T316" s="81">
        <f t="shared" si="79"/>
        <v>0</v>
      </c>
      <c r="U316" s="199"/>
      <c r="V316" s="99"/>
      <c r="W316" s="99"/>
      <c r="X316" s="86" t="s">
        <v>233</v>
      </c>
      <c r="Y316" s="90"/>
      <c r="Z316" s="50">
        <f t="shared" si="69"/>
        <v>321.010041</v>
      </c>
      <c r="AA316" s="51">
        <f t="shared" si="70"/>
        <v>321.010041</v>
      </c>
      <c r="AB316" s="51">
        <f t="shared" si="71"/>
        <v>0</v>
      </c>
      <c r="AC316" s="51">
        <f t="shared" si="72"/>
        <v>0</v>
      </c>
    </row>
    <row r="317" spans="1:246" ht="30">
      <c r="A317" s="49" t="s">
        <v>859</v>
      </c>
      <c r="B317" s="49" t="s">
        <v>33</v>
      </c>
      <c r="E317" s="77">
        <v>30</v>
      </c>
      <c r="F317" s="12" t="s">
        <v>269</v>
      </c>
      <c r="G317" s="381"/>
      <c r="H317" s="295">
        <f t="shared" si="75"/>
        <v>415</v>
      </c>
      <c r="I317" s="265">
        <v>333</v>
      </c>
      <c r="J317" s="198"/>
      <c r="K317" s="198">
        <v>82</v>
      </c>
      <c r="L317" s="101">
        <f t="shared" si="76"/>
        <v>415</v>
      </c>
      <c r="M317" s="198">
        <v>333</v>
      </c>
      <c r="N317" s="99"/>
      <c r="O317" s="198">
        <v>82</v>
      </c>
      <c r="P317" s="198">
        <f t="shared" si="77"/>
        <v>0</v>
      </c>
      <c r="Q317" s="198"/>
      <c r="R317" s="99"/>
      <c r="S317" s="99"/>
      <c r="T317" s="81">
        <f t="shared" si="79"/>
        <v>0</v>
      </c>
      <c r="U317" s="199"/>
      <c r="V317" s="99"/>
      <c r="W317" s="99"/>
      <c r="X317" s="86" t="s">
        <v>233</v>
      </c>
      <c r="Y317" s="90"/>
      <c r="Z317" s="50">
        <f t="shared" si="69"/>
        <v>415</v>
      </c>
      <c r="AA317" s="51">
        <f t="shared" si="70"/>
        <v>415</v>
      </c>
      <c r="AB317" s="51">
        <f t="shared" si="71"/>
        <v>0</v>
      </c>
      <c r="AC317" s="51">
        <f t="shared" si="72"/>
        <v>0</v>
      </c>
    </row>
    <row r="318" spans="1:246" ht="30">
      <c r="A318" s="49" t="s">
        <v>859</v>
      </c>
      <c r="B318" s="49" t="s">
        <v>33</v>
      </c>
      <c r="E318" s="77">
        <v>31</v>
      </c>
      <c r="F318" s="12" t="s">
        <v>270</v>
      </c>
      <c r="G318" s="381"/>
      <c r="H318" s="295">
        <f t="shared" si="75"/>
        <v>82</v>
      </c>
      <c r="I318" s="265">
        <v>75</v>
      </c>
      <c r="J318" s="198"/>
      <c r="K318" s="198">
        <v>7</v>
      </c>
      <c r="L318" s="101">
        <f t="shared" si="76"/>
        <v>83</v>
      </c>
      <c r="M318" s="198">
        <v>75</v>
      </c>
      <c r="N318" s="99"/>
      <c r="O318" s="198">
        <v>8</v>
      </c>
      <c r="P318" s="198">
        <f t="shared" si="77"/>
        <v>0</v>
      </c>
      <c r="Q318" s="198"/>
      <c r="R318" s="99"/>
      <c r="S318" s="99"/>
      <c r="T318" s="81">
        <f t="shared" si="79"/>
        <v>0</v>
      </c>
      <c r="U318" s="199"/>
      <c r="V318" s="99"/>
      <c r="W318" s="99"/>
      <c r="X318" s="86" t="s">
        <v>233</v>
      </c>
      <c r="Y318" s="90"/>
      <c r="Z318" s="50">
        <f t="shared" si="69"/>
        <v>82</v>
      </c>
      <c r="AA318" s="51">
        <f t="shared" si="70"/>
        <v>83</v>
      </c>
      <c r="AB318" s="51">
        <f t="shared" si="71"/>
        <v>0</v>
      </c>
      <c r="AC318" s="51">
        <f t="shared" si="72"/>
        <v>0</v>
      </c>
    </row>
    <row r="319" spans="1:246" ht="30">
      <c r="A319" s="49" t="s">
        <v>859</v>
      </c>
      <c r="B319" s="49" t="s">
        <v>33</v>
      </c>
      <c r="E319" s="77">
        <v>32</v>
      </c>
      <c r="F319" s="12" t="s">
        <v>271</v>
      </c>
      <c r="G319" s="381"/>
      <c r="H319" s="295">
        <f t="shared" si="75"/>
        <v>119</v>
      </c>
      <c r="I319" s="265">
        <v>109</v>
      </c>
      <c r="J319" s="198"/>
      <c r="K319" s="198">
        <v>10</v>
      </c>
      <c r="L319" s="101">
        <f t="shared" si="76"/>
        <v>118.673205</v>
      </c>
      <c r="M319" s="198">
        <v>109</v>
      </c>
      <c r="N319" s="99"/>
      <c r="O319" s="198">
        <v>9.6732049999999994</v>
      </c>
      <c r="P319" s="198">
        <f t="shared" si="77"/>
        <v>0</v>
      </c>
      <c r="Q319" s="198"/>
      <c r="R319" s="99"/>
      <c r="S319" s="99"/>
      <c r="T319" s="81">
        <f t="shared" si="79"/>
        <v>0</v>
      </c>
      <c r="U319" s="199"/>
      <c r="V319" s="99"/>
      <c r="W319" s="99"/>
      <c r="X319" s="86" t="s">
        <v>233</v>
      </c>
      <c r="Y319" s="90"/>
      <c r="Z319" s="50">
        <f t="shared" si="69"/>
        <v>119</v>
      </c>
      <c r="AA319" s="51">
        <f t="shared" si="70"/>
        <v>118.673205</v>
      </c>
      <c r="AB319" s="51">
        <f t="shared" si="71"/>
        <v>0</v>
      </c>
      <c r="AC319" s="51">
        <f t="shared" si="72"/>
        <v>0</v>
      </c>
    </row>
    <row r="320" spans="1:246" ht="45">
      <c r="A320" s="49" t="s">
        <v>859</v>
      </c>
      <c r="B320" s="49" t="s">
        <v>33</v>
      </c>
      <c r="E320" s="77">
        <v>33</v>
      </c>
      <c r="F320" s="12" t="s">
        <v>272</v>
      </c>
      <c r="G320" s="381"/>
      <c r="H320" s="295">
        <f t="shared" si="75"/>
        <v>601.32055500000001</v>
      </c>
      <c r="I320" s="265">
        <v>507.32055500000001</v>
      </c>
      <c r="J320" s="198"/>
      <c r="K320" s="198">
        <v>94</v>
      </c>
      <c r="L320" s="101">
        <f t="shared" si="76"/>
        <v>163.74739800000003</v>
      </c>
      <c r="M320" s="198">
        <f>507.320555-442</f>
        <v>65.320555000000013</v>
      </c>
      <c r="N320" s="99"/>
      <c r="O320" s="198">
        <f>104.426843-6</f>
        <v>98.426843000000005</v>
      </c>
      <c r="P320" s="198">
        <f t="shared" si="77"/>
        <v>448</v>
      </c>
      <c r="Q320" s="198">
        <v>442</v>
      </c>
      <c r="R320" s="99"/>
      <c r="S320" s="99">
        <v>6</v>
      </c>
      <c r="T320" s="81">
        <f t="shared" si="79"/>
        <v>163.74839800000001</v>
      </c>
      <c r="U320" s="199">
        <v>65.320554999999999</v>
      </c>
      <c r="V320" s="99"/>
      <c r="W320" s="99">
        <v>98.427842999999996</v>
      </c>
      <c r="X320" s="86" t="s">
        <v>233</v>
      </c>
      <c r="Y320" s="90"/>
      <c r="Z320" s="50">
        <f t="shared" si="69"/>
        <v>601.32055500000001</v>
      </c>
      <c r="AA320" s="51">
        <f t="shared" si="70"/>
        <v>163.74739800000003</v>
      </c>
      <c r="AB320" s="51">
        <f t="shared" si="71"/>
        <v>448</v>
      </c>
      <c r="AC320" s="51">
        <f t="shared" si="72"/>
        <v>163.74839800000001</v>
      </c>
    </row>
    <row r="321" spans="1:246" ht="30">
      <c r="A321" s="49" t="s">
        <v>859</v>
      </c>
      <c r="B321" s="49" t="s">
        <v>33</v>
      </c>
      <c r="E321" s="77">
        <v>34</v>
      </c>
      <c r="F321" s="12" t="s">
        <v>273</v>
      </c>
      <c r="G321" s="381"/>
      <c r="H321" s="295">
        <f t="shared" si="75"/>
        <v>157</v>
      </c>
      <c r="I321" s="265">
        <v>157</v>
      </c>
      <c r="J321" s="198"/>
      <c r="K321" s="198"/>
      <c r="L321" s="101">
        <f t="shared" si="76"/>
        <v>0</v>
      </c>
      <c r="M321" s="198"/>
      <c r="N321" s="99"/>
      <c r="O321" s="198"/>
      <c r="P321" s="198">
        <f t="shared" si="77"/>
        <v>183</v>
      </c>
      <c r="Q321" s="198">
        <v>157</v>
      </c>
      <c r="R321" s="99"/>
      <c r="S321" s="99">
        <v>26</v>
      </c>
      <c r="T321" s="81">
        <f t="shared" si="79"/>
        <v>0</v>
      </c>
      <c r="U321" s="199"/>
      <c r="V321" s="99"/>
      <c r="W321" s="99"/>
      <c r="X321" s="86" t="s">
        <v>233</v>
      </c>
      <c r="Y321" s="90"/>
      <c r="Z321" s="50">
        <f t="shared" si="69"/>
        <v>157</v>
      </c>
      <c r="AA321" s="51">
        <f t="shared" si="70"/>
        <v>0</v>
      </c>
      <c r="AB321" s="51">
        <f t="shared" si="71"/>
        <v>183</v>
      </c>
      <c r="AC321" s="51">
        <f t="shared" si="72"/>
        <v>0</v>
      </c>
    </row>
    <row r="322" spans="1:246" ht="45">
      <c r="A322" s="49" t="s">
        <v>859</v>
      </c>
      <c r="B322" s="49" t="s">
        <v>33</v>
      </c>
      <c r="E322" s="77">
        <v>35</v>
      </c>
      <c r="F322" s="12" t="s">
        <v>274</v>
      </c>
      <c r="G322" s="381"/>
      <c r="H322" s="295">
        <f t="shared" si="75"/>
        <v>187</v>
      </c>
      <c r="I322" s="265">
        <v>170</v>
      </c>
      <c r="J322" s="198"/>
      <c r="K322" s="198">
        <v>17</v>
      </c>
      <c r="L322" s="101">
        <f t="shared" si="76"/>
        <v>0</v>
      </c>
      <c r="M322" s="198"/>
      <c r="N322" s="99"/>
      <c r="O322" s="198"/>
      <c r="P322" s="198">
        <f t="shared" si="77"/>
        <v>187</v>
      </c>
      <c r="Q322" s="198">
        <v>170</v>
      </c>
      <c r="R322" s="99"/>
      <c r="S322" s="99">
        <v>17</v>
      </c>
      <c r="T322" s="81">
        <f t="shared" si="79"/>
        <v>0</v>
      </c>
      <c r="U322" s="199"/>
      <c r="V322" s="99"/>
      <c r="W322" s="99"/>
      <c r="X322" s="86" t="s">
        <v>233</v>
      </c>
      <c r="Y322" s="90"/>
      <c r="Z322" s="50">
        <f t="shared" si="69"/>
        <v>187</v>
      </c>
      <c r="AA322" s="51">
        <f t="shared" si="70"/>
        <v>0</v>
      </c>
      <c r="AB322" s="51">
        <f t="shared" si="71"/>
        <v>187</v>
      </c>
      <c r="AC322" s="51">
        <f t="shared" si="72"/>
        <v>0</v>
      </c>
    </row>
    <row r="323" spans="1:246" ht="30">
      <c r="A323" s="49" t="s">
        <v>859</v>
      </c>
      <c r="B323" s="49" t="s">
        <v>33</v>
      </c>
      <c r="E323" s="77">
        <v>36</v>
      </c>
      <c r="F323" s="12" t="s">
        <v>276</v>
      </c>
      <c r="G323" s="395" t="s">
        <v>275</v>
      </c>
      <c r="H323" s="295">
        <f t="shared" si="75"/>
        <v>274</v>
      </c>
      <c r="I323" s="265">
        <v>249</v>
      </c>
      <c r="J323" s="198"/>
      <c r="K323" s="198">
        <v>25</v>
      </c>
      <c r="L323" s="200">
        <f t="shared" si="76"/>
        <v>274</v>
      </c>
      <c r="M323" s="198">
        <v>249</v>
      </c>
      <c r="N323" s="99"/>
      <c r="O323" s="198">
        <v>25</v>
      </c>
      <c r="P323" s="198">
        <f t="shared" si="77"/>
        <v>0</v>
      </c>
      <c r="Q323" s="198"/>
      <c r="R323" s="99"/>
      <c r="S323" s="99"/>
      <c r="T323" s="199">
        <f t="shared" si="79"/>
        <v>0</v>
      </c>
      <c r="U323" s="199"/>
      <c r="V323" s="99"/>
      <c r="W323" s="99"/>
      <c r="X323" s="86" t="s">
        <v>233</v>
      </c>
      <c r="Y323" s="90"/>
      <c r="Z323" s="50">
        <f t="shared" si="69"/>
        <v>274</v>
      </c>
      <c r="AA323" s="51">
        <f t="shared" si="70"/>
        <v>274</v>
      </c>
      <c r="AB323" s="51">
        <f t="shared" si="71"/>
        <v>0</v>
      </c>
      <c r="AC323" s="51">
        <f t="shared" si="72"/>
        <v>0</v>
      </c>
    </row>
    <row r="324" spans="1:246" ht="30">
      <c r="A324" s="49" t="s">
        <v>859</v>
      </c>
      <c r="B324" s="49" t="s">
        <v>33</v>
      </c>
      <c r="E324" s="77">
        <v>37</v>
      </c>
      <c r="F324" s="12" t="s">
        <v>277</v>
      </c>
      <c r="G324" s="395"/>
      <c r="H324" s="295">
        <f t="shared" si="75"/>
        <v>277</v>
      </c>
      <c r="I324" s="265">
        <v>250</v>
      </c>
      <c r="J324" s="198"/>
      <c r="K324" s="198">
        <v>27</v>
      </c>
      <c r="L324" s="200">
        <f t="shared" si="76"/>
        <v>277</v>
      </c>
      <c r="M324" s="198">
        <v>250</v>
      </c>
      <c r="N324" s="99"/>
      <c r="O324" s="198">
        <v>27</v>
      </c>
      <c r="P324" s="198">
        <f t="shared" si="77"/>
        <v>0</v>
      </c>
      <c r="Q324" s="198"/>
      <c r="R324" s="99"/>
      <c r="S324" s="99"/>
      <c r="T324" s="199">
        <f t="shared" si="79"/>
        <v>0</v>
      </c>
      <c r="U324" s="199"/>
      <c r="V324" s="99"/>
      <c r="W324" s="99"/>
      <c r="X324" s="86" t="s">
        <v>233</v>
      </c>
      <c r="Y324" s="90"/>
      <c r="Z324" s="50">
        <f t="shared" si="69"/>
        <v>277</v>
      </c>
      <c r="AA324" s="51">
        <f t="shared" si="70"/>
        <v>277</v>
      </c>
      <c r="AB324" s="51">
        <f t="shared" si="71"/>
        <v>0</v>
      </c>
      <c r="AC324" s="51">
        <f t="shared" si="72"/>
        <v>0</v>
      </c>
    </row>
    <row r="325" spans="1:246" ht="30">
      <c r="A325" s="49" t="s">
        <v>859</v>
      </c>
      <c r="B325" s="49" t="s">
        <v>33</v>
      </c>
      <c r="E325" s="77">
        <v>38</v>
      </c>
      <c r="F325" s="12" t="s">
        <v>278</v>
      </c>
      <c r="G325" s="395"/>
      <c r="H325" s="295">
        <f t="shared" si="75"/>
        <v>501</v>
      </c>
      <c r="I325" s="265">
        <v>451</v>
      </c>
      <c r="J325" s="198"/>
      <c r="K325" s="198">
        <v>50</v>
      </c>
      <c r="L325" s="200">
        <f t="shared" si="76"/>
        <v>501</v>
      </c>
      <c r="M325" s="198">
        <v>451</v>
      </c>
      <c r="N325" s="99"/>
      <c r="O325" s="198">
        <v>50</v>
      </c>
      <c r="P325" s="198">
        <f t="shared" si="77"/>
        <v>0</v>
      </c>
      <c r="Q325" s="198"/>
      <c r="R325" s="99"/>
      <c r="S325" s="99"/>
      <c r="T325" s="199">
        <f t="shared" si="79"/>
        <v>0</v>
      </c>
      <c r="U325" s="199"/>
      <c r="V325" s="99"/>
      <c r="W325" s="99"/>
      <c r="X325" s="86" t="s">
        <v>233</v>
      </c>
      <c r="Y325" s="90"/>
      <c r="Z325" s="50">
        <f t="shared" si="69"/>
        <v>501</v>
      </c>
      <c r="AA325" s="51">
        <f t="shared" si="70"/>
        <v>501</v>
      </c>
      <c r="AB325" s="51">
        <f t="shared" si="71"/>
        <v>0</v>
      </c>
      <c r="AC325" s="51">
        <f t="shared" si="72"/>
        <v>0</v>
      </c>
    </row>
    <row r="326" spans="1:246" ht="30">
      <c r="A326" s="49" t="s">
        <v>859</v>
      </c>
      <c r="B326" s="49" t="s">
        <v>33</v>
      </c>
      <c r="E326" s="77">
        <v>39</v>
      </c>
      <c r="F326" s="12" t="s">
        <v>279</v>
      </c>
      <c r="G326" s="395"/>
      <c r="H326" s="295">
        <f t="shared" si="75"/>
        <v>172</v>
      </c>
      <c r="I326" s="265">
        <v>154</v>
      </c>
      <c r="J326" s="198"/>
      <c r="K326" s="198">
        <v>18</v>
      </c>
      <c r="L326" s="200">
        <f t="shared" si="76"/>
        <v>172</v>
      </c>
      <c r="M326" s="198">
        <v>154</v>
      </c>
      <c r="N326" s="99"/>
      <c r="O326" s="198">
        <v>18</v>
      </c>
      <c r="P326" s="198">
        <f t="shared" si="77"/>
        <v>0</v>
      </c>
      <c r="Q326" s="198"/>
      <c r="R326" s="99"/>
      <c r="S326" s="99"/>
      <c r="T326" s="199">
        <f t="shared" si="79"/>
        <v>70.692999999999998</v>
      </c>
      <c r="U326" s="199">
        <v>52.692999999999998</v>
      </c>
      <c r="V326" s="99"/>
      <c r="W326" s="99">
        <v>18</v>
      </c>
      <c r="X326" s="86" t="s">
        <v>233</v>
      </c>
      <c r="Y326" s="90"/>
      <c r="Z326" s="50">
        <f t="shared" si="69"/>
        <v>172</v>
      </c>
      <c r="AA326" s="51">
        <f t="shared" si="70"/>
        <v>172</v>
      </c>
      <c r="AB326" s="51">
        <f t="shared" si="71"/>
        <v>0</v>
      </c>
      <c r="AC326" s="51">
        <f t="shared" si="72"/>
        <v>70.692999999999998</v>
      </c>
    </row>
    <row r="327" spans="1:246" ht="30">
      <c r="A327" s="49" t="s">
        <v>859</v>
      </c>
      <c r="B327" s="49" t="s">
        <v>33</v>
      </c>
      <c r="E327" s="77">
        <v>40</v>
      </c>
      <c r="F327" s="12" t="s">
        <v>280</v>
      </c>
      <c r="G327" s="395"/>
      <c r="H327" s="295">
        <f t="shared" si="75"/>
        <v>168</v>
      </c>
      <c r="I327" s="265">
        <v>151</v>
      </c>
      <c r="J327" s="198"/>
      <c r="K327" s="198">
        <v>17</v>
      </c>
      <c r="L327" s="200">
        <f t="shared" si="76"/>
        <v>168</v>
      </c>
      <c r="M327" s="198">
        <v>151</v>
      </c>
      <c r="N327" s="99"/>
      <c r="O327" s="198">
        <v>17</v>
      </c>
      <c r="P327" s="198">
        <f t="shared" si="77"/>
        <v>0</v>
      </c>
      <c r="Q327" s="198"/>
      <c r="R327" s="99"/>
      <c r="S327" s="99"/>
      <c r="T327" s="199">
        <f t="shared" si="79"/>
        <v>1.673</v>
      </c>
      <c r="U327" s="199"/>
      <c r="V327" s="99"/>
      <c r="W327" s="99">
        <v>1.673</v>
      </c>
      <c r="X327" s="86" t="s">
        <v>233</v>
      </c>
      <c r="Y327" s="90"/>
      <c r="Z327" s="50">
        <f t="shared" si="69"/>
        <v>168</v>
      </c>
      <c r="AA327" s="51">
        <f t="shared" si="70"/>
        <v>168</v>
      </c>
      <c r="AB327" s="51">
        <f t="shared" si="71"/>
        <v>0</v>
      </c>
      <c r="AC327" s="51">
        <f t="shared" si="72"/>
        <v>1.673</v>
      </c>
    </row>
    <row r="328" spans="1:246" ht="30">
      <c r="A328" s="49" t="s">
        <v>859</v>
      </c>
      <c r="B328" s="49" t="s">
        <v>33</v>
      </c>
      <c r="E328" s="77">
        <v>41</v>
      </c>
      <c r="F328" s="12" t="s">
        <v>281</v>
      </c>
      <c r="G328" s="395"/>
      <c r="H328" s="295">
        <f t="shared" si="75"/>
        <v>220</v>
      </c>
      <c r="I328" s="265">
        <v>200</v>
      </c>
      <c r="J328" s="198"/>
      <c r="K328" s="198">
        <v>20</v>
      </c>
      <c r="L328" s="200">
        <f t="shared" si="76"/>
        <v>220</v>
      </c>
      <c r="M328" s="198">
        <v>200</v>
      </c>
      <c r="N328" s="99"/>
      <c r="O328" s="198">
        <v>20</v>
      </c>
      <c r="P328" s="198">
        <f t="shared" si="77"/>
        <v>0</v>
      </c>
      <c r="Q328" s="198"/>
      <c r="R328" s="99"/>
      <c r="S328" s="99"/>
      <c r="T328" s="199">
        <f t="shared" si="79"/>
        <v>1.5269999999999999</v>
      </c>
      <c r="U328" s="199"/>
      <c r="V328" s="99"/>
      <c r="W328" s="99">
        <v>1.5269999999999999</v>
      </c>
      <c r="X328" s="86" t="s">
        <v>233</v>
      </c>
      <c r="Y328" s="90"/>
      <c r="Z328" s="50">
        <f t="shared" si="69"/>
        <v>220</v>
      </c>
      <c r="AA328" s="51">
        <f t="shared" si="70"/>
        <v>220</v>
      </c>
      <c r="AB328" s="51">
        <f t="shared" si="71"/>
        <v>0</v>
      </c>
      <c r="AC328" s="51">
        <f t="shared" si="72"/>
        <v>1.5269999999999999</v>
      </c>
    </row>
    <row r="329" spans="1:246" ht="30">
      <c r="A329" s="49" t="s">
        <v>859</v>
      </c>
      <c r="B329" s="49" t="s">
        <v>33</v>
      </c>
      <c r="E329" s="77">
        <v>42</v>
      </c>
      <c r="F329" s="12" t="s">
        <v>282</v>
      </c>
      <c r="G329" s="395"/>
      <c r="H329" s="295">
        <f t="shared" si="75"/>
        <v>132</v>
      </c>
      <c r="I329" s="265">
        <v>120</v>
      </c>
      <c r="J329" s="198"/>
      <c r="K329" s="198">
        <v>12</v>
      </c>
      <c r="L329" s="200">
        <f t="shared" si="76"/>
        <v>132</v>
      </c>
      <c r="M329" s="198">
        <v>120</v>
      </c>
      <c r="N329" s="99"/>
      <c r="O329" s="198">
        <v>12</v>
      </c>
      <c r="P329" s="198">
        <f t="shared" si="77"/>
        <v>0</v>
      </c>
      <c r="Q329" s="198"/>
      <c r="R329" s="99"/>
      <c r="S329" s="99"/>
      <c r="T329" s="199">
        <f t="shared" si="79"/>
        <v>1.198</v>
      </c>
      <c r="U329" s="199">
        <v>0.77400000000000002</v>
      </c>
      <c r="V329" s="99"/>
      <c r="W329" s="99">
        <v>0.42399999999999999</v>
      </c>
      <c r="X329" s="86" t="s">
        <v>233</v>
      </c>
      <c r="Y329" s="90"/>
      <c r="Z329" s="50">
        <f t="shared" si="69"/>
        <v>132</v>
      </c>
      <c r="AA329" s="51">
        <f t="shared" si="70"/>
        <v>132</v>
      </c>
      <c r="AB329" s="51">
        <f t="shared" si="71"/>
        <v>0</v>
      </c>
      <c r="AC329" s="51">
        <f t="shared" si="72"/>
        <v>1.198</v>
      </c>
    </row>
    <row r="330" spans="1:246" ht="30">
      <c r="A330" s="49" t="s">
        <v>859</v>
      </c>
      <c r="B330" s="49" t="s">
        <v>33</v>
      </c>
      <c r="E330" s="77">
        <v>43</v>
      </c>
      <c r="F330" s="12" t="s">
        <v>283</v>
      </c>
      <c r="G330" s="395"/>
      <c r="H330" s="295">
        <f t="shared" si="75"/>
        <v>140</v>
      </c>
      <c r="I330" s="265">
        <v>126</v>
      </c>
      <c r="J330" s="198"/>
      <c r="K330" s="198">
        <v>14</v>
      </c>
      <c r="L330" s="200">
        <f t="shared" si="76"/>
        <v>140</v>
      </c>
      <c r="M330" s="198">
        <v>126</v>
      </c>
      <c r="N330" s="99"/>
      <c r="O330" s="198">
        <v>14</v>
      </c>
      <c r="P330" s="198">
        <f t="shared" si="77"/>
        <v>0</v>
      </c>
      <c r="Q330" s="198"/>
      <c r="R330" s="99"/>
      <c r="S330" s="99"/>
      <c r="T330" s="199">
        <f t="shared" si="79"/>
        <v>5.7779999999999996</v>
      </c>
      <c r="U330" s="199"/>
      <c r="V330" s="99"/>
      <c r="W330" s="99">
        <v>5.7779999999999996</v>
      </c>
      <c r="X330" s="86" t="s">
        <v>233</v>
      </c>
      <c r="Y330" s="90"/>
      <c r="Z330" s="50">
        <f t="shared" si="69"/>
        <v>140</v>
      </c>
      <c r="AA330" s="51">
        <f t="shared" si="70"/>
        <v>140</v>
      </c>
      <c r="AB330" s="51">
        <f t="shared" si="71"/>
        <v>0</v>
      </c>
      <c r="AC330" s="51">
        <f t="shared" si="72"/>
        <v>5.7779999999999996</v>
      </c>
    </row>
    <row r="331" spans="1:246" ht="30">
      <c r="A331" s="49" t="s">
        <v>859</v>
      </c>
      <c r="B331" s="49" t="s">
        <v>33</v>
      </c>
      <c r="E331" s="77">
        <v>44</v>
      </c>
      <c r="F331" s="12" t="s">
        <v>284</v>
      </c>
      <c r="G331" s="395"/>
      <c r="H331" s="295">
        <f t="shared" si="75"/>
        <v>595</v>
      </c>
      <c r="I331" s="265">
        <v>544</v>
      </c>
      <c r="J331" s="198"/>
      <c r="K331" s="198">
        <v>51</v>
      </c>
      <c r="L331" s="200">
        <f t="shared" si="76"/>
        <v>0</v>
      </c>
      <c r="M331" s="198"/>
      <c r="N331" s="99"/>
      <c r="O331" s="198"/>
      <c r="P331" s="198">
        <f t="shared" si="77"/>
        <v>595</v>
      </c>
      <c r="Q331" s="198">
        <v>544</v>
      </c>
      <c r="R331" s="99"/>
      <c r="S331" s="99">
        <v>51</v>
      </c>
      <c r="T331" s="199">
        <f t="shared" si="79"/>
        <v>0</v>
      </c>
      <c r="U331" s="199"/>
      <c r="V331" s="99"/>
      <c r="W331" s="99"/>
      <c r="X331" s="86" t="s">
        <v>233</v>
      </c>
      <c r="Y331" s="90"/>
      <c r="Z331" s="50">
        <f t="shared" si="69"/>
        <v>595</v>
      </c>
      <c r="AA331" s="51">
        <f t="shared" si="70"/>
        <v>0</v>
      </c>
      <c r="AB331" s="51">
        <f t="shared" si="71"/>
        <v>595</v>
      </c>
      <c r="AC331" s="51">
        <f t="shared" si="72"/>
        <v>0</v>
      </c>
    </row>
    <row r="332" spans="1:246" ht="30">
      <c r="A332" s="49" t="s">
        <v>859</v>
      </c>
      <c r="B332" s="49" t="s">
        <v>33</v>
      </c>
      <c r="E332" s="77">
        <v>45</v>
      </c>
      <c r="F332" s="12" t="s">
        <v>285</v>
      </c>
      <c r="G332" s="395"/>
      <c r="H332" s="295">
        <f t="shared" si="75"/>
        <v>470</v>
      </c>
      <c r="I332" s="265">
        <v>423</v>
      </c>
      <c r="J332" s="198"/>
      <c r="K332" s="198">
        <v>47</v>
      </c>
      <c r="L332" s="200">
        <f t="shared" si="76"/>
        <v>0</v>
      </c>
      <c r="M332" s="198"/>
      <c r="N332" s="99"/>
      <c r="O332" s="198"/>
      <c r="P332" s="198">
        <f t="shared" si="77"/>
        <v>470</v>
      </c>
      <c r="Q332" s="198">
        <v>423</v>
      </c>
      <c r="R332" s="99"/>
      <c r="S332" s="99">
        <v>47</v>
      </c>
      <c r="T332" s="199">
        <f t="shared" si="79"/>
        <v>0</v>
      </c>
      <c r="U332" s="199"/>
      <c r="V332" s="99"/>
      <c r="W332" s="99"/>
      <c r="X332" s="86" t="s">
        <v>233</v>
      </c>
      <c r="Y332" s="90"/>
      <c r="Z332" s="50">
        <f t="shared" ref="Z332:Z395" si="80">I332+J332+K332</f>
        <v>470</v>
      </c>
      <c r="AA332" s="51">
        <f t="shared" ref="AA332:AA395" si="81">M332+N332+O332</f>
        <v>0</v>
      </c>
      <c r="AB332" s="51">
        <f t="shared" ref="AB332:AB395" si="82">Q332+R332+S332</f>
        <v>470</v>
      </c>
      <c r="AC332" s="51">
        <f t="shared" ref="AC332:AC395" si="83">U332+V332+W332</f>
        <v>0</v>
      </c>
    </row>
    <row r="333" spans="1:246" ht="30">
      <c r="A333" s="49" t="s">
        <v>859</v>
      </c>
      <c r="B333" s="49" t="s">
        <v>33</v>
      </c>
      <c r="E333" s="77">
        <v>46</v>
      </c>
      <c r="F333" s="12" t="s">
        <v>286</v>
      </c>
      <c r="G333" s="395"/>
      <c r="H333" s="295">
        <f t="shared" si="75"/>
        <v>146</v>
      </c>
      <c r="I333" s="265">
        <v>132</v>
      </c>
      <c r="J333" s="198"/>
      <c r="K333" s="198">
        <v>14</v>
      </c>
      <c r="L333" s="200">
        <f t="shared" si="76"/>
        <v>146</v>
      </c>
      <c r="M333" s="198">
        <v>132</v>
      </c>
      <c r="N333" s="99"/>
      <c r="O333" s="198">
        <v>14</v>
      </c>
      <c r="P333" s="198">
        <f t="shared" si="77"/>
        <v>0</v>
      </c>
      <c r="Q333" s="198"/>
      <c r="R333" s="99"/>
      <c r="S333" s="99"/>
      <c r="T333" s="199">
        <f t="shared" si="79"/>
        <v>0.36009999999999998</v>
      </c>
      <c r="U333" s="199"/>
      <c r="V333" s="99"/>
      <c r="W333" s="99">
        <v>0.36009999999999998</v>
      </c>
      <c r="X333" s="86" t="s">
        <v>233</v>
      </c>
      <c r="Y333" s="90"/>
      <c r="Z333" s="50">
        <f t="shared" si="80"/>
        <v>146</v>
      </c>
      <c r="AA333" s="51">
        <f t="shared" si="81"/>
        <v>146</v>
      </c>
      <c r="AB333" s="51">
        <f t="shared" si="82"/>
        <v>0</v>
      </c>
      <c r="AC333" s="51">
        <f t="shared" si="83"/>
        <v>0.36009999999999998</v>
      </c>
    </row>
    <row r="334" spans="1:246" ht="30">
      <c r="A334" s="49" t="s">
        <v>859</v>
      </c>
      <c r="B334" s="49" t="s">
        <v>33</v>
      </c>
      <c r="E334" s="77">
        <v>47</v>
      </c>
      <c r="F334" s="108" t="s">
        <v>287</v>
      </c>
      <c r="G334" s="395" t="s">
        <v>234</v>
      </c>
      <c r="H334" s="294">
        <f t="shared" si="75"/>
        <v>580</v>
      </c>
      <c r="I334" s="203">
        <v>522</v>
      </c>
      <c r="J334" s="195"/>
      <c r="K334" s="195">
        <v>58</v>
      </c>
      <c r="L334" s="201">
        <f t="shared" si="76"/>
        <v>580</v>
      </c>
      <c r="M334" s="195">
        <v>522</v>
      </c>
      <c r="N334" s="90"/>
      <c r="O334" s="195">
        <v>58</v>
      </c>
      <c r="P334" s="195">
        <f t="shared" si="77"/>
        <v>0</v>
      </c>
      <c r="Q334" s="195"/>
      <c r="R334" s="90"/>
      <c r="S334" s="90"/>
      <c r="T334" s="196">
        <f t="shared" si="79"/>
        <v>0</v>
      </c>
      <c r="U334" s="196"/>
      <c r="V334" s="90"/>
      <c r="W334" s="90"/>
      <c r="X334" s="86" t="s">
        <v>288</v>
      </c>
      <c r="Y334" s="90"/>
      <c r="Z334" s="50">
        <f t="shared" si="80"/>
        <v>580</v>
      </c>
      <c r="AA334" s="51">
        <f t="shared" si="81"/>
        <v>580</v>
      </c>
      <c r="AB334" s="51">
        <f t="shared" si="82"/>
        <v>0</v>
      </c>
      <c r="AC334" s="51">
        <f t="shared" si="83"/>
        <v>0</v>
      </c>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84"/>
      <c r="BV334" s="84"/>
      <c r="BW334" s="84"/>
      <c r="BX334" s="84"/>
      <c r="BY334" s="84"/>
      <c r="BZ334" s="84"/>
      <c r="CA334" s="84"/>
      <c r="CB334" s="84"/>
      <c r="CC334" s="84"/>
      <c r="CD334" s="84"/>
      <c r="CE334" s="84"/>
      <c r="CF334" s="84"/>
      <c r="CG334" s="84"/>
      <c r="CH334" s="84"/>
      <c r="CI334" s="84"/>
      <c r="CJ334" s="84"/>
      <c r="CK334" s="84"/>
      <c r="CL334" s="84"/>
      <c r="CM334" s="84"/>
      <c r="CN334" s="84"/>
      <c r="CO334" s="84"/>
      <c r="CP334" s="84"/>
      <c r="CQ334" s="84"/>
      <c r="CR334" s="84"/>
      <c r="CS334" s="84"/>
      <c r="CT334" s="84"/>
      <c r="CU334" s="84"/>
      <c r="CV334" s="84"/>
      <c r="CW334" s="84"/>
      <c r="CX334" s="84"/>
      <c r="CY334" s="84"/>
      <c r="CZ334" s="84"/>
      <c r="DA334" s="84"/>
      <c r="DB334" s="84"/>
      <c r="DC334" s="84"/>
      <c r="DD334" s="84"/>
      <c r="DE334" s="84"/>
      <c r="DF334" s="84"/>
      <c r="DG334" s="84"/>
      <c r="DH334" s="84"/>
      <c r="DI334" s="84"/>
      <c r="DJ334" s="84"/>
      <c r="DK334" s="84"/>
      <c r="DL334" s="84"/>
      <c r="DM334" s="84"/>
      <c r="DN334" s="84"/>
      <c r="DO334" s="84"/>
      <c r="DP334" s="84"/>
      <c r="DQ334" s="84"/>
      <c r="DR334" s="84"/>
      <c r="DS334" s="84"/>
      <c r="DT334" s="84"/>
      <c r="DU334" s="84"/>
      <c r="DV334" s="84"/>
      <c r="DW334" s="84"/>
      <c r="DX334" s="84"/>
      <c r="DY334" s="84"/>
      <c r="DZ334" s="84"/>
      <c r="EA334" s="84"/>
      <c r="EB334" s="84"/>
      <c r="EC334" s="84"/>
      <c r="ED334" s="84"/>
      <c r="EE334" s="84"/>
      <c r="EF334" s="84"/>
      <c r="EG334" s="84"/>
      <c r="EH334" s="84"/>
      <c r="EI334" s="84"/>
      <c r="EJ334" s="84"/>
      <c r="EK334" s="84"/>
      <c r="EL334" s="84"/>
      <c r="EM334" s="84"/>
      <c r="EN334" s="84"/>
      <c r="EO334" s="84"/>
      <c r="EP334" s="84"/>
      <c r="EQ334" s="84"/>
      <c r="ER334" s="84"/>
      <c r="ES334" s="84"/>
      <c r="ET334" s="84"/>
      <c r="EU334" s="84"/>
      <c r="EV334" s="84"/>
      <c r="EW334" s="84"/>
      <c r="EX334" s="84"/>
      <c r="EY334" s="84"/>
      <c r="EZ334" s="84"/>
      <c r="FA334" s="84"/>
      <c r="FB334" s="84"/>
      <c r="FC334" s="84"/>
      <c r="FD334" s="84"/>
      <c r="FE334" s="84"/>
      <c r="FF334" s="84"/>
      <c r="FG334" s="84"/>
      <c r="FH334" s="84"/>
      <c r="FI334" s="84"/>
      <c r="FJ334" s="84"/>
      <c r="FK334" s="84"/>
      <c r="FL334" s="84"/>
      <c r="FM334" s="84"/>
      <c r="FN334" s="84"/>
      <c r="FO334" s="84"/>
      <c r="FP334" s="84"/>
      <c r="FQ334" s="84"/>
      <c r="FR334" s="84"/>
      <c r="FS334" s="84"/>
      <c r="FT334" s="84"/>
      <c r="FU334" s="84"/>
      <c r="FV334" s="84"/>
      <c r="FW334" s="84"/>
      <c r="FX334" s="84"/>
      <c r="FY334" s="84"/>
      <c r="FZ334" s="84"/>
      <c r="GA334" s="84"/>
      <c r="GB334" s="84"/>
      <c r="GC334" s="84"/>
      <c r="GD334" s="84"/>
      <c r="GE334" s="84"/>
      <c r="GF334" s="84"/>
      <c r="GG334" s="84"/>
      <c r="GH334" s="84"/>
      <c r="GI334" s="84"/>
      <c r="GJ334" s="84"/>
      <c r="GK334" s="84"/>
      <c r="GL334" s="84"/>
      <c r="GM334" s="84"/>
      <c r="GN334" s="84"/>
      <c r="GO334" s="84"/>
      <c r="GP334" s="84"/>
      <c r="GQ334" s="84"/>
      <c r="GR334" s="84"/>
      <c r="GS334" s="84"/>
      <c r="GT334" s="84"/>
      <c r="GU334" s="84"/>
      <c r="GV334" s="84"/>
      <c r="GW334" s="84"/>
      <c r="GX334" s="84"/>
      <c r="GY334" s="84"/>
      <c r="GZ334" s="84"/>
      <c r="HA334" s="84"/>
      <c r="HB334" s="84"/>
      <c r="HC334" s="84"/>
      <c r="HD334" s="84"/>
      <c r="HE334" s="84"/>
      <c r="HF334" s="84"/>
      <c r="HG334" s="84"/>
      <c r="HH334" s="84"/>
      <c r="HI334" s="84"/>
      <c r="HJ334" s="84"/>
      <c r="HK334" s="84"/>
      <c r="HL334" s="84"/>
      <c r="HM334" s="84"/>
      <c r="HN334" s="84"/>
      <c r="HO334" s="84"/>
      <c r="HP334" s="84"/>
      <c r="HQ334" s="84"/>
      <c r="HR334" s="84"/>
      <c r="HS334" s="84"/>
      <c r="HT334" s="84"/>
      <c r="HU334" s="84"/>
      <c r="HV334" s="84"/>
      <c r="HW334" s="84"/>
      <c r="HX334" s="84"/>
      <c r="HY334" s="84"/>
      <c r="HZ334" s="84"/>
      <c r="IA334" s="84"/>
      <c r="IB334" s="84"/>
      <c r="IC334" s="84"/>
      <c r="ID334" s="84"/>
      <c r="IE334" s="84"/>
      <c r="IF334" s="84"/>
      <c r="IG334" s="84"/>
      <c r="IH334" s="84"/>
      <c r="II334" s="84"/>
      <c r="IJ334" s="84"/>
      <c r="IK334" s="84"/>
      <c r="IL334" s="84"/>
    </row>
    <row r="335" spans="1:246" ht="30">
      <c r="A335" s="49" t="s">
        <v>859</v>
      </c>
      <c r="B335" s="49" t="s">
        <v>33</v>
      </c>
      <c r="E335" s="77">
        <v>48</v>
      </c>
      <c r="F335" s="108" t="s">
        <v>289</v>
      </c>
      <c r="G335" s="395"/>
      <c r="H335" s="294">
        <f t="shared" si="75"/>
        <v>465</v>
      </c>
      <c r="I335" s="203">
        <v>393</v>
      </c>
      <c r="J335" s="195"/>
      <c r="K335" s="195">
        <v>72</v>
      </c>
      <c r="L335" s="201">
        <f t="shared" si="76"/>
        <v>465</v>
      </c>
      <c r="M335" s="195">
        <v>393</v>
      </c>
      <c r="N335" s="90"/>
      <c r="O335" s="195">
        <v>72</v>
      </c>
      <c r="P335" s="195">
        <f t="shared" si="77"/>
        <v>0</v>
      </c>
      <c r="Q335" s="195"/>
      <c r="R335" s="90"/>
      <c r="S335" s="90"/>
      <c r="T335" s="196">
        <f t="shared" si="79"/>
        <v>0</v>
      </c>
      <c r="U335" s="196"/>
      <c r="V335" s="90"/>
      <c r="W335" s="90"/>
      <c r="X335" s="86" t="s">
        <v>288</v>
      </c>
      <c r="Y335" s="90"/>
      <c r="Z335" s="50">
        <f t="shared" si="80"/>
        <v>465</v>
      </c>
      <c r="AA335" s="51">
        <f t="shared" si="81"/>
        <v>465</v>
      </c>
      <c r="AB335" s="51">
        <f t="shared" si="82"/>
        <v>0</v>
      </c>
      <c r="AC335" s="51">
        <f t="shared" si="83"/>
        <v>0</v>
      </c>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4"/>
      <c r="CU335" s="84"/>
      <c r="CV335" s="84"/>
      <c r="CW335" s="84"/>
      <c r="CX335" s="84"/>
      <c r="CY335" s="84"/>
      <c r="CZ335" s="84"/>
      <c r="DA335" s="84"/>
      <c r="DB335" s="84"/>
      <c r="DC335" s="84"/>
      <c r="DD335" s="84"/>
      <c r="DE335" s="84"/>
      <c r="DF335" s="84"/>
      <c r="DG335" s="84"/>
      <c r="DH335" s="84"/>
      <c r="DI335" s="84"/>
      <c r="DJ335" s="84"/>
      <c r="DK335" s="84"/>
      <c r="DL335" s="84"/>
      <c r="DM335" s="84"/>
      <c r="DN335" s="84"/>
      <c r="DO335" s="84"/>
      <c r="DP335" s="84"/>
      <c r="DQ335" s="84"/>
      <c r="DR335" s="84"/>
      <c r="DS335" s="84"/>
      <c r="DT335" s="84"/>
      <c r="DU335" s="84"/>
      <c r="DV335" s="84"/>
      <c r="DW335" s="84"/>
      <c r="DX335" s="84"/>
      <c r="DY335" s="84"/>
      <c r="DZ335" s="84"/>
      <c r="EA335" s="84"/>
      <c r="EB335" s="84"/>
      <c r="EC335" s="84"/>
      <c r="ED335" s="84"/>
      <c r="EE335" s="84"/>
      <c r="EF335" s="84"/>
      <c r="EG335" s="84"/>
      <c r="EH335" s="84"/>
      <c r="EI335" s="84"/>
      <c r="EJ335" s="84"/>
      <c r="EK335" s="84"/>
      <c r="EL335" s="84"/>
      <c r="EM335" s="84"/>
      <c r="EN335" s="84"/>
      <c r="EO335" s="84"/>
      <c r="EP335" s="84"/>
      <c r="EQ335" s="84"/>
      <c r="ER335" s="84"/>
      <c r="ES335" s="84"/>
      <c r="ET335" s="84"/>
      <c r="EU335" s="84"/>
      <c r="EV335" s="84"/>
      <c r="EW335" s="84"/>
      <c r="EX335" s="84"/>
      <c r="EY335" s="84"/>
      <c r="EZ335" s="84"/>
      <c r="FA335" s="84"/>
      <c r="FB335" s="84"/>
      <c r="FC335" s="84"/>
      <c r="FD335" s="84"/>
      <c r="FE335" s="84"/>
      <c r="FF335" s="84"/>
      <c r="FG335" s="84"/>
      <c r="FH335" s="84"/>
      <c r="FI335" s="84"/>
      <c r="FJ335" s="84"/>
      <c r="FK335" s="84"/>
      <c r="FL335" s="84"/>
      <c r="FM335" s="84"/>
      <c r="FN335" s="84"/>
      <c r="FO335" s="84"/>
      <c r="FP335" s="84"/>
      <c r="FQ335" s="84"/>
      <c r="FR335" s="84"/>
      <c r="FS335" s="84"/>
      <c r="FT335" s="84"/>
      <c r="FU335" s="84"/>
      <c r="FV335" s="84"/>
      <c r="FW335" s="84"/>
      <c r="FX335" s="84"/>
      <c r="FY335" s="84"/>
      <c r="FZ335" s="84"/>
      <c r="GA335" s="84"/>
      <c r="GB335" s="84"/>
      <c r="GC335" s="84"/>
      <c r="GD335" s="84"/>
      <c r="GE335" s="84"/>
      <c r="GF335" s="84"/>
      <c r="GG335" s="84"/>
      <c r="GH335" s="84"/>
      <c r="GI335" s="84"/>
      <c r="GJ335" s="84"/>
      <c r="GK335" s="84"/>
      <c r="GL335" s="84"/>
      <c r="GM335" s="84"/>
      <c r="GN335" s="84"/>
      <c r="GO335" s="84"/>
      <c r="GP335" s="84"/>
      <c r="GQ335" s="84"/>
      <c r="GR335" s="84"/>
      <c r="GS335" s="84"/>
      <c r="GT335" s="84"/>
      <c r="GU335" s="84"/>
      <c r="GV335" s="84"/>
      <c r="GW335" s="84"/>
      <c r="GX335" s="84"/>
      <c r="GY335" s="84"/>
      <c r="GZ335" s="84"/>
      <c r="HA335" s="84"/>
      <c r="HB335" s="84"/>
      <c r="HC335" s="84"/>
      <c r="HD335" s="84"/>
      <c r="HE335" s="84"/>
      <c r="HF335" s="84"/>
      <c r="HG335" s="84"/>
      <c r="HH335" s="84"/>
      <c r="HI335" s="84"/>
      <c r="HJ335" s="84"/>
      <c r="HK335" s="84"/>
      <c r="HL335" s="84"/>
      <c r="HM335" s="84"/>
      <c r="HN335" s="84"/>
      <c r="HO335" s="84"/>
      <c r="HP335" s="84"/>
      <c r="HQ335" s="84"/>
      <c r="HR335" s="84"/>
      <c r="HS335" s="84"/>
      <c r="HT335" s="84"/>
      <c r="HU335" s="84"/>
      <c r="HV335" s="84"/>
      <c r="HW335" s="84"/>
      <c r="HX335" s="84"/>
      <c r="HY335" s="84"/>
      <c r="HZ335" s="84"/>
      <c r="IA335" s="84"/>
      <c r="IB335" s="84"/>
      <c r="IC335" s="84"/>
      <c r="ID335" s="84"/>
      <c r="IE335" s="84"/>
      <c r="IF335" s="84"/>
      <c r="IG335" s="84"/>
      <c r="IH335" s="84"/>
      <c r="II335" s="84"/>
      <c r="IJ335" s="84"/>
      <c r="IK335" s="84"/>
      <c r="IL335" s="84"/>
    </row>
    <row r="336" spans="1:246" ht="60">
      <c r="A336" s="49" t="s">
        <v>859</v>
      </c>
      <c r="B336" s="49" t="s">
        <v>33</v>
      </c>
      <c r="E336" s="77">
        <v>49</v>
      </c>
      <c r="F336" s="115" t="s">
        <v>290</v>
      </c>
      <c r="G336" s="395"/>
      <c r="H336" s="294">
        <f t="shared" si="75"/>
        <v>518</v>
      </c>
      <c r="I336" s="203">
        <v>485</v>
      </c>
      <c r="J336" s="195"/>
      <c r="K336" s="195">
        <v>33</v>
      </c>
      <c r="L336" s="201">
        <f t="shared" si="76"/>
        <v>194</v>
      </c>
      <c r="M336" s="195">
        <f>485-309</f>
        <v>176</v>
      </c>
      <c r="N336" s="90"/>
      <c r="O336" s="195">
        <f>33-15</f>
        <v>18</v>
      </c>
      <c r="P336" s="195">
        <f t="shared" si="77"/>
        <v>324</v>
      </c>
      <c r="Q336" s="195">
        <v>309</v>
      </c>
      <c r="R336" s="90"/>
      <c r="S336" s="90">
        <v>15</v>
      </c>
      <c r="T336" s="196">
        <f t="shared" si="79"/>
        <v>14.569000000000001</v>
      </c>
      <c r="U336" s="196">
        <v>14.569000000000001</v>
      </c>
      <c r="V336" s="90"/>
      <c r="W336" s="90"/>
      <c r="X336" s="86" t="s">
        <v>288</v>
      </c>
      <c r="Y336" s="90"/>
      <c r="Z336" s="50">
        <f t="shared" si="80"/>
        <v>518</v>
      </c>
      <c r="AA336" s="51">
        <f t="shared" si="81"/>
        <v>194</v>
      </c>
      <c r="AB336" s="51">
        <f t="shared" si="82"/>
        <v>324</v>
      </c>
      <c r="AC336" s="51">
        <f t="shared" si="83"/>
        <v>14.569000000000001</v>
      </c>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c r="BV336" s="84"/>
      <c r="BW336" s="84"/>
      <c r="BX336" s="84"/>
      <c r="BY336" s="84"/>
      <c r="BZ336" s="84"/>
      <c r="CA336" s="84"/>
      <c r="CB336" s="84"/>
      <c r="CC336" s="84"/>
      <c r="CD336" s="84"/>
      <c r="CE336" s="84"/>
      <c r="CF336" s="84"/>
      <c r="CG336" s="84"/>
      <c r="CH336" s="84"/>
      <c r="CI336" s="84"/>
      <c r="CJ336" s="84"/>
      <c r="CK336" s="84"/>
      <c r="CL336" s="84"/>
      <c r="CM336" s="84"/>
      <c r="CN336" s="84"/>
      <c r="CO336" s="84"/>
      <c r="CP336" s="84"/>
      <c r="CQ336" s="84"/>
      <c r="CR336" s="84"/>
      <c r="CS336" s="84"/>
      <c r="CT336" s="84"/>
      <c r="CU336" s="84"/>
      <c r="CV336" s="84"/>
      <c r="CW336" s="84"/>
      <c r="CX336" s="84"/>
      <c r="CY336" s="84"/>
      <c r="CZ336" s="84"/>
      <c r="DA336" s="84"/>
      <c r="DB336" s="84"/>
      <c r="DC336" s="84"/>
      <c r="DD336" s="84"/>
      <c r="DE336" s="84"/>
      <c r="DF336" s="84"/>
      <c r="DG336" s="84"/>
      <c r="DH336" s="84"/>
      <c r="DI336" s="84"/>
      <c r="DJ336" s="84"/>
      <c r="DK336" s="84"/>
      <c r="DL336" s="84"/>
      <c r="DM336" s="84"/>
      <c r="DN336" s="84"/>
      <c r="DO336" s="84"/>
      <c r="DP336" s="84"/>
      <c r="DQ336" s="84"/>
      <c r="DR336" s="84"/>
      <c r="DS336" s="84"/>
      <c r="DT336" s="84"/>
      <c r="DU336" s="84"/>
      <c r="DV336" s="84"/>
      <c r="DW336" s="84"/>
      <c r="DX336" s="84"/>
      <c r="DY336" s="84"/>
      <c r="DZ336" s="84"/>
      <c r="EA336" s="84"/>
      <c r="EB336" s="84"/>
      <c r="EC336" s="84"/>
      <c r="ED336" s="84"/>
      <c r="EE336" s="84"/>
      <c r="EF336" s="84"/>
      <c r="EG336" s="84"/>
      <c r="EH336" s="84"/>
      <c r="EI336" s="84"/>
      <c r="EJ336" s="84"/>
      <c r="EK336" s="84"/>
      <c r="EL336" s="84"/>
      <c r="EM336" s="84"/>
      <c r="EN336" s="84"/>
      <c r="EO336" s="84"/>
      <c r="EP336" s="84"/>
      <c r="EQ336" s="84"/>
      <c r="ER336" s="84"/>
      <c r="ES336" s="84"/>
      <c r="ET336" s="84"/>
      <c r="EU336" s="84"/>
      <c r="EV336" s="84"/>
      <c r="EW336" s="84"/>
      <c r="EX336" s="84"/>
      <c r="EY336" s="84"/>
      <c r="EZ336" s="84"/>
      <c r="FA336" s="84"/>
      <c r="FB336" s="84"/>
      <c r="FC336" s="84"/>
      <c r="FD336" s="84"/>
      <c r="FE336" s="84"/>
      <c r="FF336" s="84"/>
      <c r="FG336" s="84"/>
      <c r="FH336" s="84"/>
      <c r="FI336" s="84"/>
      <c r="FJ336" s="84"/>
      <c r="FK336" s="84"/>
      <c r="FL336" s="84"/>
      <c r="FM336" s="84"/>
      <c r="FN336" s="84"/>
      <c r="FO336" s="84"/>
      <c r="FP336" s="84"/>
      <c r="FQ336" s="84"/>
      <c r="FR336" s="84"/>
      <c r="FS336" s="84"/>
      <c r="FT336" s="84"/>
      <c r="FU336" s="84"/>
      <c r="FV336" s="84"/>
      <c r="FW336" s="84"/>
      <c r="FX336" s="84"/>
      <c r="FY336" s="84"/>
      <c r="FZ336" s="84"/>
      <c r="GA336" s="84"/>
      <c r="GB336" s="84"/>
      <c r="GC336" s="84"/>
      <c r="GD336" s="84"/>
      <c r="GE336" s="84"/>
      <c r="GF336" s="84"/>
      <c r="GG336" s="84"/>
      <c r="GH336" s="84"/>
      <c r="GI336" s="84"/>
      <c r="GJ336" s="84"/>
      <c r="GK336" s="84"/>
      <c r="GL336" s="84"/>
      <c r="GM336" s="84"/>
      <c r="GN336" s="84"/>
      <c r="GO336" s="84"/>
      <c r="GP336" s="84"/>
      <c r="GQ336" s="84"/>
      <c r="GR336" s="84"/>
      <c r="GS336" s="84"/>
      <c r="GT336" s="84"/>
      <c r="GU336" s="84"/>
      <c r="GV336" s="84"/>
      <c r="GW336" s="84"/>
      <c r="GX336" s="84"/>
      <c r="GY336" s="84"/>
      <c r="GZ336" s="84"/>
      <c r="HA336" s="84"/>
      <c r="HB336" s="84"/>
      <c r="HC336" s="84"/>
      <c r="HD336" s="84"/>
      <c r="HE336" s="84"/>
      <c r="HF336" s="84"/>
      <c r="HG336" s="84"/>
      <c r="HH336" s="84"/>
      <c r="HI336" s="84"/>
      <c r="HJ336" s="84"/>
      <c r="HK336" s="84"/>
      <c r="HL336" s="84"/>
      <c r="HM336" s="84"/>
      <c r="HN336" s="84"/>
      <c r="HO336" s="84"/>
      <c r="HP336" s="84"/>
      <c r="HQ336" s="84"/>
      <c r="HR336" s="84"/>
      <c r="HS336" s="84"/>
      <c r="HT336" s="84"/>
      <c r="HU336" s="84"/>
      <c r="HV336" s="84"/>
      <c r="HW336" s="84"/>
      <c r="HX336" s="84"/>
      <c r="HY336" s="84"/>
      <c r="HZ336" s="84"/>
      <c r="IA336" s="84"/>
      <c r="IB336" s="84"/>
      <c r="IC336" s="84"/>
      <c r="ID336" s="84"/>
      <c r="IE336" s="84"/>
      <c r="IF336" s="84"/>
      <c r="IG336" s="84"/>
      <c r="IH336" s="84"/>
      <c r="II336" s="84"/>
      <c r="IJ336" s="84"/>
      <c r="IK336" s="84"/>
      <c r="IL336" s="84"/>
    </row>
    <row r="337" spans="1:246" ht="30">
      <c r="A337" s="49" t="s">
        <v>859</v>
      </c>
      <c r="B337" s="49" t="s">
        <v>33</v>
      </c>
      <c r="E337" s="77">
        <v>50</v>
      </c>
      <c r="F337" s="115" t="s">
        <v>291</v>
      </c>
      <c r="G337" s="395" t="s">
        <v>237</v>
      </c>
      <c r="H337" s="294">
        <f t="shared" si="75"/>
        <v>301</v>
      </c>
      <c r="I337" s="203">
        <v>273</v>
      </c>
      <c r="J337" s="195"/>
      <c r="K337" s="195">
        <v>28</v>
      </c>
      <c r="L337" s="201">
        <f t="shared" si="76"/>
        <v>301</v>
      </c>
      <c r="M337" s="195">
        <v>273</v>
      </c>
      <c r="N337" s="90"/>
      <c r="O337" s="195">
        <v>28</v>
      </c>
      <c r="P337" s="195">
        <f t="shared" si="77"/>
        <v>0</v>
      </c>
      <c r="Q337" s="195"/>
      <c r="R337" s="90"/>
      <c r="S337" s="90"/>
      <c r="T337" s="196"/>
      <c r="U337" s="196"/>
      <c r="V337" s="90"/>
      <c r="W337" s="90"/>
      <c r="X337" s="86" t="s">
        <v>230</v>
      </c>
      <c r="Y337" s="90"/>
      <c r="Z337" s="50">
        <f t="shared" si="80"/>
        <v>301</v>
      </c>
      <c r="AA337" s="51">
        <f t="shared" si="81"/>
        <v>301</v>
      </c>
      <c r="AB337" s="51">
        <f t="shared" si="82"/>
        <v>0</v>
      </c>
      <c r="AC337" s="51">
        <f t="shared" si="83"/>
        <v>0</v>
      </c>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4"/>
      <c r="CU337" s="84"/>
      <c r="CV337" s="84"/>
      <c r="CW337" s="84"/>
      <c r="CX337" s="84"/>
      <c r="CY337" s="84"/>
      <c r="CZ337" s="84"/>
      <c r="DA337" s="84"/>
      <c r="DB337" s="84"/>
      <c r="DC337" s="84"/>
      <c r="DD337" s="84"/>
      <c r="DE337" s="84"/>
      <c r="DF337" s="84"/>
      <c r="DG337" s="84"/>
      <c r="DH337" s="84"/>
      <c r="DI337" s="84"/>
      <c r="DJ337" s="84"/>
      <c r="DK337" s="84"/>
      <c r="DL337" s="84"/>
      <c r="DM337" s="84"/>
      <c r="DN337" s="84"/>
      <c r="DO337" s="84"/>
      <c r="DP337" s="84"/>
      <c r="DQ337" s="84"/>
      <c r="DR337" s="84"/>
      <c r="DS337" s="84"/>
      <c r="DT337" s="84"/>
      <c r="DU337" s="84"/>
      <c r="DV337" s="84"/>
      <c r="DW337" s="84"/>
      <c r="DX337" s="84"/>
      <c r="DY337" s="84"/>
      <c r="DZ337" s="84"/>
      <c r="EA337" s="84"/>
      <c r="EB337" s="84"/>
      <c r="EC337" s="84"/>
      <c r="ED337" s="84"/>
      <c r="EE337" s="84"/>
      <c r="EF337" s="84"/>
      <c r="EG337" s="84"/>
      <c r="EH337" s="84"/>
      <c r="EI337" s="84"/>
      <c r="EJ337" s="84"/>
      <c r="EK337" s="84"/>
      <c r="EL337" s="84"/>
      <c r="EM337" s="84"/>
      <c r="EN337" s="84"/>
      <c r="EO337" s="84"/>
      <c r="EP337" s="84"/>
      <c r="EQ337" s="84"/>
      <c r="ER337" s="84"/>
      <c r="ES337" s="84"/>
      <c r="ET337" s="84"/>
      <c r="EU337" s="84"/>
      <c r="EV337" s="84"/>
      <c r="EW337" s="84"/>
      <c r="EX337" s="84"/>
      <c r="EY337" s="84"/>
      <c r="EZ337" s="84"/>
      <c r="FA337" s="84"/>
      <c r="FB337" s="84"/>
      <c r="FC337" s="84"/>
      <c r="FD337" s="84"/>
      <c r="FE337" s="84"/>
      <c r="FF337" s="84"/>
      <c r="FG337" s="84"/>
      <c r="FH337" s="84"/>
      <c r="FI337" s="84"/>
      <c r="FJ337" s="84"/>
      <c r="FK337" s="84"/>
      <c r="FL337" s="84"/>
      <c r="FM337" s="84"/>
      <c r="FN337" s="84"/>
      <c r="FO337" s="84"/>
      <c r="FP337" s="84"/>
      <c r="FQ337" s="84"/>
      <c r="FR337" s="84"/>
      <c r="FS337" s="84"/>
      <c r="FT337" s="84"/>
      <c r="FU337" s="84"/>
      <c r="FV337" s="84"/>
      <c r="FW337" s="84"/>
      <c r="FX337" s="84"/>
      <c r="FY337" s="84"/>
      <c r="FZ337" s="84"/>
      <c r="GA337" s="84"/>
      <c r="GB337" s="84"/>
      <c r="GC337" s="84"/>
      <c r="GD337" s="84"/>
      <c r="GE337" s="84"/>
      <c r="GF337" s="84"/>
      <c r="GG337" s="84"/>
      <c r="GH337" s="84"/>
      <c r="GI337" s="84"/>
      <c r="GJ337" s="84"/>
      <c r="GK337" s="84"/>
      <c r="GL337" s="84"/>
      <c r="GM337" s="84"/>
      <c r="GN337" s="84"/>
      <c r="GO337" s="84"/>
      <c r="GP337" s="84"/>
      <c r="GQ337" s="84"/>
      <c r="GR337" s="84"/>
      <c r="GS337" s="84"/>
      <c r="GT337" s="84"/>
      <c r="GU337" s="84"/>
      <c r="GV337" s="84"/>
      <c r="GW337" s="84"/>
      <c r="GX337" s="84"/>
      <c r="GY337" s="84"/>
      <c r="GZ337" s="84"/>
      <c r="HA337" s="84"/>
      <c r="HB337" s="84"/>
      <c r="HC337" s="84"/>
      <c r="HD337" s="84"/>
      <c r="HE337" s="84"/>
      <c r="HF337" s="84"/>
      <c r="HG337" s="84"/>
      <c r="HH337" s="84"/>
      <c r="HI337" s="84"/>
      <c r="HJ337" s="84"/>
      <c r="HK337" s="84"/>
      <c r="HL337" s="84"/>
      <c r="HM337" s="84"/>
      <c r="HN337" s="84"/>
      <c r="HO337" s="84"/>
      <c r="HP337" s="84"/>
      <c r="HQ337" s="84"/>
      <c r="HR337" s="84"/>
      <c r="HS337" s="84"/>
      <c r="HT337" s="84"/>
      <c r="HU337" s="84"/>
      <c r="HV337" s="84"/>
      <c r="HW337" s="84"/>
      <c r="HX337" s="84"/>
      <c r="HY337" s="84"/>
      <c r="HZ337" s="84"/>
      <c r="IA337" s="84"/>
      <c r="IB337" s="84"/>
      <c r="IC337" s="84"/>
      <c r="ID337" s="84"/>
      <c r="IE337" s="84"/>
      <c r="IF337" s="84"/>
      <c r="IG337" s="84"/>
      <c r="IH337" s="84"/>
      <c r="II337" s="84"/>
      <c r="IJ337" s="84"/>
      <c r="IK337" s="84"/>
      <c r="IL337" s="84"/>
    </row>
    <row r="338" spans="1:246" ht="30">
      <c r="A338" s="49" t="s">
        <v>859</v>
      </c>
      <c r="B338" s="49" t="s">
        <v>33</v>
      </c>
      <c r="E338" s="77">
        <v>51</v>
      </c>
      <c r="F338" s="12" t="s">
        <v>292</v>
      </c>
      <c r="G338" s="395"/>
      <c r="H338" s="295">
        <f t="shared" si="75"/>
        <v>314</v>
      </c>
      <c r="I338" s="265">
        <v>283</v>
      </c>
      <c r="J338" s="198"/>
      <c r="K338" s="198">
        <v>31</v>
      </c>
      <c r="L338" s="200">
        <f t="shared" si="76"/>
        <v>314</v>
      </c>
      <c r="M338" s="198">
        <v>283</v>
      </c>
      <c r="N338" s="99"/>
      <c r="O338" s="198">
        <v>31</v>
      </c>
      <c r="P338" s="198">
        <f t="shared" si="77"/>
        <v>0</v>
      </c>
      <c r="Q338" s="198"/>
      <c r="R338" s="99"/>
      <c r="S338" s="99"/>
      <c r="T338" s="199"/>
      <c r="U338" s="199"/>
      <c r="V338" s="99"/>
      <c r="W338" s="99"/>
      <c r="X338" s="86" t="s">
        <v>230</v>
      </c>
      <c r="Y338" s="90"/>
      <c r="Z338" s="50">
        <f t="shared" si="80"/>
        <v>314</v>
      </c>
      <c r="AA338" s="51">
        <f t="shared" si="81"/>
        <v>314</v>
      </c>
      <c r="AB338" s="51">
        <f t="shared" si="82"/>
        <v>0</v>
      </c>
      <c r="AC338" s="51">
        <f t="shared" si="83"/>
        <v>0</v>
      </c>
    </row>
    <row r="339" spans="1:246" ht="30">
      <c r="A339" s="49" t="s">
        <v>859</v>
      </c>
      <c r="B339" s="49" t="s">
        <v>33</v>
      </c>
      <c r="E339" s="77">
        <v>52</v>
      </c>
      <c r="F339" s="12" t="s">
        <v>293</v>
      </c>
      <c r="G339" s="395"/>
      <c r="H339" s="295">
        <f t="shared" si="75"/>
        <v>398</v>
      </c>
      <c r="I339" s="265">
        <v>358</v>
      </c>
      <c r="J339" s="198"/>
      <c r="K339" s="198">
        <v>40</v>
      </c>
      <c r="L339" s="200">
        <f t="shared" si="76"/>
        <v>398</v>
      </c>
      <c r="M339" s="198">
        <v>358</v>
      </c>
      <c r="N339" s="99"/>
      <c r="O339" s="198">
        <v>40</v>
      </c>
      <c r="P339" s="198">
        <f t="shared" si="77"/>
        <v>0</v>
      </c>
      <c r="Q339" s="198"/>
      <c r="R339" s="99"/>
      <c r="S339" s="99"/>
      <c r="T339" s="199"/>
      <c r="U339" s="199"/>
      <c r="V339" s="99"/>
      <c r="W339" s="99"/>
      <c r="X339" s="86" t="s">
        <v>230</v>
      </c>
      <c r="Y339" s="90"/>
      <c r="Z339" s="50">
        <f t="shared" si="80"/>
        <v>398</v>
      </c>
      <c r="AA339" s="51">
        <f t="shared" si="81"/>
        <v>398</v>
      </c>
      <c r="AB339" s="51">
        <f t="shared" si="82"/>
        <v>0</v>
      </c>
      <c r="AC339" s="51">
        <f t="shared" si="83"/>
        <v>0</v>
      </c>
    </row>
    <row r="340" spans="1:246" ht="30">
      <c r="A340" s="49" t="s">
        <v>859</v>
      </c>
      <c r="B340" s="49" t="s">
        <v>33</v>
      </c>
      <c r="E340" s="77">
        <v>53</v>
      </c>
      <c r="F340" s="12" t="s">
        <v>294</v>
      </c>
      <c r="G340" s="395"/>
      <c r="H340" s="295">
        <f t="shared" si="75"/>
        <v>165</v>
      </c>
      <c r="I340" s="265">
        <v>146</v>
      </c>
      <c r="J340" s="198"/>
      <c r="K340" s="198">
        <v>19</v>
      </c>
      <c r="L340" s="200">
        <f t="shared" si="76"/>
        <v>165</v>
      </c>
      <c r="M340" s="198">
        <v>146</v>
      </c>
      <c r="N340" s="99"/>
      <c r="O340" s="198">
        <v>19</v>
      </c>
      <c r="P340" s="198">
        <f t="shared" si="77"/>
        <v>0</v>
      </c>
      <c r="Q340" s="198"/>
      <c r="R340" s="99"/>
      <c r="S340" s="99"/>
      <c r="T340" s="199"/>
      <c r="U340" s="199"/>
      <c r="V340" s="99"/>
      <c r="W340" s="99"/>
      <c r="X340" s="86" t="s">
        <v>230</v>
      </c>
      <c r="Y340" s="90"/>
      <c r="Z340" s="50">
        <f t="shared" si="80"/>
        <v>165</v>
      </c>
      <c r="AA340" s="51">
        <f t="shared" si="81"/>
        <v>165</v>
      </c>
      <c r="AB340" s="51">
        <f t="shared" si="82"/>
        <v>0</v>
      </c>
      <c r="AC340" s="51">
        <f t="shared" si="83"/>
        <v>0</v>
      </c>
    </row>
    <row r="341" spans="1:246" ht="30">
      <c r="A341" s="49" t="s">
        <v>859</v>
      </c>
      <c r="B341" s="49" t="s">
        <v>33</v>
      </c>
      <c r="E341" s="77">
        <v>54</v>
      </c>
      <c r="F341" s="12" t="s">
        <v>295</v>
      </c>
      <c r="G341" s="395"/>
      <c r="H341" s="295">
        <f t="shared" si="75"/>
        <v>417</v>
      </c>
      <c r="I341" s="265">
        <v>366</v>
      </c>
      <c r="J341" s="198"/>
      <c r="K341" s="198">
        <v>51</v>
      </c>
      <c r="L341" s="200">
        <f t="shared" si="76"/>
        <v>417</v>
      </c>
      <c r="M341" s="198">
        <v>366</v>
      </c>
      <c r="N341" s="99"/>
      <c r="O341" s="198">
        <v>51</v>
      </c>
      <c r="P341" s="198">
        <f t="shared" si="77"/>
        <v>0</v>
      </c>
      <c r="Q341" s="198"/>
      <c r="R341" s="99"/>
      <c r="S341" s="99"/>
      <c r="T341" s="199"/>
      <c r="U341" s="199"/>
      <c r="V341" s="99"/>
      <c r="W341" s="99"/>
      <c r="X341" s="86" t="s">
        <v>230</v>
      </c>
      <c r="Y341" s="90"/>
      <c r="Z341" s="50">
        <f t="shared" si="80"/>
        <v>417</v>
      </c>
      <c r="AA341" s="51">
        <f t="shared" si="81"/>
        <v>417</v>
      </c>
      <c r="AB341" s="51">
        <f t="shared" si="82"/>
        <v>0</v>
      </c>
      <c r="AC341" s="51">
        <f t="shared" si="83"/>
        <v>0</v>
      </c>
    </row>
    <row r="342" spans="1:246" ht="30">
      <c r="A342" s="49" t="s">
        <v>859</v>
      </c>
      <c r="B342" s="49" t="s">
        <v>33</v>
      </c>
      <c r="E342" s="77">
        <v>55</v>
      </c>
      <c r="F342" s="12" t="s">
        <v>296</v>
      </c>
      <c r="G342" s="395"/>
      <c r="H342" s="295">
        <f t="shared" si="75"/>
        <v>148</v>
      </c>
      <c r="I342" s="265">
        <v>129</v>
      </c>
      <c r="J342" s="198"/>
      <c r="K342" s="198">
        <v>19</v>
      </c>
      <c r="L342" s="200">
        <f t="shared" si="76"/>
        <v>148</v>
      </c>
      <c r="M342" s="198">
        <v>129</v>
      </c>
      <c r="N342" s="99"/>
      <c r="O342" s="198">
        <v>19</v>
      </c>
      <c r="P342" s="198">
        <f t="shared" si="77"/>
        <v>0</v>
      </c>
      <c r="Q342" s="198"/>
      <c r="R342" s="99"/>
      <c r="S342" s="99"/>
      <c r="T342" s="199"/>
      <c r="U342" s="199"/>
      <c r="V342" s="99"/>
      <c r="W342" s="99"/>
      <c r="X342" s="86" t="s">
        <v>230</v>
      </c>
      <c r="Y342" s="90"/>
      <c r="Z342" s="50">
        <f t="shared" si="80"/>
        <v>148</v>
      </c>
      <c r="AA342" s="51">
        <f t="shared" si="81"/>
        <v>148</v>
      </c>
      <c r="AB342" s="51">
        <f t="shared" si="82"/>
        <v>0</v>
      </c>
      <c r="AC342" s="51">
        <f t="shared" si="83"/>
        <v>0</v>
      </c>
    </row>
    <row r="343" spans="1:246" ht="30">
      <c r="A343" s="49" t="s">
        <v>859</v>
      </c>
      <c r="B343" s="49" t="s">
        <v>33</v>
      </c>
      <c r="E343" s="77">
        <v>56</v>
      </c>
      <c r="F343" s="12" t="s">
        <v>297</v>
      </c>
      <c r="G343" s="395"/>
      <c r="H343" s="295">
        <f t="shared" si="75"/>
        <v>106</v>
      </c>
      <c r="I343" s="265">
        <v>95</v>
      </c>
      <c r="J343" s="198"/>
      <c r="K343" s="198">
        <v>11</v>
      </c>
      <c r="L343" s="200">
        <f t="shared" si="76"/>
        <v>106</v>
      </c>
      <c r="M343" s="198">
        <v>95</v>
      </c>
      <c r="N343" s="99"/>
      <c r="O343" s="198">
        <v>11</v>
      </c>
      <c r="P343" s="198">
        <f t="shared" si="77"/>
        <v>0</v>
      </c>
      <c r="Q343" s="198"/>
      <c r="R343" s="99"/>
      <c r="S343" s="99"/>
      <c r="T343" s="199"/>
      <c r="U343" s="199"/>
      <c r="V343" s="99"/>
      <c r="W343" s="99"/>
      <c r="X343" s="86" t="s">
        <v>230</v>
      </c>
      <c r="Y343" s="90"/>
      <c r="Z343" s="50">
        <f t="shared" si="80"/>
        <v>106</v>
      </c>
      <c r="AA343" s="51">
        <f t="shared" si="81"/>
        <v>106</v>
      </c>
      <c r="AB343" s="51">
        <f t="shared" si="82"/>
        <v>0</v>
      </c>
      <c r="AC343" s="51">
        <f t="shared" si="83"/>
        <v>0</v>
      </c>
    </row>
    <row r="344" spans="1:246" ht="30">
      <c r="A344" s="49" t="s">
        <v>859</v>
      </c>
      <c r="B344" s="49" t="s">
        <v>33</v>
      </c>
      <c r="E344" s="77">
        <v>57</v>
      </c>
      <c r="F344" s="12" t="s">
        <v>298</v>
      </c>
      <c r="G344" s="395"/>
      <c r="H344" s="295">
        <f t="shared" si="75"/>
        <v>168</v>
      </c>
      <c r="I344" s="265">
        <v>154</v>
      </c>
      <c r="J344" s="198"/>
      <c r="K344" s="198">
        <v>14</v>
      </c>
      <c r="L344" s="200">
        <f t="shared" si="76"/>
        <v>168</v>
      </c>
      <c r="M344" s="198">
        <v>154</v>
      </c>
      <c r="N344" s="99"/>
      <c r="O344" s="198">
        <v>14</v>
      </c>
      <c r="P344" s="198">
        <f t="shared" si="77"/>
        <v>0</v>
      </c>
      <c r="Q344" s="198"/>
      <c r="R344" s="99"/>
      <c r="S344" s="99"/>
      <c r="T344" s="199"/>
      <c r="U344" s="199"/>
      <c r="V344" s="99"/>
      <c r="W344" s="99"/>
      <c r="X344" s="86" t="s">
        <v>230</v>
      </c>
      <c r="Y344" s="90"/>
      <c r="Z344" s="50">
        <f t="shared" si="80"/>
        <v>168</v>
      </c>
      <c r="AA344" s="51">
        <f t="shared" si="81"/>
        <v>168</v>
      </c>
      <c r="AB344" s="51">
        <f t="shared" si="82"/>
        <v>0</v>
      </c>
      <c r="AC344" s="51">
        <f t="shared" si="83"/>
        <v>0</v>
      </c>
    </row>
    <row r="345" spans="1:246" ht="30">
      <c r="A345" s="49" t="s">
        <v>859</v>
      </c>
      <c r="B345" s="49" t="s">
        <v>33</v>
      </c>
      <c r="E345" s="77">
        <v>58</v>
      </c>
      <c r="F345" s="12" t="s">
        <v>299</v>
      </c>
      <c r="G345" s="395"/>
      <c r="H345" s="295">
        <f t="shared" si="75"/>
        <v>127</v>
      </c>
      <c r="I345" s="265">
        <v>114</v>
      </c>
      <c r="J345" s="198"/>
      <c r="K345" s="198">
        <v>13</v>
      </c>
      <c r="L345" s="200">
        <f t="shared" si="76"/>
        <v>127</v>
      </c>
      <c r="M345" s="198">
        <v>114</v>
      </c>
      <c r="N345" s="99"/>
      <c r="O345" s="198">
        <v>13</v>
      </c>
      <c r="P345" s="198">
        <f t="shared" si="77"/>
        <v>0</v>
      </c>
      <c r="Q345" s="198"/>
      <c r="R345" s="99"/>
      <c r="S345" s="99"/>
      <c r="T345" s="199"/>
      <c r="U345" s="199"/>
      <c r="V345" s="99"/>
      <c r="W345" s="99"/>
      <c r="X345" s="86" t="s">
        <v>230</v>
      </c>
      <c r="Y345" s="90"/>
      <c r="Z345" s="50">
        <f t="shared" si="80"/>
        <v>127</v>
      </c>
      <c r="AA345" s="51">
        <f t="shared" si="81"/>
        <v>127</v>
      </c>
      <c r="AB345" s="51">
        <f t="shared" si="82"/>
        <v>0</v>
      </c>
      <c r="AC345" s="51">
        <f t="shared" si="83"/>
        <v>0</v>
      </c>
    </row>
    <row r="346" spans="1:246" ht="30">
      <c r="A346" s="49" t="s">
        <v>859</v>
      </c>
      <c r="B346" s="49" t="s">
        <v>33</v>
      </c>
      <c r="E346" s="77">
        <v>59</v>
      </c>
      <c r="F346" s="12" t="s">
        <v>300</v>
      </c>
      <c r="G346" s="395"/>
      <c r="H346" s="295">
        <f t="shared" si="75"/>
        <v>70</v>
      </c>
      <c r="I346" s="265">
        <v>70</v>
      </c>
      <c r="J346" s="198"/>
      <c r="K346" s="198">
        <v>0</v>
      </c>
      <c r="L346" s="200">
        <f t="shared" si="76"/>
        <v>77</v>
      </c>
      <c r="M346" s="198">
        <v>70</v>
      </c>
      <c r="N346" s="99"/>
      <c r="O346" s="198">
        <v>7</v>
      </c>
      <c r="P346" s="198">
        <f t="shared" si="77"/>
        <v>0</v>
      </c>
      <c r="Q346" s="198"/>
      <c r="R346" s="99"/>
      <c r="S346" s="99"/>
      <c r="T346" s="199"/>
      <c r="U346" s="199"/>
      <c r="V346" s="99"/>
      <c r="W346" s="99"/>
      <c r="X346" s="86" t="s">
        <v>230</v>
      </c>
      <c r="Y346" s="90"/>
      <c r="Z346" s="50">
        <f t="shared" si="80"/>
        <v>70</v>
      </c>
      <c r="AA346" s="51">
        <f t="shared" si="81"/>
        <v>77</v>
      </c>
      <c r="AB346" s="51">
        <f t="shared" si="82"/>
        <v>0</v>
      </c>
      <c r="AC346" s="51">
        <f t="shared" si="83"/>
        <v>0</v>
      </c>
    </row>
    <row r="347" spans="1:246" ht="45">
      <c r="A347" s="49" t="s">
        <v>859</v>
      </c>
      <c r="B347" s="49" t="s">
        <v>33</v>
      </c>
      <c r="E347" s="77">
        <v>60</v>
      </c>
      <c r="F347" s="12" t="s">
        <v>301</v>
      </c>
      <c r="G347" s="395"/>
      <c r="H347" s="295">
        <f t="shared" si="75"/>
        <v>37</v>
      </c>
      <c r="I347" s="265">
        <v>37</v>
      </c>
      <c r="J347" s="198"/>
      <c r="K347" s="198">
        <v>0</v>
      </c>
      <c r="L347" s="200">
        <f t="shared" si="76"/>
        <v>49</v>
      </c>
      <c r="M347" s="198">
        <v>37</v>
      </c>
      <c r="N347" s="99"/>
      <c r="O347" s="198">
        <v>12</v>
      </c>
      <c r="P347" s="198">
        <f t="shared" si="77"/>
        <v>0</v>
      </c>
      <c r="Q347" s="198"/>
      <c r="R347" s="99"/>
      <c r="S347" s="99"/>
      <c r="T347" s="199"/>
      <c r="U347" s="199"/>
      <c r="V347" s="99"/>
      <c r="W347" s="99"/>
      <c r="X347" s="86" t="s">
        <v>230</v>
      </c>
      <c r="Y347" s="90"/>
      <c r="Z347" s="50">
        <f t="shared" si="80"/>
        <v>37</v>
      </c>
      <c r="AA347" s="51">
        <f t="shared" si="81"/>
        <v>49</v>
      </c>
      <c r="AB347" s="51">
        <f t="shared" si="82"/>
        <v>0</v>
      </c>
      <c r="AC347" s="51">
        <f t="shared" si="83"/>
        <v>0</v>
      </c>
    </row>
    <row r="348" spans="1:246" ht="30">
      <c r="A348" s="49" t="s">
        <v>859</v>
      </c>
      <c r="B348" s="49" t="s">
        <v>33</v>
      </c>
      <c r="E348" s="77">
        <v>61</v>
      </c>
      <c r="F348" s="12" t="s">
        <v>302</v>
      </c>
      <c r="G348" s="395"/>
      <c r="H348" s="295">
        <f t="shared" si="75"/>
        <v>288</v>
      </c>
      <c r="I348" s="265">
        <v>264</v>
      </c>
      <c r="J348" s="198"/>
      <c r="K348" s="198">
        <v>24</v>
      </c>
      <c r="L348" s="200">
        <f t="shared" si="76"/>
        <v>0</v>
      </c>
      <c r="M348" s="198"/>
      <c r="N348" s="99"/>
      <c r="O348" s="198"/>
      <c r="P348" s="198">
        <f t="shared" si="77"/>
        <v>288</v>
      </c>
      <c r="Q348" s="198">
        <v>264</v>
      </c>
      <c r="R348" s="99"/>
      <c r="S348" s="99">
        <v>24</v>
      </c>
      <c r="T348" s="199"/>
      <c r="U348" s="199"/>
      <c r="V348" s="99"/>
      <c r="W348" s="99"/>
      <c r="X348" s="86" t="s">
        <v>230</v>
      </c>
      <c r="Y348" s="90"/>
      <c r="Z348" s="50">
        <f t="shared" si="80"/>
        <v>288</v>
      </c>
      <c r="AA348" s="51">
        <f t="shared" si="81"/>
        <v>0</v>
      </c>
      <c r="AB348" s="51">
        <f t="shared" si="82"/>
        <v>288</v>
      </c>
      <c r="AC348" s="51">
        <f t="shared" si="83"/>
        <v>0</v>
      </c>
    </row>
    <row r="349" spans="1:246" ht="30">
      <c r="A349" s="49" t="s">
        <v>859</v>
      </c>
      <c r="B349" s="49" t="s">
        <v>33</v>
      </c>
      <c r="E349" s="77">
        <v>62</v>
      </c>
      <c r="F349" s="12" t="s">
        <v>303</v>
      </c>
      <c r="G349" s="395"/>
      <c r="H349" s="295">
        <f t="shared" si="75"/>
        <v>32</v>
      </c>
      <c r="I349" s="265">
        <v>27</v>
      </c>
      <c r="J349" s="198"/>
      <c r="K349" s="198">
        <v>5</v>
      </c>
      <c r="L349" s="200">
        <f t="shared" si="76"/>
        <v>0</v>
      </c>
      <c r="M349" s="198"/>
      <c r="N349" s="99"/>
      <c r="O349" s="198"/>
      <c r="P349" s="198">
        <f t="shared" si="77"/>
        <v>32</v>
      </c>
      <c r="Q349" s="198">
        <v>27</v>
      </c>
      <c r="R349" s="99"/>
      <c r="S349" s="99">
        <v>5</v>
      </c>
      <c r="T349" s="199"/>
      <c r="U349" s="199"/>
      <c r="V349" s="99"/>
      <c r="W349" s="99"/>
      <c r="X349" s="86" t="s">
        <v>230</v>
      </c>
      <c r="Y349" s="90"/>
      <c r="Z349" s="50">
        <f t="shared" si="80"/>
        <v>32</v>
      </c>
      <c r="AA349" s="51">
        <f t="shared" si="81"/>
        <v>0</v>
      </c>
      <c r="AB349" s="51">
        <f t="shared" si="82"/>
        <v>32</v>
      </c>
      <c r="AC349" s="51">
        <f t="shared" si="83"/>
        <v>0</v>
      </c>
    </row>
    <row r="350" spans="1:246" ht="30">
      <c r="A350" s="49" t="s">
        <v>859</v>
      </c>
      <c r="B350" s="49" t="s">
        <v>33</v>
      </c>
      <c r="E350" s="77">
        <v>63</v>
      </c>
      <c r="F350" s="12" t="s">
        <v>304</v>
      </c>
      <c r="G350" s="395"/>
      <c r="H350" s="295">
        <f t="shared" si="75"/>
        <v>119</v>
      </c>
      <c r="I350" s="265">
        <v>108</v>
      </c>
      <c r="J350" s="198"/>
      <c r="K350" s="198">
        <v>11</v>
      </c>
      <c r="L350" s="200">
        <f t="shared" si="76"/>
        <v>0</v>
      </c>
      <c r="M350" s="198"/>
      <c r="N350" s="99"/>
      <c r="O350" s="198"/>
      <c r="P350" s="198">
        <f t="shared" si="77"/>
        <v>119</v>
      </c>
      <c r="Q350" s="198">
        <v>108</v>
      </c>
      <c r="R350" s="99"/>
      <c r="S350" s="99">
        <v>11</v>
      </c>
      <c r="T350" s="199"/>
      <c r="U350" s="199"/>
      <c r="V350" s="99"/>
      <c r="W350" s="99"/>
      <c r="X350" s="86" t="s">
        <v>230</v>
      </c>
      <c r="Y350" s="90"/>
      <c r="Z350" s="50">
        <f t="shared" si="80"/>
        <v>119</v>
      </c>
      <c r="AA350" s="51">
        <f t="shared" si="81"/>
        <v>0</v>
      </c>
      <c r="AB350" s="51">
        <f t="shared" si="82"/>
        <v>119</v>
      </c>
      <c r="AC350" s="51">
        <f t="shared" si="83"/>
        <v>0</v>
      </c>
    </row>
    <row r="351" spans="1:246" ht="30">
      <c r="A351" s="49" t="s">
        <v>859</v>
      </c>
      <c r="B351" s="49" t="s">
        <v>33</v>
      </c>
      <c r="E351" s="77">
        <v>64</v>
      </c>
      <c r="F351" s="12" t="s">
        <v>305</v>
      </c>
      <c r="G351" s="395"/>
      <c r="H351" s="295">
        <f t="shared" si="75"/>
        <v>177</v>
      </c>
      <c r="I351" s="265">
        <v>161</v>
      </c>
      <c r="J351" s="198"/>
      <c r="K351" s="198">
        <v>16</v>
      </c>
      <c r="L351" s="200">
        <f t="shared" si="76"/>
        <v>0</v>
      </c>
      <c r="M351" s="198"/>
      <c r="N351" s="99"/>
      <c r="O351" s="198"/>
      <c r="P351" s="198">
        <f t="shared" si="77"/>
        <v>177</v>
      </c>
      <c r="Q351" s="198">
        <v>161</v>
      </c>
      <c r="R351" s="99"/>
      <c r="S351" s="99">
        <v>16</v>
      </c>
      <c r="T351" s="199"/>
      <c r="U351" s="199"/>
      <c r="V351" s="99"/>
      <c r="W351" s="99"/>
      <c r="X351" s="86" t="s">
        <v>230</v>
      </c>
      <c r="Y351" s="90"/>
      <c r="Z351" s="50">
        <f t="shared" si="80"/>
        <v>177</v>
      </c>
      <c r="AA351" s="51">
        <f t="shared" si="81"/>
        <v>0</v>
      </c>
      <c r="AB351" s="51">
        <f t="shared" si="82"/>
        <v>177</v>
      </c>
      <c r="AC351" s="51">
        <f t="shared" si="83"/>
        <v>0</v>
      </c>
    </row>
    <row r="352" spans="1:246" ht="30">
      <c r="A352" s="49" t="s">
        <v>859</v>
      </c>
      <c r="B352" s="49" t="s">
        <v>33</v>
      </c>
      <c r="E352" s="77">
        <v>65</v>
      </c>
      <c r="F352" s="12" t="s">
        <v>306</v>
      </c>
      <c r="G352" s="395"/>
      <c r="H352" s="295">
        <f>SUM(I352:K352)</f>
        <v>58</v>
      </c>
      <c r="I352" s="265">
        <v>47</v>
      </c>
      <c r="J352" s="198"/>
      <c r="K352" s="198">
        <v>11</v>
      </c>
      <c r="L352" s="200">
        <f>SUM(M352:O352)</f>
        <v>0</v>
      </c>
      <c r="M352" s="198"/>
      <c r="N352" s="99"/>
      <c r="O352" s="198"/>
      <c r="P352" s="198">
        <f>SUM(Q352:S352)</f>
        <v>58</v>
      </c>
      <c r="Q352" s="198">
        <v>47</v>
      </c>
      <c r="R352" s="99"/>
      <c r="S352" s="99">
        <v>11</v>
      </c>
      <c r="T352" s="199"/>
      <c r="U352" s="199"/>
      <c r="V352" s="99"/>
      <c r="W352" s="99"/>
      <c r="X352" s="86" t="s">
        <v>230</v>
      </c>
      <c r="Y352" s="90"/>
      <c r="Z352" s="50">
        <f t="shared" si="80"/>
        <v>58</v>
      </c>
      <c r="AA352" s="51">
        <f t="shared" si="81"/>
        <v>0</v>
      </c>
      <c r="AB352" s="51">
        <f t="shared" si="82"/>
        <v>58</v>
      </c>
      <c r="AC352" s="51">
        <f t="shared" si="83"/>
        <v>0</v>
      </c>
    </row>
    <row r="353" spans="1:246" ht="30">
      <c r="A353" s="49" t="s">
        <v>859</v>
      </c>
      <c r="B353" s="49" t="s">
        <v>33</v>
      </c>
      <c r="E353" s="77">
        <v>66</v>
      </c>
      <c r="F353" s="12" t="s">
        <v>307</v>
      </c>
      <c r="G353" s="395"/>
      <c r="H353" s="295">
        <f>SUM(I353:K353)</f>
        <v>179</v>
      </c>
      <c r="I353" s="265">
        <v>168</v>
      </c>
      <c r="J353" s="198"/>
      <c r="K353" s="198">
        <v>11</v>
      </c>
      <c r="L353" s="200">
        <f>SUM(M353:O353)</f>
        <v>0</v>
      </c>
      <c r="M353" s="198"/>
      <c r="N353" s="99"/>
      <c r="O353" s="198"/>
      <c r="P353" s="198">
        <f>SUM(Q353:S353)</f>
        <v>179</v>
      </c>
      <c r="Q353" s="198">
        <v>168</v>
      </c>
      <c r="R353" s="99"/>
      <c r="S353" s="99">
        <v>11</v>
      </c>
      <c r="T353" s="199"/>
      <c r="U353" s="199"/>
      <c r="V353" s="99"/>
      <c r="W353" s="99"/>
      <c r="X353" s="86" t="s">
        <v>230</v>
      </c>
      <c r="Y353" s="90"/>
      <c r="Z353" s="50">
        <f t="shared" si="80"/>
        <v>179</v>
      </c>
      <c r="AA353" s="51">
        <f t="shared" si="81"/>
        <v>0</v>
      </c>
      <c r="AB353" s="51">
        <f t="shared" si="82"/>
        <v>179</v>
      </c>
      <c r="AC353" s="51">
        <f t="shared" si="83"/>
        <v>0</v>
      </c>
    </row>
    <row r="354" spans="1:246">
      <c r="A354" s="49" t="s">
        <v>860</v>
      </c>
      <c r="B354" s="49" t="s">
        <v>33</v>
      </c>
      <c r="E354" s="65" t="s">
        <v>42</v>
      </c>
      <c r="F354" s="66" t="s">
        <v>321</v>
      </c>
      <c r="G354" s="78"/>
      <c r="H354" s="273">
        <f>SUM(H355:H446)</f>
        <v>83579</v>
      </c>
      <c r="I354" s="273">
        <f t="shared" ref="I354:X354" si="84">SUM(I355:I446)</f>
        <v>77384</v>
      </c>
      <c r="J354" s="68">
        <f t="shared" si="84"/>
        <v>0</v>
      </c>
      <c r="K354" s="68">
        <f t="shared" si="84"/>
        <v>6195</v>
      </c>
      <c r="L354" s="69">
        <f t="shared" si="84"/>
        <v>62889.500000000007</v>
      </c>
      <c r="M354" s="68">
        <f t="shared" si="84"/>
        <v>57725.000000000007</v>
      </c>
      <c r="N354" s="187">
        <f t="shared" si="84"/>
        <v>0</v>
      </c>
      <c r="O354" s="68">
        <f t="shared" si="84"/>
        <v>5164.5</v>
      </c>
      <c r="P354" s="68">
        <f t="shared" si="84"/>
        <v>20517</v>
      </c>
      <c r="Q354" s="68">
        <f t="shared" si="84"/>
        <v>19659</v>
      </c>
      <c r="R354" s="70">
        <f t="shared" si="84"/>
        <v>0</v>
      </c>
      <c r="S354" s="70">
        <f t="shared" si="84"/>
        <v>858</v>
      </c>
      <c r="T354" s="70">
        <f t="shared" si="84"/>
        <v>3052.7889490000007</v>
      </c>
      <c r="U354" s="70">
        <f t="shared" si="84"/>
        <v>3012.7889490000007</v>
      </c>
      <c r="V354" s="70">
        <f t="shared" si="84"/>
        <v>0</v>
      </c>
      <c r="W354" s="70">
        <f t="shared" si="84"/>
        <v>40</v>
      </c>
      <c r="X354" s="70">
        <f t="shared" si="84"/>
        <v>0</v>
      </c>
      <c r="Y354" s="70"/>
      <c r="Z354" s="50">
        <f t="shared" si="80"/>
        <v>83579</v>
      </c>
      <c r="AA354" s="51">
        <f t="shared" si="81"/>
        <v>62889.500000000007</v>
      </c>
      <c r="AB354" s="51">
        <f t="shared" si="82"/>
        <v>20517</v>
      </c>
      <c r="AC354" s="51">
        <f t="shared" si="83"/>
        <v>3052.7889490000007</v>
      </c>
      <c r="AD354" s="93"/>
      <c r="AE354" s="93"/>
      <c r="AF354" s="93"/>
      <c r="AG354" s="93"/>
      <c r="AH354" s="93"/>
      <c r="AI354" s="93"/>
      <c r="AJ354" s="93"/>
      <c r="AK354" s="93"/>
      <c r="AL354" s="93"/>
      <c r="AM354" s="93"/>
      <c r="AN354" s="93"/>
      <c r="AO354" s="93"/>
      <c r="AP354" s="93"/>
      <c r="AQ354" s="93"/>
      <c r="AR354" s="93"/>
      <c r="AS354" s="93"/>
      <c r="AT354" s="93"/>
      <c r="AU354" s="93"/>
      <c r="AV354" s="93"/>
      <c r="AW354" s="93"/>
      <c r="AX354" s="93"/>
      <c r="AY354" s="93"/>
      <c r="AZ354" s="93"/>
      <c r="BA354" s="93"/>
      <c r="BB354" s="93"/>
      <c r="BC354" s="93"/>
      <c r="BD354" s="93"/>
      <c r="BE354" s="93"/>
      <c r="BF354" s="93"/>
      <c r="BG354" s="93"/>
      <c r="BH354" s="93"/>
      <c r="BI354" s="93"/>
      <c r="BJ354" s="93"/>
      <c r="BK354" s="93"/>
      <c r="BL354" s="93"/>
      <c r="BM354" s="93"/>
      <c r="BN354" s="93"/>
      <c r="BO354" s="93"/>
      <c r="BP354" s="93"/>
      <c r="BQ354" s="93"/>
      <c r="BR354" s="93"/>
      <c r="BS354" s="93"/>
      <c r="BT354" s="93"/>
      <c r="BU354" s="93"/>
      <c r="BV354" s="93"/>
      <c r="BW354" s="93"/>
      <c r="BX354" s="93"/>
      <c r="BY354" s="93"/>
      <c r="BZ354" s="93"/>
      <c r="CA354" s="93"/>
      <c r="CB354" s="93"/>
      <c r="CC354" s="93"/>
      <c r="CD354" s="93"/>
      <c r="CE354" s="93"/>
      <c r="CF354" s="93"/>
      <c r="CG354" s="93"/>
      <c r="CH354" s="93"/>
      <c r="CI354" s="93"/>
      <c r="CJ354" s="93"/>
      <c r="CK354" s="93"/>
      <c r="CL354" s="93"/>
      <c r="CM354" s="93"/>
      <c r="CN354" s="93"/>
      <c r="CO354" s="93"/>
      <c r="CP354" s="93"/>
      <c r="CQ354" s="93"/>
      <c r="CR354" s="93"/>
      <c r="CS354" s="93"/>
      <c r="CT354" s="93"/>
      <c r="CU354" s="93"/>
      <c r="CV354" s="93"/>
      <c r="CW354" s="93"/>
      <c r="CX354" s="93"/>
      <c r="CY354" s="93"/>
      <c r="CZ354" s="93"/>
      <c r="DA354" s="93"/>
      <c r="DB354" s="93"/>
      <c r="DC354" s="93"/>
      <c r="DD354" s="93"/>
      <c r="DE354" s="93"/>
      <c r="DF354" s="93"/>
      <c r="DG354" s="93"/>
      <c r="DH354" s="93"/>
      <c r="DI354" s="93"/>
      <c r="DJ354" s="93"/>
      <c r="DK354" s="93"/>
      <c r="DL354" s="93"/>
      <c r="DM354" s="93"/>
      <c r="DN354" s="93"/>
      <c r="DO354" s="93"/>
      <c r="DP354" s="93"/>
      <c r="DQ354" s="93"/>
      <c r="DR354" s="93"/>
      <c r="DS354" s="93"/>
      <c r="DT354" s="93"/>
      <c r="DU354" s="93"/>
      <c r="DV354" s="93"/>
      <c r="DW354" s="93"/>
      <c r="DX354" s="93"/>
      <c r="DY354" s="94"/>
      <c r="DZ354" s="93"/>
      <c r="EA354" s="93"/>
      <c r="EB354" s="93"/>
      <c r="EC354" s="93"/>
      <c r="ED354" s="93"/>
      <c r="EE354" s="93"/>
      <c r="EF354" s="93"/>
      <c r="EG354" s="93"/>
      <c r="EH354" s="93"/>
      <c r="EI354" s="93"/>
      <c r="EJ354" s="93"/>
      <c r="EK354" s="93"/>
      <c r="EL354" s="93"/>
      <c r="EM354" s="93"/>
      <c r="EN354" s="93"/>
      <c r="EO354" s="93"/>
      <c r="EP354" s="93"/>
      <c r="EQ354" s="93"/>
      <c r="ER354" s="93"/>
      <c r="ES354" s="93"/>
      <c r="ET354" s="93"/>
      <c r="EU354" s="93"/>
      <c r="EV354" s="93"/>
      <c r="EW354" s="93"/>
      <c r="EX354" s="93"/>
      <c r="EY354" s="93"/>
      <c r="EZ354" s="93"/>
      <c r="FA354" s="93"/>
      <c r="FB354" s="93"/>
      <c r="FC354" s="93"/>
      <c r="FD354" s="93"/>
      <c r="FE354" s="93"/>
      <c r="FF354" s="93"/>
      <c r="FG354" s="93"/>
      <c r="FH354" s="93"/>
      <c r="FI354" s="93"/>
      <c r="FJ354" s="93"/>
      <c r="FK354" s="93"/>
      <c r="FL354" s="93"/>
      <c r="FM354" s="93"/>
      <c r="FN354" s="93"/>
      <c r="FO354" s="93"/>
      <c r="FP354" s="93"/>
      <c r="FQ354" s="93"/>
      <c r="FR354" s="93"/>
      <c r="FS354" s="93"/>
      <c r="FT354" s="93"/>
      <c r="FU354" s="93"/>
      <c r="FV354" s="93"/>
      <c r="FW354" s="93"/>
      <c r="FX354" s="93"/>
      <c r="FY354" s="93"/>
      <c r="FZ354" s="93"/>
      <c r="GA354" s="93"/>
      <c r="GB354" s="93"/>
      <c r="GC354" s="93"/>
      <c r="GD354" s="93"/>
      <c r="GE354" s="93"/>
      <c r="GF354" s="93"/>
      <c r="GG354" s="93"/>
      <c r="GH354" s="93"/>
      <c r="GI354" s="93"/>
      <c r="GJ354" s="93"/>
      <c r="GK354" s="93"/>
      <c r="GL354" s="93"/>
      <c r="GM354" s="93"/>
      <c r="GN354" s="93"/>
      <c r="GO354" s="93"/>
      <c r="GP354" s="93"/>
      <c r="GQ354" s="93"/>
      <c r="GR354" s="93"/>
      <c r="GS354" s="93"/>
      <c r="GT354" s="93"/>
      <c r="GU354" s="93"/>
      <c r="GV354" s="93"/>
      <c r="GW354" s="93"/>
      <c r="GX354" s="93"/>
      <c r="GY354" s="93"/>
      <c r="GZ354" s="93"/>
      <c r="HA354" s="93"/>
      <c r="HB354" s="93"/>
      <c r="HC354" s="93"/>
      <c r="HD354" s="93"/>
      <c r="HE354" s="93"/>
      <c r="HF354" s="93"/>
      <c r="HG354" s="93"/>
      <c r="HH354" s="93"/>
      <c r="HI354" s="93"/>
      <c r="HJ354" s="93"/>
      <c r="HK354" s="93"/>
      <c r="HL354" s="93"/>
      <c r="HM354" s="93"/>
      <c r="HN354" s="93"/>
      <c r="HO354" s="93"/>
      <c r="HP354" s="93"/>
      <c r="HQ354" s="93"/>
      <c r="HR354" s="93"/>
      <c r="HS354" s="93"/>
      <c r="HT354" s="93"/>
      <c r="HU354" s="93"/>
      <c r="HV354" s="93"/>
      <c r="HW354" s="93"/>
      <c r="HX354" s="93"/>
      <c r="HY354" s="93"/>
      <c r="HZ354" s="93"/>
      <c r="IA354" s="93"/>
      <c r="IB354" s="93"/>
      <c r="IC354" s="93"/>
      <c r="ID354" s="93"/>
      <c r="IE354" s="93"/>
      <c r="IF354" s="93"/>
      <c r="IG354" s="93"/>
      <c r="IH354" s="93"/>
      <c r="II354" s="93"/>
      <c r="IJ354" s="93"/>
      <c r="IK354" s="93"/>
      <c r="IL354" s="93"/>
    </row>
    <row r="355" spans="1:246" ht="30">
      <c r="A355" s="49" t="s">
        <v>860</v>
      </c>
      <c r="B355" s="49" t="s">
        <v>33</v>
      </c>
      <c r="E355" s="90">
        <v>1</v>
      </c>
      <c r="F355" s="115" t="s">
        <v>336</v>
      </c>
      <c r="G355" s="395" t="s">
        <v>102</v>
      </c>
      <c r="H355" s="222">
        <f t="shared" ref="H355:H418" si="85">SUM(I355:K355)</f>
        <v>921</v>
      </c>
      <c r="I355" s="203">
        <v>796</v>
      </c>
      <c r="J355" s="113"/>
      <c r="K355" s="113">
        <v>125</v>
      </c>
      <c r="L355" s="88">
        <f t="shared" ref="L355:L418" si="86">SUM(M355:O355)</f>
        <v>820.5</v>
      </c>
      <c r="M355" s="113">
        <v>796</v>
      </c>
      <c r="N355" s="114"/>
      <c r="O355" s="113">
        <v>24.5</v>
      </c>
      <c r="P355" s="113">
        <f t="shared" ref="P355:P418" si="87">SUM(Q355:S355)</f>
        <v>0</v>
      </c>
      <c r="Q355" s="113"/>
      <c r="R355" s="114"/>
      <c r="S355" s="114"/>
      <c r="T355" s="114">
        <f t="shared" ref="T355:T418" si="88">SUM(U355:W355)</f>
        <v>0</v>
      </c>
      <c r="U355" s="114"/>
      <c r="V355" s="114"/>
      <c r="W355" s="114"/>
      <c r="X355" s="82" t="s">
        <v>325</v>
      </c>
      <c r="Y355" s="82"/>
      <c r="Z355" s="50">
        <f t="shared" si="80"/>
        <v>921</v>
      </c>
      <c r="AA355" s="51">
        <f t="shared" si="81"/>
        <v>820.5</v>
      </c>
      <c r="AB355" s="51">
        <f t="shared" si="82"/>
        <v>0</v>
      </c>
      <c r="AC355" s="51">
        <f t="shared" si="83"/>
        <v>0</v>
      </c>
      <c r="AD355" s="84"/>
      <c r="AE355" s="84"/>
      <c r="AF355" s="84"/>
      <c r="AG355" s="84"/>
      <c r="AH355" s="84"/>
      <c r="AI355" s="84"/>
      <c r="AJ355" s="84"/>
      <c r="AK355" s="84"/>
      <c r="AL355" s="84"/>
      <c r="AM355" s="84"/>
      <c r="AN355" s="84"/>
      <c r="AO355" s="84"/>
      <c r="AP355" s="84"/>
      <c r="AQ355" s="84"/>
      <c r="AR355" s="84"/>
      <c r="AS355" s="84"/>
      <c r="AT355" s="84"/>
      <c r="AU355" s="84"/>
      <c r="AV355" s="84"/>
      <c r="AW355" s="84"/>
      <c r="AX355" s="84"/>
      <c r="AY355" s="84"/>
      <c r="AZ355" s="84"/>
      <c r="BA355" s="84"/>
      <c r="BB355" s="84"/>
      <c r="BC355" s="84"/>
      <c r="BD355" s="84"/>
      <c r="BE355" s="84"/>
      <c r="BF355" s="84"/>
      <c r="BG355" s="84"/>
      <c r="BH355" s="84"/>
      <c r="BI355" s="84"/>
      <c r="BJ355" s="84"/>
      <c r="BK355" s="84"/>
      <c r="BL355" s="84"/>
      <c r="BM355" s="84"/>
      <c r="BN355" s="84"/>
      <c r="BO355" s="84"/>
      <c r="BP355" s="84"/>
      <c r="BQ355" s="84"/>
      <c r="BR355" s="84"/>
      <c r="BS355" s="84"/>
      <c r="BT355" s="84"/>
      <c r="BU355" s="84"/>
      <c r="BV355" s="84"/>
      <c r="BW355" s="84"/>
      <c r="BX355" s="84"/>
      <c r="BY355" s="84"/>
      <c r="BZ355" s="84"/>
      <c r="CA355" s="84"/>
      <c r="CB355" s="84"/>
      <c r="CC355" s="84"/>
      <c r="CD355" s="84"/>
      <c r="CE355" s="84"/>
      <c r="CF355" s="84"/>
      <c r="CG355" s="84"/>
      <c r="CH355" s="84"/>
      <c r="CI355" s="84"/>
      <c r="CJ355" s="84"/>
      <c r="CK355" s="84"/>
      <c r="CL355" s="84"/>
      <c r="CM355" s="84"/>
      <c r="CN355" s="84"/>
      <c r="CO355" s="84"/>
      <c r="CP355" s="84"/>
      <c r="CQ355" s="84"/>
      <c r="CR355" s="84"/>
      <c r="CS355" s="84"/>
      <c r="CT355" s="84"/>
      <c r="CU355" s="84"/>
      <c r="CV355" s="84"/>
      <c r="CW355" s="84"/>
      <c r="CX355" s="84"/>
      <c r="CY355" s="84"/>
      <c r="CZ355" s="84"/>
      <c r="DA355" s="84"/>
      <c r="DB355" s="84"/>
      <c r="DC355" s="84"/>
      <c r="DD355" s="84"/>
      <c r="DE355" s="84"/>
      <c r="DF355" s="84"/>
      <c r="DG355" s="84"/>
      <c r="DH355" s="84"/>
      <c r="DI355" s="84"/>
      <c r="DJ355" s="84"/>
      <c r="DK355" s="84"/>
      <c r="DL355" s="84"/>
      <c r="DM355" s="84"/>
      <c r="DN355" s="84"/>
      <c r="DO355" s="84"/>
      <c r="DP355" s="84"/>
      <c r="DQ355" s="84"/>
      <c r="DR355" s="84"/>
      <c r="DS355" s="84"/>
      <c r="DT355" s="84"/>
      <c r="DU355" s="84"/>
      <c r="DV355" s="84"/>
      <c r="DW355" s="84"/>
      <c r="DX355" s="84"/>
      <c r="DY355" s="84"/>
      <c r="DZ355" s="84"/>
      <c r="EA355" s="84"/>
      <c r="EB355" s="84"/>
      <c r="EC355" s="84"/>
      <c r="ED355" s="84"/>
      <c r="EE355" s="84"/>
      <c r="EF355" s="84"/>
      <c r="EG355" s="84"/>
      <c r="EH355" s="84"/>
      <c r="EI355" s="84"/>
      <c r="EJ355" s="84"/>
      <c r="EK355" s="84"/>
      <c r="EL355" s="84"/>
      <c r="EM355" s="84"/>
      <c r="EN355" s="84"/>
      <c r="EO355" s="84"/>
      <c r="EP355" s="84"/>
      <c r="EQ355" s="84"/>
      <c r="ER355" s="84"/>
      <c r="ES355" s="84"/>
      <c r="ET355" s="84"/>
      <c r="EU355" s="84"/>
      <c r="EV355" s="84"/>
      <c r="EW355" s="84"/>
      <c r="EX355" s="84"/>
      <c r="EY355" s="84"/>
      <c r="EZ355" s="84"/>
      <c r="FA355" s="84"/>
      <c r="FB355" s="84"/>
      <c r="FC355" s="84"/>
      <c r="FD355" s="84"/>
      <c r="FE355" s="84"/>
      <c r="FF355" s="84"/>
      <c r="FG355" s="84"/>
      <c r="FH355" s="84"/>
      <c r="FI355" s="84"/>
      <c r="FJ355" s="84"/>
      <c r="FK355" s="84"/>
      <c r="FL355" s="84"/>
      <c r="FM355" s="84"/>
      <c r="FN355" s="84"/>
      <c r="FO355" s="84"/>
      <c r="FP355" s="84"/>
      <c r="FQ355" s="84"/>
      <c r="FR355" s="84"/>
      <c r="FS355" s="84"/>
      <c r="FT355" s="84"/>
      <c r="FU355" s="84"/>
      <c r="FV355" s="84"/>
      <c r="FW355" s="84"/>
      <c r="FX355" s="84"/>
      <c r="FY355" s="84"/>
      <c r="FZ355" s="84"/>
      <c r="GA355" s="84"/>
      <c r="GB355" s="84"/>
      <c r="GC355" s="84"/>
      <c r="GD355" s="84"/>
      <c r="GE355" s="84"/>
      <c r="GF355" s="84"/>
      <c r="GG355" s="84"/>
      <c r="GH355" s="84"/>
      <c r="GI355" s="84"/>
      <c r="GJ355" s="84"/>
      <c r="GK355" s="84"/>
      <c r="GL355" s="84"/>
      <c r="GM355" s="84"/>
      <c r="GN355" s="84"/>
      <c r="GO355" s="84"/>
      <c r="GP355" s="84"/>
      <c r="GQ355" s="84"/>
      <c r="GR355" s="84"/>
      <c r="GS355" s="84"/>
      <c r="GT355" s="84"/>
      <c r="GU355" s="84"/>
      <c r="GV355" s="84"/>
      <c r="GW355" s="84"/>
      <c r="GX355" s="84"/>
      <c r="GY355" s="84"/>
      <c r="GZ355" s="84"/>
      <c r="HA355" s="84"/>
      <c r="HB355" s="84"/>
      <c r="HC355" s="84"/>
      <c r="HD355" s="84"/>
      <c r="HE355" s="84"/>
      <c r="HF355" s="84"/>
      <c r="HG355" s="84"/>
      <c r="HH355" s="84"/>
      <c r="HI355" s="84"/>
      <c r="HJ355" s="84"/>
      <c r="HK355" s="84"/>
      <c r="HL355" s="84"/>
      <c r="HM355" s="84"/>
      <c r="HN355" s="84"/>
      <c r="HO355" s="84"/>
      <c r="HP355" s="84"/>
      <c r="HQ355" s="84"/>
      <c r="HR355" s="84"/>
      <c r="HS355" s="84"/>
      <c r="HT355" s="84"/>
      <c r="HU355" s="84"/>
      <c r="HV355" s="84"/>
      <c r="HW355" s="84"/>
      <c r="HX355" s="84"/>
      <c r="HY355" s="84"/>
      <c r="HZ355" s="84"/>
      <c r="IA355" s="84"/>
      <c r="IB355" s="84"/>
      <c r="IC355" s="84"/>
      <c r="ID355" s="84"/>
      <c r="IE355" s="84"/>
      <c r="IF355" s="84"/>
      <c r="IG355" s="84"/>
      <c r="IH355" s="84"/>
      <c r="II355" s="84"/>
      <c r="IJ355" s="84"/>
      <c r="IK355" s="84"/>
      <c r="IL355" s="84"/>
    </row>
    <row r="356" spans="1:246" ht="30">
      <c r="A356" s="49" t="s">
        <v>860</v>
      </c>
      <c r="B356" s="49" t="s">
        <v>33</v>
      </c>
      <c r="E356" s="90">
        <v>2</v>
      </c>
      <c r="F356" s="115" t="s">
        <v>337</v>
      </c>
      <c r="G356" s="395"/>
      <c r="H356" s="222">
        <f t="shared" si="85"/>
        <v>29090</v>
      </c>
      <c r="I356" s="203">
        <v>25380</v>
      </c>
      <c r="J356" s="113"/>
      <c r="K356" s="113">
        <v>3710</v>
      </c>
      <c r="L356" s="88">
        <f t="shared" si="86"/>
        <v>29090</v>
      </c>
      <c r="M356" s="113">
        <v>25380</v>
      </c>
      <c r="N356" s="114"/>
      <c r="O356" s="113">
        <v>3710</v>
      </c>
      <c r="P356" s="113">
        <f t="shared" si="87"/>
        <v>0</v>
      </c>
      <c r="Q356" s="113"/>
      <c r="R356" s="114"/>
      <c r="S356" s="114"/>
      <c r="T356" s="114">
        <f t="shared" si="88"/>
        <v>0</v>
      </c>
      <c r="U356" s="114"/>
      <c r="V356" s="114"/>
      <c r="W356" s="114"/>
      <c r="X356" s="82" t="s">
        <v>323</v>
      </c>
      <c r="Y356" s="82"/>
      <c r="Z356" s="50">
        <f t="shared" si="80"/>
        <v>29090</v>
      </c>
      <c r="AA356" s="51">
        <f t="shared" si="81"/>
        <v>29090</v>
      </c>
      <c r="AB356" s="51">
        <f t="shared" si="82"/>
        <v>0</v>
      </c>
      <c r="AC356" s="51">
        <f t="shared" si="83"/>
        <v>0</v>
      </c>
      <c r="AD356" s="84"/>
      <c r="AE356" s="84"/>
      <c r="AF356" s="84"/>
      <c r="AG356" s="84"/>
      <c r="AH356" s="84"/>
      <c r="AI356" s="84"/>
      <c r="AJ356" s="84"/>
      <c r="AK356" s="84"/>
      <c r="AL356" s="84"/>
      <c r="AM356" s="84"/>
      <c r="AN356" s="84"/>
      <c r="AO356" s="84"/>
      <c r="AP356" s="84"/>
      <c r="AQ356" s="84"/>
      <c r="AR356" s="84"/>
      <c r="AS356" s="84"/>
      <c r="AT356" s="84"/>
      <c r="AU356" s="84"/>
      <c r="AV356" s="84"/>
      <c r="AW356" s="84"/>
      <c r="AX356" s="84"/>
      <c r="AY356" s="84"/>
      <c r="AZ356" s="84"/>
      <c r="BA356" s="84"/>
      <c r="BB356" s="84"/>
      <c r="BC356" s="84"/>
      <c r="BD356" s="84"/>
      <c r="BE356" s="84"/>
      <c r="BF356" s="84"/>
      <c r="BG356" s="84"/>
      <c r="BH356" s="84"/>
      <c r="BI356" s="84"/>
      <c r="BJ356" s="84"/>
      <c r="BK356" s="84"/>
      <c r="BL356" s="84"/>
      <c r="BM356" s="84"/>
      <c r="BN356" s="84"/>
      <c r="BO356" s="84"/>
      <c r="BP356" s="84"/>
      <c r="BQ356" s="84"/>
      <c r="BR356" s="84"/>
      <c r="BS356" s="84"/>
      <c r="BT356" s="84"/>
      <c r="BU356" s="84"/>
      <c r="BV356" s="84"/>
      <c r="BW356" s="84"/>
      <c r="BX356" s="84"/>
      <c r="BY356" s="84"/>
      <c r="BZ356" s="84"/>
      <c r="CA356" s="84"/>
      <c r="CB356" s="84"/>
      <c r="CC356" s="84"/>
      <c r="CD356" s="84"/>
      <c r="CE356" s="84"/>
      <c r="CF356" s="84"/>
      <c r="CG356" s="84"/>
      <c r="CH356" s="84"/>
      <c r="CI356" s="84"/>
      <c r="CJ356" s="84"/>
      <c r="CK356" s="84"/>
      <c r="CL356" s="84"/>
      <c r="CM356" s="84"/>
      <c r="CN356" s="84"/>
      <c r="CO356" s="84"/>
      <c r="CP356" s="84"/>
      <c r="CQ356" s="84"/>
      <c r="CR356" s="84"/>
      <c r="CS356" s="84"/>
      <c r="CT356" s="84"/>
      <c r="CU356" s="84"/>
      <c r="CV356" s="84"/>
      <c r="CW356" s="84"/>
      <c r="CX356" s="84"/>
      <c r="CY356" s="84"/>
      <c r="CZ356" s="84"/>
      <c r="DA356" s="84"/>
      <c r="DB356" s="84"/>
      <c r="DC356" s="84"/>
      <c r="DD356" s="84"/>
      <c r="DE356" s="84"/>
      <c r="DF356" s="84"/>
      <c r="DG356" s="84"/>
      <c r="DH356" s="84"/>
      <c r="DI356" s="84"/>
      <c r="DJ356" s="84"/>
      <c r="DK356" s="84"/>
      <c r="DL356" s="84"/>
      <c r="DM356" s="84"/>
      <c r="DN356" s="84"/>
      <c r="DO356" s="84"/>
      <c r="DP356" s="84"/>
      <c r="DQ356" s="84"/>
      <c r="DR356" s="84"/>
      <c r="DS356" s="84"/>
      <c r="DT356" s="84"/>
      <c r="DU356" s="84"/>
      <c r="DV356" s="84"/>
      <c r="DW356" s="84"/>
      <c r="DX356" s="84"/>
      <c r="DY356" s="84"/>
      <c r="DZ356" s="84"/>
      <c r="EA356" s="84"/>
      <c r="EB356" s="84"/>
      <c r="EC356" s="84"/>
      <c r="ED356" s="84"/>
      <c r="EE356" s="84"/>
      <c r="EF356" s="84"/>
      <c r="EG356" s="84"/>
      <c r="EH356" s="84"/>
      <c r="EI356" s="84"/>
      <c r="EJ356" s="84"/>
      <c r="EK356" s="84"/>
      <c r="EL356" s="84"/>
      <c r="EM356" s="84"/>
      <c r="EN356" s="84"/>
      <c r="EO356" s="84"/>
      <c r="EP356" s="84"/>
      <c r="EQ356" s="84"/>
      <c r="ER356" s="84"/>
      <c r="ES356" s="84"/>
      <c r="ET356" s="84"/>
      <c r="EU356" s="84"/>
      <c r="EV356" s="84"/>
      <c r="EW356" s="84"/>
      <c r="EX356" s="84"/>
      <c r="EY356" s="84"/>
      <c r="EZ356" s="84"/>
      <c r="FA356" s="84"/>
      <c r="FB356" s="84"/>
      <c r="FC356" s="84"/>
      <c r="FD356" s="84"/>
      <c r="FE356" s="84"/>
      <c r="FF356" s="84"/>
      <c r="FG356" s="84"/>
      <c r="FH356" s="84"/>
      <c r="FI356" s="84"/>
      <c r="FJ356" s="84"/>
      <c r="FK356" s="84"/>
      <c r="FL356" s="84"/>
      <c r="FM356" s="84"/>
      <c r="FN356" s="84"/>
      <c r="FO356" s="84"/>
      <c r="FP356" s="84"/>
      <c r="FQ356" s="84"/>
      <c r="FR356" s="84"/>
      <c r="FS356" s="84"/>
      <c r="FT356" s="84"/>
      <c r="FU356" s="84"/>
      <c r="FV356" s="84"/>
      <c r="FW356" s="84"/>
      <c r="FX356" s="84"/>
      <c r="FY356" s="84"/>
      <c r="FZ356" s="84"/>
      <c r="GA356" s="84"/>
      <c r="GB356" s="84"/>
      <c r="GC356" s="84"/>
      <c r="GD356" s="84"/>
      <c r="GE356" s="84"/>
      <c r="GF356" s="84"/>
      <c r="GG356" s="84"/>
      <c r="GH356" s="84"/>
      <c r="GI356" s="84"/>
      <c r="GJ356" s="84"/>
      <c r="GK356" s="84"/>
      <c r="GL356" s="84"/>
      <c r="GM356" s="84"/>
      <c r="GN356" s="84"/>
      <c r="GO356" s="84"/>
      <c r="GP356" s="84"/>
      <c r="GQ356" s="84"/>
      <c r="GR356" s="84"/>
      <c r="GS356" s="84"/>
      <c r="GT356" s="84"/>
      <c r="GU356" s="84"/>
      <c r="GV356" s="84"/>
      <c r="GW356" s="84"/>
      <c r="GX356" s="84"/>
      <c r="GY356" s="84"/>
      <c r="GZ356" s="84"/>
      <c r="HA356" s="84"/>
      <c r="HB356" s="84"/>
      <c r="HC356" s="84"/>
      <c r="HD356" s="84"/>
      <c r="HE356" s="84"/>
      <c r="HF356" s="84"/>
      <c r="HG356" s="84"/>
      <c r="HH356" s="84"/>
      <c r="HI356" s="84"/>
      <c r="HJ356" s="84"/>
      <c r="HK356" s="84"/>
      <c r="HL356" s="84"/>
      <c r="HM356" s="84"/>
      <c r="HN356" s="84"/>
      <c r="HO356" s="84"/>
      <c r="HP356" s="84"/>
      <c r="HQ356" s="84"/>
      <c r="HR356" s="84"/>
      <c r="HS356" s="84"/>
      <c r="HT356" s="84"/>
      <c r="HU356" s="84"/>
      <c r="HV356" s="84"/>
      <c r="HW356" s="84"/>
      <c r="HX356" s="84"/>
      <c r="HY356" s="84"/>
      <c r="HZ356" s="84"/>
      <c r="IA356" s="84"/>
      <c r="IB356" s="84"/>
      <c r="IC356" s="84"/>
      <c r="ID356" s="84"/>
      <c r="IE356" s="84"/>
      <c r="IF356" s="84"/>
      <c r="IG356" s="84"/>
      <c r="IH356" s="84"/>
      <c r="II356" s="84"/>
      <c r="IJ356" s="84"/>
      <c r="IK356" s="84"/>
      <c r="IL356" s="84"/>
    </row>
    <row r="357" spans="1:246" ht="45">
      <c r="A357" s="49" t="s">
        <v>860</v>
      </c>
      <c r="B357" s="49" t="s">
        <v>33</v>
      </c>
      <c r="E357" s="90">
        <v>3</v>
      </c>
      <c r="F357" s="115" t="s">
        <v>338</v>
      </c>
      <c r="G357" s="395"/>
      <c r="H357" s="222">
        <f t="shared" si="85"/>
        <v>2150</v>
      </c>
      <c r="I357" s="203">
        <v>2150</v>
      </c>
      <c r="J357" s="113"/>
      <c r="K357" s="113"/>
      <c r="L357" s="88">
        <f t="shared" si="86"/>
        <v>0</v>
      </c>
      <c r="M357" s="113"/>
      <c r="N357" s="114"/>
      <c r="O357" s="113"/>
      <c r="P357" s="113">
        <f t="shared" si="87"/>
        <v>2150</v>
      </c>
      <c r="Q357" s="113">
        <v>2150</v>
      </c>
      <c r="R357" s="114"/>
      <c r="S357" s="114"/>
      <c r="T357" s="114">
        <f t="shared" si="88"/>
        <v>715.51199999999994</v>
      </c>
      <c r="U357" s="114">
        <v>715.51199999999994</v>
      </c>
      <c r="V357" s="114"/>
      <c r="W357" s="114"/>
      <c r="X357" s="82" t="s">
        <v>327</v>
      </c>
      <c r="Y357" s="82"/>
      <c r="Z357" s="50">
        <f t="shared" si="80"/>
        <v>2150</v>
      </c>
      <c r="AA357" s="51">
        <f t="shared" si="81"/>
        <v>0</v>
      </c>
      <c r="AB357" s="51">
        <f t="shared" si="82"/>
        <v>2150</v>
      </c>
      <c r="AC357" s="51">
        <f t="shared" si="83"/>
        <v>715.51199999999994</v>
      </c>
      <c r="AD357" s="84"/>
      <c r="AE357" s="84"/>
      <c r="AF357" s="84"/>
      <c r="AG357" s="84"/>
      <c r="AH357" s="84"/>
      <c r="AI357" s="84"/>
      <c r="AJ357" s="84"/>
      <c r="AK357" s="84"/>
      <c r="AL357" s="84"/>
      <c r="AM357" s="84"/>
      <c r="AN357" s="84"/>
      <c r="AO357" s="84"/>
      <c r="AP357" s="84"/>
      <c r="AQ357" s="84"/>
      <c r="AR357" s="84"/>
      <c r="AS357" s="84"/>
      <c r="AT357" s="84"/>
      <c r="AU357" s="84"/>
      <c r="AV357" s="84"/>
      <c r="AW357" s="84"/>
      <c r="AX357" s="84"/>
      <c r="AY357" s="84"/>
      <c r="AZ357" s="84"/>
      <c r="BA357" s="84"/>
      <c r="BB357" s="84"/>
      <c r="BC357" s="84"/>
      <c r="BD357" s="84"/>
      <c r="BE357" s="84"/>
      <c r="BF357" s="84"/>
      <c r="BG357" s="84"/>
      <c r="BH357" s="84"/>
      <c r="BI357" s="84"/>
      <c r="BJ357" s="84"/>
      <c r="BK357" s="84"/>
      <c r="BL357" s="84"/>
      <c r="BM357" s="84"/>
      <c r="BN357" s="84"/>
      <c r="BO357" s="84"/>
      <c r="BP357" s="84"/>
      <c r="BQ357" s="84"/>
      <c r="BR357" s="84"/>
      <c r="BS357" s="84"/>
      <c r="BT357" s="84"/>
      <c r="BU357" s="84"/>
      <c r="BV357" s="84"/>
      <c r="BW357" s="84"/>
      <c r="BX357" s="84"/>
      <c r="BY357" s="84"/>
      <c r="BZ357" s="84"/>
      <c r="CA357" s="84"/>
      <c r="CB357" s="84"/>
      <c r="CC357" s="84"/>
      <c r="CD357" s="84"/>
      <c r="CE357" s="84"/>
      <c r="CF357" s="84"/>
      <c r="CG357" s="84"/>
      <c r="CH357" s="84"/>
      <c r="CI357" s="84"/>
      <c r="CJ357" s="84"/>
      <c r="CK357" s="84"/>
      <c r="CL357" s="84"/>
      <c r="CM357" s="84"/>
      <c r="CN357" s="84"/>
      <c r="CO357" s="84"/>
      <c r="CP357" s="84"/>
      <c r="CQ357" s="84"/>
      <c r="CR357" s="84"/>
      <c r="CS357" s="84"/>
      <c r="CT357" s="84"/>
      <c r="CU357" s="84"/>
      <c r="CV357" s="84"/>
      <c r="CW357" s="84"/>
      <c r="CX357" s="84"/>
      <c r="CY357" s="84"/>
      <c r="CZ357" s="84"/>
      <c r="DA357" s="84"/>
      <c r="DB357" s="84"/>
      <c r="DC357" s="84"/>
      <c r="DD357" s="84"/>
      <c r="DE357" s="84"/>
      <c r="DF357" s="84"/>
      <c r="DG357" s="84"/>
      <c r="DH357" s="84"/>
      <c r="DI357" s="84"/>
      <c r="DJ357" s="84"/>
      <c r="DK357" s="84"/>
      <c r="DL357" s="84"/>
      <c r="DM357" s="84"/>
      <c r="DN357" s="84"/>
      <c r="DO357" s="84"/>
      <c r="DP357" s="84"/>
      <c r="DQ357" s="84"/>
      <c r="DR357" s="84"/>
      <c r="DS357" s="84"/>
      <c r="DT357" s="84"/>
      <c r="DU357" s="84"/>
      <c r="DV357" s="84"/>
      <c r="DW357" s="84"/>
      <c r="DX357" s="84"/>
      <c r="DY357" s="84"/>
      <c r="DZ357" s="84"/>
      <c r="EA357" s="84"/>
      <c r="EB357" s="84"/>
      <c r="EC357" s="84"/>
      <c r="ED357" s="84"/>
      <c r="EE357" s="84"/>
      <c r="EF357" s="84"/>
      <c r="EG357" s="84"/>
      <c r="EH357" s="84"/>
      <c r="EI357" s="84"/>
      <c r="EJ357" s="84"/>
      <c r="EK357" s="84"/>
      <c r="EL357" s="84"/>
      <c r="EM357" s="84"/>
      <c r="EN357" s="84"/>
      <c r="EO357" s="84"/>
      <c r="EP357" s="84"/>
      <c r="EQ357" s="84"/>
      <c r="ER357" s="84"/>
      <c r="ES357" s="84"/>
      <c r="ET357" s="84"/>
      <c r="EU357" s="84"/>
      <c r="EV357" s="84"/>
      <c r="EW357" s="84"/>
      <c r="EX357" s="84"/>
      <c r="EY357" s="84"/>
      <c r="EZ357" s="84"/>
      <c r="FA357" s="84"/>
      <c r="FB357" s="84"/>
      <c r="FC357" s="84"/>
      <c r="FD357" s="84"/>
      <c r="FE357" s="84"/>
      <c r="FF357" s="84"/>
      <c r="FG357" s="84"/>
      <c r="FH357" s="84"/>
      <c r="FI357" s="84"/>
      <c r="FJ357" s="84"/>
      <c r="FK357" s="84"/>
      <c r="FL357" s="84"/>
      <c r="FM357" s="84"/>
      <c r="FN357" s="84"/>
      <c r="FO357" s="84"/>
      <c r="FP357" s="84"/>
      <c r="FQ357" s="84"/>
      <c r="FR357" s="84"/>
      <c r="FS357" s="84"/>
      <c r="FT357" s="84"/>
      <c r="FU357" s="84"/>
      <c r="FV357" s="84"/>
      <c r="FW357" s="84"/>
      <c r="FX357" s="84"/>
      <c r="FY357" s="84"/>
      <c r="FZ357" s="84"/>
      <c r="GA357" s="84"/>
      <c r="GB357" s="84"/>
      <c r="GC357" s="84"/>
      <c r="GD357" s="84"/>
      <c r="GE357" s="84"/>
      <c r="GF357" s="84"/>
      <c r="GG357" s="84"/>
      <c r="GH357" s="84"/>
      <c r="GI357" s="84"/>
      <c r="GJ357" s="84"/>
      <c r="GK357" s="84"/>
      <c r="GL357" s="84"/>
      <c r="GM357" s="84"/>
      <c r="GN357" s="84"/>
      <c r="GO357" s="84"/>
      <c r="GP357" s="84"/>
      <c r="GQ357" s="84"/>
      <c r="GR357" s="84"/>
      <c r="GS357" s="84"/>
      <c r="GT357" s="84"/>
      <c r="GU357" s="84"/>
      <c r="GV357" s="84"/>
      <c r="GW357" s="84"/>
      <c r="GX357" s="84"/>
      <c r="GY357" s="84"/>
      <c r="GZ357" s="84"/>
      <c r="HA357" s="84"/>
      <c r="HB357" s="84"/>
      <c r="HC357" s="84"/>
      <c r="HD357" s="84"/>
      <c r="HE357" s="84"/>
      <c r="HF357" s="84"/>
      <c r="HG357" s="84"/>
      <c r="HH357" s="84"/>
      <c r="HI357" s="84"/>
      <c r="HJ357" s="84"/>
      <c r="HK357" s="84"/>
      <c r="HL357" s="84"/>
      <c r="HM357" s="84"/>
      <c r="HN357" s="84"/>
      <c r="HO357" s="84"/>
      <c r="HP357" s="84"/>
      <c r="HQ357" s="84"/>
      <c r="HR357" s="84"/>
      <c r="HS357" s="84"/>
      <c r="HT357" s="84"/>
      <c r="HU357" s="84"/>
      <c r="HV357" s="84"/>
      <c r="HW357" s="84"/>
      <c r="HX357" s="84"/>
      <c r="HY357" s="84"/>
      <c r="HZ357" s="84"/>
      <c r="IA357" s="84"/>
      <c r="IB357" s="84"/>
      <c r="IC357" s="84"/>
      <c r="ID357" s="84"/>
      <c r="IE357" s="84"/>
      <c r="IF357" s="84"/>
      <c r="IG357" s="84"/>
      <c r="IH357" s="84"/>
      <c r="II357" s="84"/>
      <c r="IJ357" s="84"/>
      <c r="IK357" s="84"/>
      <c r="IL357" s="84"/>
    </row>
    <row r="358" spans="1:246" ht="30">
      <c r="A358" s="49" t="s">
        <v>860</v>
      </c>
      <c r="B358" s="49" t="s">
        <v>33</v>
      </c>
      <c r="E358" s="90">
        <v>4</v>
      </c>
      <c r="F358" s="115" t="s">
        <v>339</v>
      </c>
      <c r="G358" s="395"/>
      <c r="H358" s="222">
        <f t="shared" si="85"/>
        <v>3200</v>
      </c>
      <c r="I358" s="203">
        <v>3200</v>
      </c>
      <c r="J358" s="113"/>
      <c r="K358" s="113"/>
      <c r="L358" s="88">
        <f t="shared" si="86"/>
        <v>0</v>
      </c>
      <c r="M358" s="113"/>
      <c r="N358" s="114"/>
      <c r="O358" s="113"/>
      <c r="P358" s="113">
        <f t="shared" si="87"/>
        <v>3200</v>
      </c>
      <c r="Q358" s="113">
        <v>3200</v>
      </c>
      <c r="R358" s="114"/>
      <c r="S358" s="114"/>
      <c r="T358" s="114">
        <f t="shared" si="88"/>
        <v>0</v>
      </c>
      <c r="U358" s="114"/>
      <c r="V358" s="114"/>
      <c r="W358" s="114"/>
      <c r="X358" s="82" t="s">
        <v>323</v>
      </c>
      <c r="Y358" s="82"/>
      <c r="Z358" s="50">
        <f t="shared" si="80"/>
        <v>3200</v>
      </c>
      <c r="AA358" s="51">
        <f t="shared" si="81"/>
        <v>0</v>
      </c>
      <c r="AB358" s="51">
        <f t="shared" si="82"/>
        <v>3200</v>
      </c>
      <c r="AC358" s="51">
        <f t="shared" si="83"/>
        <v>0</v>
      </c>
      <c r="AD358" s="84"/>
      <c r="AE358" s="84"/>
      <c r="AF358" s="84"/>
      <c r="AG358" s="84"/>
      <c r="AH358" s="84"/>
      <c r="AI358" s="84"/>
      <c r="AJ358" s="84"/>
      <c r="AK358" s="84"/>
      <c r="AL358" s="84"/>
      <c r="AM358" s="84"/>
      <c r="AN358" s="84"/>
      <c r="AO358" s="84"/>
      <c r="AP358" s="84"/>
      <c r="AQ358" s="84"/>
      <c r="AR358" s="84"/>
      <c r="AS358" s="84"/>
      <c r="AT358" s="84"/>
      <c r="AU358" s="84"/>
      <c r="AV358" s="84"/>
      <c r="AW358" s="84"/>
      <c r="AX358" s="84"/>
      <c r="AY358" s="84"/>
      <c r="AZ358" s="84"/>
      <c r="BA358" s="84"/>
      <c r="BB358" s="84"/>
      <c r="BC358" s="84"/>
      <c r="BD358" s="84"/>
      <c r="BE358" s="84"/>
      <c r="BF358" s="84"/>
      <c r="BG358" s="84"/>
      <c r="BH358" s="84"/>
      <c r="BI358" s="84"/>
      <c r="BJ358" s="84"/>
      <c r="BK358" s="84"/>
      <c r="BL358" s="84"/>
      <c r="BM358" s="84"/>
      <c r="BN358" s="84"/>
      <c r="BO358" s="84"/>
      <c r="BP358" s="84"/>
      <c r="BQ358" s="84"/>
      <c r="BR358" s="84"/>
      <c r="BS358" s="84"/>
      <c r="BT358" s="84"/>
      <c r="BU358" s="84"/>
      <c r="BV358" s="84"/>
      <c r="BW358" s="84"/>
      <c r="BX358" s="84"/>
      <c r="BY358" s="84"/>
      <c r="BZ358" s="84"/>
      <c r="CA358" s="84"/>
      <c r="CB358" s="84"/>
      <c r="CC358" s="84"/>
      <c r="CD358" s="84"/>
      <c r="CE358" s="84"/>
      <c r="CF358" s="84"/>
      <c r="CG358" s="84"/>
      <c r="CH358" s="84"/>
      <c r="CI358" s="84"/>
      <c r="CJ358" s="84"/>
      <c r="CK358" s="84"/>
      <c r="CL358" s="84"/>
      <c r="CM358" s="84"/>
      <c r="CN358" s="84"/>
      <c r="CO358" s="84"/>
      <c r="CP358" s="84"/>
      <c r="CQ358" s="84"/>
      <c r="CR358" s="84"/>
      <c r="CS358" s="84"/>
      <c r="CT358" s="84"/>
      <c r="CU358" s="84"/>
      <c r="CV358" s="84"/>
      <c r="CW358" s="84"/>
      <c r="CX358" s="84"/>
      <c r="CY358" s="84"/>
      <c r="CZ358" s="84"/>
      <c r="DA358" s="84"/>
      <c r="DB358" s="84"/>
      <c r="DC358" s="84"/>
      <c r="DD358" s="84"/>
      <c r="DE358" s="84"/>
      <c r="DF358" s="84"/>
      <c r="DG358" s="84"/>
      <c r="DH358" s="84"/>
      <c r="DI358" s="84"/>
      <c r="DJ358" s="84"/>
      <c r="DK358" s="84"/>
      <c r="DL358" s="84"/>
      <c r="DM358" s="84"/>
      <c r="DN358" s="84"/>
      <c r="DO358" s="84"/>
      <c r="DP358" s="84"/>
      <c r="DQ358" s="84"/>
      <c r="DR358" s="84"/>
      <c r="DS358" s="84"/>
      <c r="DT358" s="84"/>
      <c r="DU358" s="84"/>
      <c r="DV358" s="84"/>
      <c r="DW358" s="84"/>
      <c r="DX358" s="84"/>
      <c r="DY358" s="84"/>
      <c r="DZ358" s="84"/>
      <c r="EA358" s="84"/>
      <c r="EB358" s="84"/>
      <c r="EC358" s="84"/>
      <c r="ED358" s="84"/>
      <c r="EE358" s="84"/>
      <c r="EF358" s="84"/>
      <c r="EG358" s="84"/>
      <c r="EH358" s="84"/>
      <c r="EI358" s="84"/>
      <c r="EJ358" s="84"/>
      <c r="EK358" s="84"/>
      <c r="EL358" s="84"/>
      <c r="EM358" s="84"/>
      <c r="EN358" s="84"/>
      <c r="EO358" s="84"/>
      <c r="EP358" s="84"/>
      <c r="EQ358" s="84"/>
      <c r="ER358" s="84"/>
      <c r="ES358" s="84"/>
      <c r="ET358" s="84"/>
      <c r="EU358" s="84"/>
      <c r="EV358" s="84"/>
      <c r="EW358" s="84"/>
      <c r="EX358" s="84"/>
      <c r="EY358" s="84"/>
      <c r="EZ358" s="84"/>
      <c r="FA358" s="84"/>
      <c r="FB358" s="84"/>
      <c r="FC358" s="84"/>
      <c r="FD358" s="84"/>
      <c r="FE358" s="84"/>
      <c r="FF358" s="84"/>
      <c r="FG358" s="84"/>
      <c r="FH358" s="84"/>
      <c r="FI358" s="84"/>
      <c r="FJ358" s="84"/>
      <c r="FK358" s="84"/>
      <c r="FL358" s="84"/>
      <c r="FM358" s="84"/>
      <c r="FN358" s="84"/>
      <c r="FO358" s="84"/>
      <c r="FP358" s="84"/>
      <c r="FQ358" s="84"/>
      <c r="FR358" s="84"/>
      <c r="FS358" s="84"/>
      <c r="FT358" s="84"/>
      <c r="FU358" s="84"/>
      <c r="FV358" s="84"/>
      <c r="FW358" s="84"/>
      <c r="FX358" s="84"/>
      <c r="FY358" s="84"/>
      <c r="FZ358" s="84"/>
      <c r="GA358" s="84"/>
      <c r="GB358" s="84"/>
      <c r="GC358" s="84"/>
      <c r="GD358" s="84"/>
      <c r="GE358" s="84"/>
      <c r="GF358" s="84"/>
      <c r="GG358" s="84"/>
      <c r="GH358" s="84"/>
      <c r="GI358" s="84"/>
      <c r="GJ358" s="84"/>
      <c r="GK358" s="84"/>
      <c r="GL358" s="84"/>
      <c r="GM358" s="84"/>
      <c r="GN358" s="84"/>
      <c r="GO358" s="84"/>
      <c r="GP358" s="84"/>
      <c r="GQ358" s="84"/>
      <c r="GR358" s="84"/>
      <c r="GS358" s="84"/>
      <c r="GT358" s="84"/>
      <c r="GU358" s="84"/>
      <c r="GV358" s="84"/>
      <c r="GW358" s="84"/>
      <c r="GX358" s="84"/>
      <c r="GY358" s="84"/>
      <c r="GZ358" s="84"/>
      <c r="HA358" s="84"/>
      <c r="HB358" s="84"/>
      <c r="HC358" s="84"/>
      <c r="HD358" s="84"/>
      <c r="HE358" s="84"/>
      <c r="HF358" s="84"/>
      <c r="HG358" s="84"/>
      <c r="HH358" s="84"/>
      <c r="HI358" s="84"/>
      <c r="HJ358" s="84"/>
      <c r="HK358" s="84"/>
      <c r="HL358" s="84"/>
      <c r="HM358" s="84"/>
      <c r="HN358" s="84"/>
      <c r="HO358" s="84"/>
      <c r="HP358" s="84"/>
      <c r="HQ358" s="84"/>
      <c r="HR358" s="84"/>
      <c r="HS358" s="84"/>
      <c r="HT358" s="84"/>
      <c r="HU358" s="84"/>
      <c r="HV358" s="84"/>
      <c r="HW358" s="84"/>
      <c r="HX358" s="84"/>
      <c r="HY358" s="84"/>
      <c r="HZ358" s="84"/>
      <c r="IA358" s="84"/>
      <c r="IB358" s="84"/>
      <c r="IC358" s="84"/>
      <c r="ID358" s="84"/>
      <c r="IE358" s="84"/>
      <c r="IF358" s="84"/>
      <c r="IG358" s="84"/>
      <c r="IH358" s="84"/>
      <c r="II358" s="84"/>
      <c r="IJ358" s="84"/>
      <c r="IK358" s="84"/>
      <c r="IL358" s="84"/>
    </row>
    <row r="359" spans="1:246" ht="30">
      <c r="A359" s="49" t="s">
        <v>860</v>
      </c>
      <c r="B359" s="49" t="s">
        <v>33</v>
      </c>
      <c r="E359" s="90">
        <v>5</v>
      </c>
      <c r="F359" s="12" t="s">
        <v>340</v>
      </c>
      <c r="G359" s="395" t="s">
        <v>328</v>
      </c>
      <c r="H359" s="275">
        <f t="shared" si="85"/>
        <v>1095</v>
      </c>
      <c r="I359" s="265">
        <v>1095</v>
      </c>
      <c r="J359" s="100"/>
      <c r="K359" s="100"/>
      <c r="L359" s="101">
        <f t="shared" si="86"/>
        <v>1095</v>
      </c>
      <c r="M359" s="100">
        <v>1095</v>
      </c>
      <c r="N359" s="102"/>
      <c r="O359" s="100"/>
      <c r="P359" s="100">
        <f t="shared" si="87"/>
        <v>0</v>
      </c>
      <c r="Q359" s="100"/>
      <c r="R359" s="102"/>
      <c r="S359" s="102"/>
      <c r="T359" s="102">
        <f t="shared" si="88"/>
        <v>0</v>
      </c>
      <c r="U359" s="102"/>
      <c r="V359" s="102"/>
      <c r="W359" s="102"/>
      <c r="X359" s="86" t="s">
        <v>335</v>
      </c>
      <c r="Y359" s="90"/>
      <c r="Z359" s="50">
        <f t="shared" si="80"/>
        <v>1095</v>
      </c>
      <c r="AA359" s="51">
        <f t="shared" si="81"/>
        <v>1095</v>
      </c>
      <c r="AB359" s="51">
        <f t="shared" si="82"/>
        <v>0</v>
      </c>
      <c r="AC359" s="51">
        <f t="shared" si="83"/>
        <v>0</v>
      </c>
    </row>
    <row r="360" spans="1:246" ht="30">
      <c r="A360" s="49" t="s">
        <v>860</v>
      </c>
      <c r="B360" s="49" t="s">
        <v>33</v>
      </c>
      <c r="E360" s="90">
        <v>6</v>
      </c>
      <c r="F360" s="12" t="s">
        <v>341</v>
      </c>
      <c r="G360" s="395"/>
      <c r="H360" s="275">
        <f t="shared" si="85"/>
        <v>982</v>
      </c>
      <c r="I360" s="265">
        <v>982</v>
      </c>
      <c r="J360" s="100"/>
      <c r="K360" s="100"/>
      <c r="L360" s="101">
        <f t="shared" si="86"/>
        <v>982</v>
      </c>
      <c r="M360" s="100">
        <v>982</v>
      </c>
      <c r="N360" s="102"/>
      <c r="O360" s="100"/>
      <c r="P360" s="100">
        <f t="shared" si="87"/>
        <v>0</v>
      </c>
      <c r="Q360" s="100"/>
      <c r="R360" s="102"/>
      <c r="S360" s="102"/>
      <c r="T360" s="102">
        <f t="shared" si="88"/>
        <v>0</v>
      </c>
      <c r="U360" s="102"/>
      <c r="V360" s="102"/>
      <c r="W360" s="102"/>
      <c r="X360" s="86" t="s">
        <v>335</v>
      </c>
      <c r="Y360" s="90"/>
      <c r="Z360" s="50">
        <f t="shared" si="80"/>
        <v>982</v>
      </c>
      <c r="AA360" s="51">
        <f t="shared" si="81"/>
        <v>982</v>
      </c>
      <c r="AB360" s="51">
        <f t="shared" si="82"/>
        <v>0</v>
      </c>
      <c r="AC360" s="51">
        <f t="shared" si="83"/>
        <v>0</v>
      </c>
    </row>
    <row r="361" spans="1:246" ht="30">
      <c r="A361" s="49" t="s">
        <v>860</v>
      </c>
      <c r="B361" s="49" t="s">
        <v>33</v>
      </c>
      <c r="E361" s="90">
        <v>7</v>
      </c>
      <c r="F361" s="12" t="s">
        <v>342</v>
      </c>
      <c r="G361" s="395"/>
      <c r="H361" s="275">
        <f t="shared" si="85"/>
        <v>78</v>
      </c>
      <c r="I361" s="265">
        <v>78</v>
      </c>
      <c r="J361" s="100"/>
      <c r="K361" s="100"/>
      <c r="L361" s="101">
        <f t="shared" si="86"/>
        <v>78</v>
      </c>
      <c r="M361" s="100">
        <v>78</v>
      </c>
      <c r="N361" s="102"/>
      <c r="O361" s="100"/>
      <c r="P361" s="100">
        <f t="shared" si="87"/>
        <v>0</v>
      </c>
      <c r="Q361" s="100"/>
      <c r="R361" s="102"/>
      <c r="S361" s="102"/>
      <c r="T361" s="102">
        <f t="shared" si="88"/>
        <v>0</v>
      </c>
      <c r="U361" s="102"/>
      <c r="V361" s="102"/>
      <c r="W361" s="102"/>
      <c r="X361" s="86" t="s">
        <v>335</v>
      </c>
      <c r="Y361" s="90"/>
      <c r="Z361" s="50">
        <f t="shared" si="80"/>
        <v>78</v>
      </c>
      <c r="AA361" s="51">
        <f t="shared" si="81"/>
        <v>78</v>
      </c>
      <c r="AB361" s="51">
        <f t="shared" si="82"/>
        <v>0</v>
      </c>
      <c r="AC361" s="51">
        <f t="shared" si="83"/>
        <v>0</v>
      </c>
    </row>
    <row r="362" spans="1:246" ht="30">
      <c r="A362" s="49" t="s">
        <v>860</v>
      </c>
      <c r="B362" s="49" t="s">
        <v>33</v>
      </c>
      <c r="E362" s="90">
        <v>8</v>
      </c>
      <c r="F362" s="12" t="s">
        <v>343</v>
      </c>
      <c r="G362" s="395"/>
      <c r="H362" s="275">
        <f t="shared" si="85"/>
        <v>664</v>
      </c>
      <c r="I362" s="265">
        <v>664</v>
      </c>
      <c r="J362" s="100"/>
      <c r="K362" s="100"/>
      <c r="L362" s="101">
        <f t="shared" si="86"/>
        <v>664</v>
      </c>
      <c r="M362" s="100">
        <v>664</v>
      </c>
      <c r="N362" s="102"/>
      <c r="O362" s="100"/>
      <c r="P362" s="100">
        <f t="shared" si="87"/>
        <v>0</v>
      </c>
      <c r="Q362" s="100"/>
      <c r="R362" s="102"/>
      <c r="S362" s="102"/>
      <c r="T362" s="102">
        <f t="shared" si="88"/>
        <v>0</v>
      </c>
      <c r="U362" s="102"/>
      <c r="V362" s="102"/>
      <c r="W362" s="102"/>
      <c r="X362" s="86" t="s">
        <v>335</v>
      </c>
      <c r="Y362" s="90"/>
      <c r="Z362" s="50">
        <f t="shared" si="80"/>
        <v>664</v>
      </c>
      <c r="AA362" s="51">
        <f t="shared" si="81"/>
        <v>664</v>
      </c>
      <c r="AB362" s="51">
        <f t="shared" si="82"/>
        <v>0</v>
      </c>
      <c r="AC362" s="51">
        <f t="shared" si="83"/>
        <v>0</v>
      </c>
    </row>
    <row r="363" spans="1:246" ht="30">
      <c r="A363" s="49" t="s">
        <v>860</v>
      </c>
      <c r="B363" s="49" t="s">
        <v>33</v>
      </c>
      <c r="E363" s="90">
        <v>9</v>
      </c>
      <c r="F363" s="12" t="s">
        <v>344</v>
      </c>
      <c r="G363" s="395"/>
      <c r="H363" s="275">
        <f t="shared" si="85"/>
        <v>400</v>
      </c>
      <c r="I363" s="265">
        <v>400</v>
      </c>
      <c r="J363" s="100"/>
      <c r="K363" s="100"/>
      <c r="L363" s="101">
        <f t="shared" si="86"/>
        <v>400</v>
      </c>
      <c r="M363" s="100">
        <v>400</v>
      </c>
      <c r="N363" s="102"/>
      <c r="O363" s="100"/>
      <c r="P363" s="100">
        <f t="shared" si="87"/>
        <v>0</v>
      </c>
      <c r="Q363" s="100"/>
      <c r="R363" s="102"/>
      <c r="S363" s="102"/>
      <c r="T363" s="102">
        <f t="shared" si="88"/>
        <v>0</v>
      </c>
      <c r="U363" s="102"/>
      <c r="V363" s="102"/>
      <c r="W363" s="102"/>
      <c r="X363" s="86" t="s">
        <v>335</v>
      </c>
      <c r="Y363" s="90"/>
      <c r="Z363" s="50">
        <f t="shared" si="80"/>
        <v>400</v>
      </c>
      <c r="AA363" s="51">
        <f t="shared" si="81"/>
        <v>400</v>
      </c>
      <c r="AB363" s="51">
        <f t="shared" si="82"/>
        <v>0</v>
      </c>
      <c r="AC363" s="51">
        <f t="shared" si="83"/>
        <v>0</v>
      </c>
    </row>
    <row r="364" spans="1:246" ht="30">
      <c r="A364" s="49" t="s">
        <v>860</v>
      </c>
      <c r="B364" s="49" t="s">
        <v>33</v>
      </c>
      <c r="E364" s="90">
        <v>10</v>
      </c>
      <c r="F364" s="12" t="s">
        <v>345</v>
      </c>
      <c r="G364" s="395"/>
      <c r="H364" s="275">
        <f t="shared" si="85"/>
        <v>350</v>
      </c>
      <c r="I364" s="265">
        <v>350</v>
      </c>
      <c r="J364" s="100"/>
      <c r="K364" s="100"/>
      <c r="L364" s="101">
        <f t="shared" si="86"/>
        <v>350</v>
      </c>
      <c r="M364" s="100">
        <v>350</v>
      </c>
      <c r="N364" s="102"/>
      <c r="O364" s="100"/>
      <c r="P364" s="100">
        <f t="shared" si="87"/>
        <v>0</v>
      </c>
      <c r="Q364" s="100"/>
      <c r="R364" s="102"/>
      <c r="S364" s="102"/>
      <c r="T364" s="102">
        <f t="shared" si="88"/>
        <v>0</v>
      </c>
      <c r="U364" s="102"/>
      <c r="V364" s="102"/>
      <c r="W364" s="102"/>
      <c r="X364" s="86" t="s">
        <v>335</v>
      </c>
      <c r="Y364" s="90"/>
      <c r="Z364" s="50">
        <f t="shared" si="80"/>
        <v>350</v>
      </c>
      <c r="AA364" s="51">
        <f t="shared" si="81"/>
        <v>350</v>
      </c>
      <c r="AB364" s="51">
        <f t="shared" si="82"/>
        <v>0</v>
      </c>
      <c r="AC364" s="51">
        <f t="shared" si="83"/>
        <v>0</v>
      </c>
    </row>
    <row r="365" spans="1:246" ht="30">
      <c r="A365" s="49" t="s">
        <v>860</v>
      </c>
      <c r="B365" s="49" t="s">
        <v>33</v>
      </c>
      <c r="E365" s="90">
        <v>11</v>
      </c>
      <c r="F365" s="12" t="s">
        <v>346</v>
      </c>
      <c r="G365" s="395"/>
      <c r="H365" s="275">
        <f t="shared" si="85"/>
        <v>180.3</v>
      </c>
      <c r="I365" s="265">
        <v>180.3</v>
      </c>
      <c r="J365" s="100"/>
      <c r="K365" s="100"/>
      <c r="L365" s="101">
        <f t="shared" si="86"/>
        <v>180.3</v>
      </c>
      <c r="M365" s="100">
        <v>180.3</v>
      </c>
      <c r="N365" s="102"/>
      <c r="O365" s="100"/>
      <c r="P365" s="100">
        <f t="shared" si="87"/>
        <v>0</v>
      </c>
      <c r="Q365" s="100"/>
      <c r="R365" s="102"/>
      <c r="S365" s="102"/>
      <c r="T365" s="102">
        <f t="shared" si="88"/>
        <v>0</v>
      </c>
      <c r="U365" s="102"/>
      <c r="V365" s="102"/>
      <c r="W365" s="102"/>
      <c r="X365" s="86" t="s">
        <v>335</v>
      </c>
      <c r="Y365" s="90"/>
      <c r="Z365" s="50">
        <f t="shared" si="80"/>
        <v>180.3</v>
      </c>
      <c r="AA365" s="51">
        <f t="shared" si="81"/>
        <v>180.3</v>
      </c>
      <c r="AB365" s="51">
        <f t="shared" si="82"/>
        <v>0</v>
      </c>
      <c r="AC365" s="51">
        <f t="shared" si="83"/>
        <v>0</v>
      </c>
    </row>
    <row r="366" spans="1:246" ht="30">
      <c r="A366" s="49" t="s">
        <v>860</v>
      </c>
      <c r="B366" s="49" t="s">
        <v>33</v>
      </c>
      <c r="E366" s="90">
        <v>12</v>
      </c>
      <c r="F366" s="12" t="s">
        <v>347</v>
      </c>
      <c r="G366" s="395"/>
      <c r="H366" s="275">
        <f t="shared" si="85"/>
        <v>400</v>
      </c>
      <c r="I366" s="265">
        <v>400</v>
      </c>
      <c r="J366" s="100"/>
      <c r="K366" s="100"/>
      <c r="L366" s="101">
        <f t="shared" si="86"/>
        <v>325</v>
      </c>
      <c r="M366" s="100">
        <v>325</v>
      </c>
      <c r="N366" s="102"/>
      <c r="O366" s="100"/>
      <c r="P366" s="100">
        <f t="shared" si="87"/>
        <v>75</v>
      </c>
      <c r="Q366" s="100">
        <v>75</v>
      </c>
      <c r="R366" s="102"/>
      <c r="S366" s="102"/>
      <c r="T366" s="102">
        <f t="shared" si="88"/>
        <v>0</v>
      </c>
      <c r="U366" s="102"/>
      <c r="V366" s="102"/>
      <c r="W366" s="102"/>
      <c r="X366" s="86" t="s">
        <v>335</v>
      </c>
      <c r="Y366" s="90"/>
      <c r="Z366" s="50">
        <f t="shared" si="80"/>
        <v>400</v>
      </c>
      <c r="AA366" s="51">
        <f t="shared" si="81"/>
        <v>325</v>
      </c>
      <c r="AB366" s="51">
        <f t="shared" si="82"/>
        <v>75</v>
      </c>
      <c r="AC366" s="51">
        <f t="shared" si="83"/>
        <v>0</v>
      </c>
    </row>
    <row r="367" spans="1:246" ht="30">
      <c r="A367" s="49" t="s">
        <v>860</v>
      </c>
      <c r="B367" s="49" t="s">
        <v>33</v>
      </c>
      <c r="E367" s="90">
        <v>13</v>
      </c>
      <c r="F367" s="12" t="s">
        <v>348</v>
      </c>
      <c r="G367" s="395"/>
      <c r="H367" s="275">
        <f t="shared" si="85"/>
        <v>1100</v>
      </c>
      <c r="I367" s="265">
        <v>1000</v>
      </c>
      <c r="J367" s="100"/>
      <c r="K367" s="100">
        <v>100</v>
      </c>
      <c r="L367" s="101">
        <f t="shared" si="86"/>
        <v>911.7</v>
      </c>
      <c r="M367" s="100">
        <v>811.7</v>
      </c>
      <c r="N367" s="102"/>
      <c r="O367" s="100">
        <v>100</v>
      </c>
      <c r="P367" s="100">
        <f t="shared" si="87"/>
        <v>188.3</v>
      </c>
      <c r="Q367" s="100">
        <v>188.3</v>
      </c>
      <c r="R367" s="102"/>
      <c r="S367" s="102"/>
      <c r="T367" s="102">
        <f t="shared" si="88"/>
        <v>0</v>
      </c>
      <c r="U367" s="102"/>
      <c r="V367" s="102"/>
      <c r="W367" s="102"/>
      <c r="X367" s="86" t="s">
        <v>335</v>
      </c>
      <c r="Y367" s="90"/>
      <c r="Z367" s="50">
        <f t="shared" si="80"/>
        <v>1100</v>
      </c>
      <c r="AA367" s="51">
        <f t="shared" si="81"/>
        <v>911.7</v>
      </c>
      <c r="AB367" s="51">
        <f t="shared" si="82"/>
        <v>188.3</v>
      </c>
      <c r="AC367" s="51">
        <f t="shared" si="83"/>
        <v>0</v>
      </c>
    </row>
    <row r="368" spans="1:246" ht="30">
      <c r="A368" s="49" t="s">
        <v>860</v>
      </c>
      <c r="B368" s="49" t="s">
        <v>33</v>
      </c>
      <c r="E368" s="90">
        <v>14</v>
      </c>
      <c r="F368" s="12" t="s">
        <v>349</v>
      </c>
      <c r="G368" s="395"/>
      <c r="H368" s="275">
        <f t="shared" si="85"/>
        <v>460</v>
      </c>
      <c r="I368" s="265">
        <v>420</v>
      </c>
      <c r="J368" s="100"/>
      <c r="K368" s="100">
        <v>40</v>
      </c>
      <c r="L368" s="101">
        <f t="shared" si="86"/>
        <v>380</v>
      </c>
      <c r="M368" s="100">
        <v>340</v>
      </c>
      <c r="N368" s="102"/>
      <c r="O368" s="100">
        <v>40</v>
      </c>
      <c r="P368" s="100">
        <f t="shared" si="87"/>
        <v>80</v>
      </c>
      <c r="Q368" s="100">
        <v>80</v>
      </c>
      <c r="R368" s="102"/>
      <c r="S368" s="102"/>
      <c r="T368" s="102">
        <f t="shared" si="88"/>
        <v>0</v>
      </c>
      <c r="U368" s="102"/>
      <c r="V368" s="102"/>
      <c r="W368" s="102"/>
      <c r="X368" s="86" t="s">
        <v>335</v>
      </c>
      <c r="Y368" s="90"/>
      <c r="Z368" s="50">
        <f t="shared" si="80"/>
        <v>460</v>
      </c>
      <c r="AA368" s="51">
        <f t="shared" si="81"/>
        <v>380</v>
      </c>
      <c r="AB368" s="51">
        <f t="shared" si="82"/>
        <v>80</v>
      </c>
      <c r="AC368" s="51">
        <f t="shared" si="83"/>
        <v>0</v>
      </c>
    </row>
    <row r="369" spans="1:29" ht="30">
      <c r="A369" s="49" t="s">
        <v>860</v>
      </c>
      <c r="B369" s="49" t="s">
        <v>33</v>
      </c>
      <c r="E369" s="90">
        <v>15</v>
      </c>
      <c r="F369" s="12" t="s">
        <v>350</v>
      </c>
      <c r="G369" s="395"/>
      <c r="H369" s="275">
        <f t="shared" si="85"/>
        <v>200</v>
      </c>
      <c r="I369" s="265">
        <v>200</v>
      </c>
      <c r="J369" s="100"/>
      <c r="K369" s="100"/>
      <c r="L369" s="101">
        <f t="shared" si="86"/>
        <v>165</v>
      </c>
      <c r="M369" s="100">
        <v>165</v>
      </c>
      <c r="N369" s="102"/>
      <c r="O369" s="100"/>
      <c r="P369" s="100">
        <f t="shared" si="87"/>
        <v>35</v>
      </c>
      <c r="Q369" s="100">
        <v>35</v>
      </c>
      <c r="R369" s="102"/>
      <c r="S369" s="102"/>
      <c r="T369" s="102">
        <f t="shared" si="88"/>
        <v>0</v>
      </c>
      <c r="U369" s="102"/>
      <c r="V369" s="102"/>
      <c r="W369" s="102"/>
      <c r="X369" s="86" t="s">
        <v>335</v>
      </c>
      <c r="Y369" s="90"/>
      <c r="Z369" s="50">
        <f t="shared" si="80"/>
        <v>200</v>
      </c>
      <c r="AA369" s="51">
        <f t="shared" si="81"/>
        <v>165</v>
      </c>
      <c r="AB369" s="51">
        <f t="shared" si="82"/>
        <v>35</v>
      </c>
      <c r="AC369" s="51">
        <f t="shared" si="83"/>
        <v>0</v>
      </c>
    </row>
    <row r="370" spans="1:29" ht="30">
      <c r="A370" s="49" t="s">
        <v>860</v>
      </c>
      <c r="B370" s="49" t="s">
        <v>33</v>
      </c>
      <c r="E370" s="90">
        <v>16</v>
      </c>
      <c r="F370" s="12" t="s">
        <v>351</v>
      </c>
      <c r="G370" s="395"/>
      <c r="H370" s="275">
        <f t="shared" si="85"/>
        <v>440</v>
      </c>
      <c r="I370" s="265">
        <v>400</v>
      </c>
      <c r="J370" s="100"/>
      <c r="K370" s="100">
        <v>40</v>
      </c>
      <c r="L370" s="101">
        <f t="shared" si="86"/>
        <v>365</v>
      </c>
      <c r="M370" s="100">
        <v>325</v>
      </c>
      <c r="N370" s="102"/>
      <c r="O370" s="100">
        <v>40</v>
      </c>
      <c r="P370" s="100">
        <f t="shared" si="87"/>
        <v>75</v>
      </c>
      <c r="Q370" s="100">
        <v>75</v>
      </c>
      <c r="R370" s="102"/>
      <c r="S370" s="102"/>
      <c r="T370" s="102">
        <f t="shared" si="88"/>
        <v>365</v>
      </c>
      <c r="U370" s="102">
        <v>325</v>
      </c>
      <c r="V370" s="102"/>
      <c r="W370" s="102">
        <v>40</v>
      </c>
      <c r="X370" s="86" t="s">
        <v>335</v>
      </c>
      <c r="Y370" s="90"/>
      <c r="Z370" s="50">
        <f t="shared" si="80"/>
        <v>440</v>
      </c>
      <c r="AA370" s="51">
        <f t="shared" si="81"/>
        <v>365</v>
      </c>
      <c r="AB370" s="51">
        <f t="shared" si="82"/>
        <v>75</v>
      </c>
      <c r="AC370" s="51">
        <f t="shared" si="83"/>
        <v>365</v>
      </c>
    </row>
    <row r="371" spans="1:29" ht="30">
      <c r="A371" s="49" t="s">
        <v>860</v>
      </c>
      <c r="B371" s="49" t="s">
        <v>33</v>
      </c>
      <c r="E371" s="90">
        <v>17</v>
      </c>
      <c r="F371" s="12" t="s">
        <v>352</v>
      </c>
      <c r="G371" s="395"/>
      <c r="H371" s="275">
        <f t="shared" si="85"/>
        <v>560</v>
      </c>
      <c r="I371" s="265">
        <v>520</v>
      </c>
      <c r="J371" s="100"/>
      <c r="K371" s="100">
        <v>40</v>
      </c>
      <c r="L371" s="101">
        <f t="shared" si="86"/>
        <v>0</v>
      </c>
      <c r="M371" s="100"/>
      <c r="N371" s="102"/>
      <c r="O371" s="100"/>
      <c r="P371" s="100">
        <f t="shared" si="87"/>
        <v>560</v>
      </c>
      <c r="Q371" s="100">
        <v>520</v>
      </c>
      <c r="R371" s="102"/>
      <c r="S371" s="102">
        <v>40</v>
      </c>
      <c r="T371" s="102">
        <f t="shared" si="88"/>
        <v>0</v>
      </c>
      <c r="U371" s="102"/>
      <c r="V371" s="102"/>
      <c r="W371" s="102"/>
      <c r="X371" s="86" t="s">
        <v>335</v>
      </c>
      <c r="Y371" s="90"/>
      <c r="Z371" s="50">
        <f t="shared" si="80"/>
        <v>560</v>
      </c>
      <c r="AA371" s="51">
        <f t="shared" si="81"/>
        <v>0</v>
      </c>
      <c r="AB371" s="51">
        <f t="shared" si="82"/>
        <v>560</v>
      </c>
      <c r="AC371" s="51">
        <f t="shared" si="83"/>
        <v>0</v>
      </c>
    </row>
    <row r="372" spans="1:29" ht="45">
      <c r="A372" s="49" t="s">
        <v>860</v>
      </c>
      <c r="B372" s="49" t="s">
        <v>33</v>
      </c>
      <c r="E372" s="90">
        <v>18</v>
      </c>
      <c r="F372" s="12" t="s">
        <v>353</v>
      </c>
      <c r="G372" s="395"/>
      <c r="H372" s="275">
        <f t="shared" si="85"/>
        <v>920</v>
      </c>
      <c r="I372" s="265">
        <v>820</v>
      </c>
      <c r="J372" s="100"/>
      <c r="K372" s="100">
        <v>100</v>
      </c>
      <c r="L372" s="101">
        <f t="shared" si="86"/>
        <v>0</v>
      </c>
      <c r="M372" s="100"/>
      <c r="N372" s="102"/>
      <c r="O372" s="100"/>
      <c r="P372" s="100">
        <f t="shared" si="87"/>
        <v>920</v>
      </c>
      <c r="Q372" s="100">
        <v>820</v>
      </c>
      <c r="R372" s="102"/>
      <c r="S372" s="102">
        <v>100</v>
      </c>
      <c r="T372" s="102">
        <f t="shared" si="88"/>
        <v>0</v>
      </c>
      <c r="U372" s="102"/>
      <c r="V372" s="102"/>
      <c r="W372" s="102"/>
      <c r="X372" s="86" t="s">
        <v>335</v>
      </c>
      <c r="Y372" s="90"/>
      <c r="Z372" s="50">
        <f t="shared" si="80"/>
        <v>920</v>
      </c>
      <c r="AA372" s="51">
        <f t="shared" si="81"/>
        <v>0</v>
      </c>
      <c r="AB372" s="51">
        <f t="shared" si="82"/>
        <v>920</v>
      </c>
      <c r="AC372" s="51">
        <f t="shared" si="83"/>
        <v>0</v>
      </c>
    </row>
    <row r="373" spans="1:29" ht="30">
      <c r="A373" s="49" t="s">
        <v>860</v>
      </c>
      <c r="B373" s="49" t="s">
        <v>33</v>
      </c>
      <c r="E373" s="90">
        <v>19</v>
      </c>
      <c r="F373" s="12" t="s">
        <v>354</v>
      </c>
      <c r="G373" s="395"/>
      <c r="H373" s="275">
        <f t="shared" si="85"/>
        <v>440</v>
      </c>
      <c r="I373" s="265">
        <v>400</v>
      </c>
      <c r="J373" s="100"/>
      <c r="K373" s="100">
        <v>40</v>
      </c>
      <c r="L373" s="101">
        <f t="shared" si="86"/>
        <v>0</v>
      </c>
      <c r="M373" s="100"/>
      <c r="N373" s="102"/>
      <c r="O373" s="100"/>
      <c r="P373" s="100">
        <f t="shared" si="87"/>
        <v>440</v>
      </c>
      <c r="Q373" s="100">
        <v>400</v>
      </c>
      <c r="R373" s="102"/>
      <c r="S373" s="102">
        <v>40</v>
      </c>
      <c r="T373" s="102">
        <f t="shared" si="88"/>
        <v>0</v>
      </c>
      <c r="U373" s="102"/>
      <c r="V373" s="102"/>
      <c r="W373" s="102"/>
      <c r="X373" s="86" t="s">
        <v>335</v>
      </c>
      <c r="Y373" s="90"/>
      <c r="Z373" s="50">
        <f t="shared" si="80"/>
        <v>440</v>
      </c>
      <c r="AA373" s="51">
        <f t="shared" si="81"/>
        <v>0</v>
      </c>
      <c r="AB373" s="51">
        <f t="shared" si="82"/>
        <v>440</v>
      </c>
      <c r="AC373" s="51">
        <f t="shared" si="83"/>
        <v>0</v>
      </c>
    </row>
    <row r="374" spans="1:29" ht="45">
      <c r="A374" s="49" t="s">
        <v>860</v>
      </c>
      <c r="B374" s="49" t="s">
        <v>33</v>
      </c>
      <c r="E374" s="90">
        <v>20</v>
      </c>
      <c r="F374" s="12" t="s">
        <v>355</v>
      </c>
      <c r="G374" s="395"/>
      <c r="H374" s="275">
        <f t="shared" si="85"/>
        <v>396.7</v>
      </c>
      <c r="I374" s="265">
        <v>356.7</v>
      </c>
      <c r="J374" s="100"/>
      <c r="K374" s="100">
        <v>40</v>
      </c>
      <c r="L374" s="101">
        <f t="shared" si="86"/>
        <v>0</v>
      </c>
      <c r="M374" s="100"/>
      <c r="N374" s="102"/>
      <c r="O374" s="100"/>
      <c r="P374" s="100">
        <f t="shared" si="87"/>
        <v>396.7</v>
      </c>
      <c r="Q374" s="100">
        <v>356.7</v>
      </c>
      <c r="R374" s="102"/>
      <c r="S374" s="102">
        <v>40</v>
      </c>
      <c r="T374" s="102">
        <f t="shared" si="88"/>
        <v>0</v>
      </c>
      <c r="U374" s="102"/>
      <c r="V374" s="102"/>
      <c r="W374" s="102"/>
      <c r="X374" s="86" t="s">
        <v>335</v>
      </c>
      <c r="Y374" s="90"/>
      <c r="Z374" s="50">
        <f t="shared" si="80"/>
        <v>396.7</v>
      </c>
      <c r="AA374" s="51">
        <f t="shared" si="81"/>
        <v>0</v>
      </c>
      <c r="AB374" s="51">
        <f t="shared" si="82"/>
        <v>396.7</v>
      </c>
      <c r="AC374" s="51">
        <f t="shared" si="83"/>
        <v>0</v>
      </c>
    </row>
    <row r="375" spans="1:29" ht="30">
      <c r="A375" s="49" t="s">
        <v>860</v>
      </c>
      <c r="B375" s="49" t="s">
        <v>33</v>
      </c>
      <c r="E375" s="90">
        <v>21</v>
      </c>
      <c r="F375" s="103" t="s">
        <v>357</v>
      </c>
      <c r="G375" s="395" t="s">
        <v>356</v>
      </c>
      <c r="H375" s="275">
        <f t="shared" si="85"/>
        <v>1041</v>
      </c>
      <c r="I375" s="265">
        <v>1041</v>
      </c>
      <c r="J375" s="100"/>
      <c r="K375" s="100"/>
      <c r="L375" s="101">
        <f t="shared" si="86"/>
        <v>1041</v>
      </c>
      <c r="M375" s="100">
        <v>1041</v>
      </c>
      <c r="N375" s="102"/>
      <c r="O375" s="100"/>
      <c r="P375" s="100">
        <f t="shared" si="87"/>
        <v>0</v>
      </c>
      <c r="Q375" s="100"/>
      <c r="R375" s="102"/>
      <c r="S375" s="102"/>
      <c r="T375" s="102">
        <f t="shared" si="88"/>
        <v>0</v>
      </c>
      <c r="U375" s="102"/>
      <c r="V375" s="102"/>
      <c r="W375" s="102"/>
      <c r="X375" s="86" t="s">
        <v>356</v>
      </c>
      <c r="Y375" s="90"/>
      <c r="Z375" s="50">
        <f t="shared" si="80"/>
        <v>1041</v>
      </c>
      <c r="AA375" s="51">
        <f t="shared" si="81"/>
        <v>1041</v>
      </c>
      <c r="AB375" s="51">
        <f t="shared" si="82"/>
        <v>0</v>
      </c>
      <c r="AC375" s="51">
        <f t="shared" si="83"/>
        <v>0</v>
      </c>
    </row>
    <row r="376" spans="1:29" ht="30">
      <c r="A376" s="49" t="s">
        <v>860</v>
      </c>
      <c r="B376" s="49" t="s">
        <v>33</v>
      </c>
      <c r="E376" s="90">
        <v>22</v>
      </c>
      <c r="F376" s="103" t="s">
        <v>358</v>
      </c>
      <c r="G376" s="395"/>
      <c r="H376" s="275">
        <f t="shared" si="85"/>
        <v>1052</v>
      </c>
      <c r="I376" s="265">
        <v>1052</v>
      </c>
      <c r="J376" s="100"/>
      <c r="K376" s="100"/>
      <c r="L376" s="101">
        <f t="shared" si="86"/>
        <v>1052</v>
      </c>
      <c r="M376" s="100">
        <v>1052</v>
      </c>
      <c r="N376" s="102"/>
      <c r="O376" s="100"/>
      <c r="P376" s="100">
        <f t="shared" si="87"/>
        <v>0</v>
      </c>
      <c r="Q376" s="100"/>
      <c r="R376" s="102"/>
      <c r="S376" s="102"/>
      <c r="T376" s="102">
        <f t="shared" si="88"/>
        <v>0</v>
      </c>
      <c r="U376" s="102"/>
      <c r="V376" s="102"/>
      <c r="W376" s="102"/>
      <c r="X376" s="86" t="s">
        <v>356</v>
      </c>
      <c r="Y376" s="90"/>
      <c r="Z376" s="50">
        <f t="shared" si="80"/>
        <v>1052</v>
      </c>
      <c r="AA376" s="51">
        <f t="shared" si="81"/>
        <v>1052</v>
      </c>
      <c r="AB376" s="51">
        <f t="shared" si="82"/>
        <v>0</v>
      </c>
      <c r="AC376" s="51">
        <f t="shared" si="83"/>
        <v>0</v>
      </c>
    </row>
    <row r="377" spans="1:29" ht="30">
      <c r="A377" s="49" t="s">
        <v>860</v>
      </c>
      <c r="B377" s="49" t="s">
        <v>33</v>
      </c>
      <c r="E377" s="90">
        <v>23</v>
      </c>
      <c r="F377" s="103" t="s">
        <v>359</v>
      </c>
      <c r="G377" s="395"/>
      <c r="H377" s="275">
        <f t="shared" si="85"/>
        <v>62</v>
      </c>
      <c r="I377" s="265">
        <v>62</v>
      </c>
      <c r="J377" s="100"/>
      <c r="K377" s="100"/>
      <c r="L377" s="101">
        <f t="shared" si="86"/>
        <v>62</v>
      </c>
      <c r="M377" s="100">
        <v>62</v>
      </c>
      <c r="N377" s="102"/>
      <c r="O377" s="100"/>
      <c r="P377" s="100">
        <f t="shared" si="87"/>
        <v>0</v>
      </c>
      <c r="Q377" s="100"/>
      <c r="R377" s="102"/>
      <c r="S377" s="102"/>
      <c r="T377" s="102">
        <f t="shared" si="88"/>
        <v>0</v>
      </c>
      <c r="U377" s="102"/>
      <c r="V377" s="102"/>
      <c r="W377" s="102"/>
      <c r="X377" s="86" t="s">
        <v>356</v>
      </c>
      <c r="Y377" s="90"/>
      <c r="Z377" s="50">
        <f t="shared" si="80"/>
        <v>62</v>
      </c>
      <c r="AA377" s="51">
        <f t="shared" si="81"/>
        <v>62</v>
      </c>
      <c r="AB377" s="51">
        <f t="shared" si="82"/>
        <v>0</v>
      </c>
      <c r="AC377" s="51">
        <f t="shared" si="83"/>
        <v>0</v>
      </c>
    </row>
    <row r="378" spans="1:29" ht="30">
      <c r="A378" s="49" t="s">
        <v>860</v>
      </c>
      <c r="B378" s="49" t="s">
        <v>33</v>
      </c>
      <c r="E378" s="90">
        <v>24</v>
      </c>
      <c r="F378" s="103" t="s">
        <v>360</v>
      </c>
      <c r="G378" s="395"/>
      <c r="H378" s="275">
        <f t="shared" si="85"/>
        <v>400</v>
      </c>
      <c r="I378" s="265">
        <v>400</v>
      </c>
      <c r="J378" s="100"/>
      <c r="K378" s="100"/>
      <c r="L378" s="101">
        <f t="shared" si="86"/>
        <v>400</v>
      </c>
      <c r="M378" s="100">
        <v>400</v>
      </c>
      <c r="N378" s="102"/>
      <c r="O378" s="100"/>
      <c r="P378" s="100">
        <f t="shared" si="87"/>
        <v>0</v>
      </c>
      <c r="Q378" s="100"/>
      <c r="R378" s="102"/>
      <c r="S378" s="102"/>
      <c r="T378" s="102">
        <f t="shared" si="88"/>
        <v>0</v>
      </c>
      <c r="U378" s="102"/>
      <c r="V378" s="102"/>
      <c r="W378" s="102"/>
      <c r="X378" s="86" t="s">
        <v>356</v>
      </c>
      <c r="Y378" s="90"/>
      <c r="Z378" s="50">
        <f t="shared" si="80"/>
        <v>400</v>
      </c>
      <c r="AA378" s="51">
        <f t="shared" si="81"/>
        <v>400</v>
      </c>
      <c r="AB378" s="51">
        <f t="shared" si="82"/>
        <v>0</v>
      </c>
      <c r="AC378" s="51">
        <f t="shared" si="83"/>
        <v>0</v>
      </c>
    </row>
    <row r="379" spans="1:29" ht="30">
      <c r="A379" s="49" t="s">
        <v>860</v>
      </c>
      <c r="B379" s="49" t="s">
        <v>33</v>
      </c>
      <c r="E379" s="90">
        <v>25</v>
      </c>
      <c r="F379" s="103" t="s">
        <v>361</v>
      </c>
      <c r="G379" s="395"/>
      <c r="H379" s="275">
        <f t="shared" si="85"/>
        <v>612</v>
      </c>
      <c r="I379" s="265">
        <v>612</v>
      </c>
      <c r="J379" s="100"/>
      <c r="K379" s="100"/>
      <c r="L379" s="101">
        <f t="shared" si="86"/>
        <v>612</v>
      </c>
      <c r="M379" s="100">
        <v>612</v>
      </c>
      <c r="N379" s="102"/>
      <c r="O379" s="100"/>
      <c r="P379" s="100">
        <f t="shared" si="87"/>
        <v>0</v>
      </c>
      <c r="Q379" s="100"/>
      <c r="R379" s="102"/>
      <c r="S379" s="102"/>
      <c r="T379" s="102">
        <f t="shared" si="88"/>
        <v>0</v>
      </c>
      <c r="U379" s="102"/>
      <c r="V379" s="102"/>
      <c r="W379" s="102"/>
      <c r="X379" s="86" t="s">
        <v>356</v>
      </c>
      <c r="Y379" s="90"/>
      <c r="Z379" s="50">
        <f t="shared" si="80"/>
        <v>612</v>
      </c>
      <c r="AA379" s="51">
        <f t="shared" si="81"/>
        <v>612</v>
      </c>
      <c r="AB379" s="51">
        <f t="shared" si="82"/>
        <v>0</v>
      </c>
      <c r="AC379" s="51">
        <f t="shared" si="83"/>
        <v>0</v>
      </c>
    </row>
    <row r="380" spans="1:29" ht="30">
      <c r="A380" s="49" t="s">
        <v>860</v>
      </c>
      <c r="B380" s="49" t="s">
        <v>33</v>
      </c>
      <c r="E380" s="90">
        <v>26</v>
      </c>
      <c r="F380" s="103" t="s">
        <v>362</v>
      </c>
      <c r="G380" s="395"/>
      <c r="H380" s="275">
        <f t="shared" si="85"/>
        <v>340</v>
      </c>
      <c r="I380" s="265">
        <v>340</v>
      </c>
      <c r="J380" s="100"/>
      <c r="K380" s="100"/>
      <c r="L380" s="101">
        <f t="shared" si="86"/>
        <v>340</v>
      </c>
      <c r="M380" s="100">
        <v>340</v>
      </c>
      <c r="N380" s="102"/>
      <c r="O380" s="100"/>
      <c r="P380" s="100">
        <f t="shared" si="87"/>
        <v>0</v>
      </c>
      <c r="Q380" s="100"/>
      <c r="R380" s="102"/>
      <c r="S380" s="102"/>
      <c r="T380" s="102">
        <f t="shared" si="88"/>
        <v>0</v>
      </c>
      <c r="U380" s="102"/>
      <c r="V380" s="102"/>
      <c r="W380" s="102"/>
      <c r="X380" s="86" t="s">
        <v>356</v>
      </c>
      <c r="Y380" s="90"/>
      <c r="Z380" s="50">
        <f t="shared" si="80"/>
        <v>340</v>
      </c>
      <c r="AA380" s="51">
        <f t="shared" si="81"/>
        <v>340</v>
      </c>
      <c r="AB380" s="51">
        <f t="shared" si="82"/>
        <v>0</v>
      </c>
      <c r="AC380" s="51">
        <f t="shared" si="83"/>
        <v>0</v>
      </c>
    </row>
    <row r="381" spans="1:29" ht="30">
      <c r="A381" s="49" t="s">
        <v>860</v>
      </c>
      <c r="B381" s="49" t="s">
        <v>33</v>
      </c>
      <c r="E381" s="90">
        <v>27</v>
      </c>
      <c r="F381" s="103" t="s">
        <v>363</v>
      </c>
      <c r="G381" s="395"/>
      <c r="H381" s="275">
        <f t="shared" si="85"/>
        <v>435</v>
      </c>
      <c r="I381" s="265">
        <v>435</v>
      </c>
      <c r="J381" s="100"/>
      <c r="K381" s="100"/>
      <c r="L381" s="101">
        <f t="shared" si="86"/>
        <v>435</v>
      </c>
      <c r="M381" s="100">
        <v>435</v>
      </c>
      <c r="N381" s="102"/>
      <c r="O381" s="100"/>
      <c r="P381" s="100">
        <f t="shared" si="87"/>
        <v>0</v>
      </c>
      <c r="Q381" s="100"/>
      <c r="R381" s="102"/>
      <c r="S381" s="102"/>
      <c r="T381" s="102">
        <f t="shared" si="88"/>
        <v>0</v>
      </c>
      <c r="U381" s="102"/>
      <c r="V381" s="102"/>
      <c r="W381" s="102"/>
      <c r="X381" s="86" t="s">
        <v>356</v>
      </c>
      <c r="Y381" s="90"/>
      <c r="Z381" s="50">
        <f t="shared" si="80"/>
        <v>435</v>
      </c>
      <c r="AA381" s="51">
        <f t="shared" si="81"/>
        <v>435</v>
      </c>
      <c r="AB381" s="51">
        <f t="shared" si="82"/>
        <v>0</v>
      </c>
      <c r="AC381" s="51">
        <f t="shared" si="83"/>
        <v>0</v>
      </c>
    </row>
    <row r="382" spans="1:29" ht="30">
      <c r="A382" s="49" t="s">
        <v>860</v>
      </c>
      <c r="B382" s="49" t="s">
        <v>33</v>
      </c>
      <c r="E382" s="90">
        <v>28</v>
      </c>
      <c r="F382" s="103" t="s">
        <v>364</v>
      </c>
      <c r="G382" s="395"/>
      <c r="H382" s="275">
        <f t="shared" si="85"/>
        <v>144</v>
      </c>
      <c r="I382" s="265">
        <v>144</v>
      </c>
      <c r="J382" s="100"/>
      <c r="K382" s="100"/>
      <c r="L382" s="101">
        <f t="shared" si="86"/>
        <v>36</v>
      </c>
      <c r="M382" s="100">
        <f>144-108</f>
        <v>36</v>
      </c>
      <c r="N382" s="102"/>
      <c r="O382" s="100"/>
      <c r="P382" s="100">
        <f t="shared" si="87"/>
        <v>108</v>
      </c>
      <c r="Q382" s="100">
        <v>108</v>
      </c>
      <c r="R382" s="102"/>
      <c r="S382" s="102"/>
      <c r="T382" s="102">
        <f t="shared" si="88"/>
        <v>107.354</v>
      </c>
      <c r="U382" s="102">
        <v>107.354</v>
      </c>
      <c r="V382" s="102"/>
      <c r="W382" s="102"/>
      <c r="X382" s="86" t="s">
        <v>356</v>
      </c>
      <c r="Y382" s="90"/>
      <c r="Z382" s="50">
        <f t="shared" si="80"/>
        <v>144</v>
      </c>
      <c r="AA382" s="51">
        <f t="shared" si="81"/>
        <v>36</v>
      </c>
      <c r="AB382" s="51">
        <f t="shared" si="82"/>
        <v>108</v>
      </c>
      <c r="AC382" s="51">
        <f t="shared" si="83"/>
        <v>107.354</v>
      </c>
    </row>
    <row r="383" spans="1:29" ht="30">
      <c r="A383" s="49" t="s">
        <v>860</v>
      </c>
      <c r="B383" s="49" t="s">
        <v>33</v>
      </c>
      <c r="E383" s="90">
        <v>29</v>
      </c>
      <c r="F383" s="103" t="s">
        <v>365</v>
      </c>
      <c r="G383" s="395"/>
      <c r="H383" s="275">
        <f t="shared" si="85"/>
        <v>444</v>
      </c>
      <c r="I383" s="265">
        <v>404</v>
      </c>
      <c r="J383" s="100"/>
      <c r="K383" s="100">
        <v>40</v>
      </c>
      <c r="L383" s="101">
        <f t="shared" si="86"/>
        <v>390</v>
      </c>
      <c r="M383" s="100">
        <f>404-54</f>
        <v>350</v>
      </c>
      <c r="N383" s="102"/>
      <c r="O383" s="100">
        <v>40</v>
      </c>
      <c r="P383" s="100">
        <f t="shared" si="87"/>
        <v>54</v>
      </c>
      <c r="Q383" s="100">
        <v>54</v>
      </c>
      <c r="R383" s="102"/>
      <c r="S383" s="102"/>
      <c r="T383" s="102">
        <f t="shared" si="88"/>
        <v>25.280999999999999</v>
      </c>
      <c r="U383" s="102">
        <v>25.280999999999999</v>
      </c>
      <c r="V383" s="102"/>
      <c r="W383" s="102"/>
      <c r="X383" s="86" t="s">
        <v>356</v>
      </c>
      <c r="Y383" s="90"/>
      <c r="Z383" s="50">
        <f t="shared" si="80"/>
        <v>444</v>
      </c>
      <c r="AA383" s="51">
        <f t="shared" si="81"/>
        <v>390</v>
      </c>
      <c r="AB383" s="51">
        <f t="shared" si="82"/>
        <v>54</v>
      </c>
      <c r="AC383" s="51">
        <f t="shared" si="83"/>
        <v>25.280999999999999</v>
      </c>
    </row>
    <row r="384" spans="1:29" ht="30">
      <c r="A384" s="49" t="s">
        <v>860</v>
      </c>
      <c r="B384" s="49" t="s">
        <v>33</v>
      </c>
      <c r="E384" s="90">
        <v>30</v>
      </c>
      <c r="F384" s="103" t="s">
        <v>366</v>
      </c>
      <c r="G384" s="395"/>
      <c r="H384" s="275">
        <f t="shared" si="85"/>
        <v>1360</v>
      </c>
      <c r="I384" s="265">
        <v>1250</v>
      </c>
      <c r="J384" s="100"/>
      <c r="K384" s="100">
        <v>110</v>
      </c>
      <c r="L384" s="101">
        <f t="shared" si="86"/>
        <v>1160</v>
      </c>
      <c r="M384" s="100">
        <f>1250-200</f>
        <v>1050</v>
      </c>
      <c r="N384" s="102"/>
      <c r="O384" s="100">
        <v>110</v>
      </c>
      <c r="P384" s="100">
        <f t="shared" si="87"/>
        <v>200</v>
      </c>
      <c r="Q384" s="100">
        <v>200</v>
      </c>
      <c r="R384" s="102"/>
      <c r="S384" s="102"/>
      <c r="T384" s="102">
        <f t="shared" si="88"/>
        <v>180.72900000000001</v>
      </c>
      <c r="U384" s="102">
        <v>180.72900000000001</v>
      </c>
      <c r="V384" s="102"/>
      <c r="W384" s="102"/>
      <c r="X384" s="86" t="s">
        <v>356</v>
      </c>
      <c r="Y384" s="90"/>
      <c r="Z384" s="50">
        <f t="shared" si="80"/>
        <v>1360</v>
      </c>
      <c r="AA384" s="51">
        <f t="shared" si="81"/>
        <v>1160</v>
      </c>
      <c r="AB384" s="51">
        <f t="shared" si="82"/>
        <v>200</v>
      </c>
      <c r="AC384" s="51">
        <f t="shared" si="83"/>
        <v>180.72900000000001</v>
      </c>
    </row>
    <row r="385" spans="1:29" ht="30">
      <c r="A385" s="49" t="s">
        <v>860</v>
      </c>
      <c r="B385" s="49" t="s">
        <v>33</v>
      </c>
      <c r="E385" s="90">
        <v>31</v>
      </c>
      <c r="F385" s="103" t="s">
        <v>367</v>
      </c>
      <c r="G385" s="395"/>
      <c r="H385" s="275">
        <f t="shared" si="85"/>
        <v>200</v>
      </c>
      <c r="I385" s="265">
        <v>200</v>
      </c>
      <c r="J385" s="100"/>
      <c r="K385" s="100"/>
      <c r="L385" s="101">
        <f t="shared" si="86"/>
        <v>180</v>
      </c>
      <c r="M385" s="100">
        <f>200-20</f>
        <v>180</v>
      </c>
      <c r="N385" s="102"/>
      <c r="O385" s="100"/>
      <c r="P385" s="100">
        <f t="shared" si="87"/>
        <v>20</v>
      </c>
      <c r="Q385" s="100">
        <v>20</v>
      </c>
      <c r="R385" s="102"/>
      <c r="S385" s="102"/>
      <c r="T385" s="102">
        <f t="shared" si="88"/>
        <v>7.6950000000000003</v>
      </c>
      <c r="U385" s="102">
        <v>7.6950000000000003</v>
      </c>
      <c r="V385" s="102"/>
      <c r="W385" s="102"/>
      <c r="X385" s="86" t="s">
        <v>356</v>
      </c>
      <c r="Y385" s="90"/>
      <c r="Z385" s="50">
        <f t="shared" si="80"/>
        <v>200</v>
      </c>
      <c r="AA385" s="51">
        <f t="shared" si="81"/>
        <v>180</v>
      </c>
      <c r="AB385" s="51">
        <f t="shared" si="82"/>
        <v>20</v>
      </c>
      <c r="AC385" s="51">
        <f t="shared" si="83"/>
        <v>7.6950000000000003</v>
      </c>
    </row>
    <row r="386" spans="1:29" ht="30">
      <c r="A386" s="49" t="s">
        <v>860</v>
      </c>
      <c r="B386" s="49" t="s">
        <v>33</v>
      </c>
      <c r="E386" s="90">
        <v>32</v>
      </c>
      <c r="F386" s="103" t="s">
        <v>368</v>
      </c>
      <c r="G386" s="395"/>
      <c r="H386" s="275">
        <f t="shared" si="85"/>
        <v>980</v>
      </c>
      <c r="I386" s="265">
        <v>900</v>
      </c>
      <c r="J386" s="100"/>
      <c r="K386" s="100">
        <v>80</v>
      </c>
      <c r="L386" s="101">
        <f t="shared" si="86"/>
        <v>867</v>
      </c>
      <c r="M386" s="100">
        <f>900-113</f>
        <v>787</v>
      </c>
      <c r="N386" s="102"/>
      <c r="O386" s="100">
        <v>80</v>
      </c>
      <c r="P386" s="100">
        <f t="shared" si="87"/>
        <v>113</v>
      </c>
      <c r="Q386" s="100">
        <v>113</v>
      </c>
      <c r="R386" s="102"/>
      <c r="S386" s="102"/>
      <c r="T386" s="102">
        <f t="shared" si="88"/>
        <v>100.776949</v>
      </c>
      <c r="U386" s="102">
        <v>100.776949</v>
      </c>
      <c r="V386" s="102"/>
      <c r="W386" s="102"/>
      <c r="X386" s="86" t="s">
        <v>356</v>
      </c>
      <c r="Y386" s="90"/>
      <c r="Z386" s="50">
        <f t="shared" si="80"/>
        <v>980</v>
      </c>
      <c r="AA386" s="51">
        <f t="shared" si="81"/>
        <v>867</v>
      </c>
      <c r="AB386" s="51">
        <f t="shared" si="82"/>
        <v>113</v>
      </c>
      <c r="AC386" s="51">
        <f t="shared" si="83"/>
        <v>100.776949</v>
      </c>
    </row>
    <row r="387" spans="1:29" ht="30">
      <c r="A387" s="49" t="s">
        <v>860</v>
      </c>
      <c r="B387" s="49" t="s">
        <v>33</v>
      </c>
      <c r="E387" s="90">
        <v>33</v>
      </c>
      <c r="F387" s="103" t="s">
        <v>369</v>
      </c>
      <c r="G387" s="395"/>
      <c r="H387" s="275">
        <f t="shared" si="85"/>
        <v>181</v>
      </c>
      <c r="I387" s="265">
        <v>181</v>
      </c>
      <c r="J387" s="100"/>
      <c r="K387" s="100"/>
      <c r="L387" s="101">
        <f t="shared" si="86"/>
        <v>0</v>
      </c>
      <c r="M387" s="100"/>
      <c r="N387" s="102"/>
      <c r="O387" s="100"/>
      <c r="P387" s="100">
        <f t="shared" si="87"/>
        <v>181</v>
      </c>
      <c r="Q387" s="100">
        <v>181</v>
      </c>
      <c r="R387" s="102"/>
      <c r="S387" s="102"/>
      <c r="T387" s="102">
        <f t="shared" si="88"/>
        <v>0</v>
      </c>
      <c r="U387" s="102"/>
      <c r="V387" s="102"/>
      <c r="W387" s="102"/>
      <c r="X387" s="86" t="s">
        <v>356</v>
      </c>
      <c r="Y387" s="90"/>
      <c r="Z387" s="50">
        <f t="shared" si="80"/>
        <v>181</v>
      </c>
      <c r="AA387" s="51">
        <f t="shared" si="81"/>
        <v>0</v>
      </c>
      <c r="AB387" s="51">
        <f t="shared" si="82"/>
        <v>181</v>
      </c>
      <c r="AC387" s="51">
        <f t="shared" si="83"/>
        <v>0</v>
      </c>
    </row>
    <row r="388" spans="1:29" ht="30">
      <c r="A388" s="49" t="s">
        <v>860</v>
      </c>
      <c r="B388" s="49" t="s">
        <v>33</v>
      </c>
      <c r="E388" s="90">
        <v>34</v>
      </c>
      <c r="F388" s="103" t="s">
        <v>370</v>
      </c>
      <c r="G388" s="395"/>
      <c r="H388" s="275">
        <f t="shared" si="85"/>
        <v>1302</v>
      </c>
      <c r="I388" s="265">
        <v>1202</v>
      </c>
      <c r="J388" s="100"/>
      <c r="K388" s="100">
        <v>100</v>
      </c>
      <c r="L388" s="101">
        <f t="shared" si="86"/>
        <v>20</v>
      </c>
      <c r="M388" s="100">
        <f>1202-Q388</f>
        <v>0</v>
      </c>
      <c r="N388" s="102"/>
      <c r="O388" s="100">
        <v>20</v>
      </c>
      <c r="P388" s="100">
        <f t="shared" si="87"/>
        <v>1282</v>
      </c>
      <c r="Q388" s="100">
        <v>1202</v>
      </c>
      <c r="R388" s="102"/>
      <c r="S388" s="102">
        <v>80</v>
      </c>
      <c r="T388" s="102">
        <f t="shared" si="88"/>
        <v>0</v>
      </c>
      <c r="U388" s="102"/>
      <c r="V388" s="102"/>
      <c r="W388" s="102"/>
      <c r="X388" s="86" t="s">
        <v>356</v>
      </c>
      <c r="Y388" s="90"/>
      <c r="Z388" s="50">
        <f t="shared" si="80"/>
        <v>1302</v>
      </c>
      <c r="AA388" s="51">
        <f t="shared" si="81"/>
        <v>20</v>
      </c>
      <c r="AB388" s="51">
        <f t="shared" si="82"/>
        <v>1282</v>
      </c>
      <c r="AC388" s="51">
        <f t="shared" si="83"/>
        <v>0</v>
      </c>
    </row>
    <row r="389" spans="1:29" ht="30">
      <c r="A389" s="49" t="s">
        <v>860</v>
      </c>
      <c r="B389" s="49" t="s">
        <v>33</v>
      </c>
      <c r="E389" s="90">
        <v>35</v>
      </c>
      <c r="F389" s="103" t="s">
        <v>371</v>
      </c>
      <c r="G389" s="395"/>
      <c r="H389" s="275">
        <f t="shared" si="85"/>
        <v>401</v>
      </c>
      <c r="I389" s="265">
        <v>401</v>
      </c>
      <c r="J389" s="100"/>
      <c r="K389" s="100"/>
      <c r="L389" s="101">
        <f t="shared" si="86"/>
        <v>0</v>
      </c>
      <c r="M389" s="100"/>
      <c r="N389" s="102"/>
      <c r="O389" s="100"/>
      <c r="P389" s="100">
        <f t="shared" si="87"/>
        <v>401</v>
      </c>
      <c r="Q389" s="100">
        <v>401</v>
      </c>
      <c r="R389" s="102"/>
      <c r="S389" s="102"/>
      <c r="T389" s="102">
        <f t="shared" si="88"/>
        <v>0</v>
      </c>
      <c r="U389" s="102"/>
      <c r="V389" s="102"/>
      <c r="W389" s="102"/>
      <c r="X389" s="86" t="s">
        <v>356</v>
      </c>
      <c r="Y389" s="90"/>
      <c r="Z389" s="50">
        <f t="shared" si="80"/>
        <v>401</v>
      </c>
      <c r="AA389" s="51">
        <f t="shared" si="81"/>
        <v>0</v>
      </c>
      <c r="AB389" s="51">
        <f t="shared" si="82"/>
        <v>401</v>
      </c>
      <c r="AC389" s="51">
        <f t="shared" si="83"/>
        <v>0</v>
      </c>
    </row>
    <row r="390" spans="1:29" ht="30">
      <c r="A390" s="49" t="s">
        <v>860</v>
      </c>
      <c r="B390" s="49" t="s">
        <v>33</v>
      </c>
      <c r="E390" s="90">
        <v>36</v>
      </c>
      <c r="F390" s="103" t="s">
        <v>372</v>
      </c>
      <c r="G390" s="395"/>
      <c r="H390" s="275">
        <f t="shared" si="85"/>
        <v>783</v>
      </c>
      <c r="I390" s="265">
        <v>713</v>
      </c>
      <c r="J390" s="100"/>
      <c r="K390" s="100">
        <v>70</v>
      </c>
      <c r="L390" s="101">
        <f t="shared" si="86"/>
        <v>10</v>
      </c>
      <c r="M390" s="100"/>
      <c r="N390" s="102"/>
      <c r="O390" s="100">
        <v>10</v>
      </c>
      <c r="P390" s="100">
        <f t="shared" si="87"/>
        <v>773</v>
      </c>
      <c r="Q390" s="100">
        <v>713</v>
      </c>
      <c r="R390" s="102"/>
      <c r="S390" s="102">
        <v>60</v>
      </c>
      <c r="T390" s="102">
        <f t="shared" si="88"/>
        <v>0</v>
      </c>
      <c r="U390" s="102"/>
      <c r="V390" s="102"/>
      <c r="W390" s="102"/>
      <c r="X390" s="86" t="s">
        <v>356</v>
      </c>
      <c r="Y390" s="90"/>
      <c r="Z390" s="50">
        <f t="shared" si="80"/>
        <v>783</v>
      </c>
      <c r="AA390" s="51">
        <f t="shared" si="81"/>
        <v>10</v>
      </c>
      <c r="AB390" s="51">
        <f t="shared" si="82"/>
        <v>773</v>
      </c>
      <c r="AC390" s="51">
        <f t="shared" si="83"/>
        <v>0</v>
      </c>
    </row>
    <row r="391" spans="1:29" ht="30">
      <c r="A391" s="49" t="s">
        <v>860</v>
      </c>
      <c r="B391" s="49" t="s">
        <v>33</v>
      </c>
      <c r="E391" s="90">
        <v>37</v>
      </c>
      <c r="F391" s="103" t="s">
        <v>373</v>
      </c>
      <c r="G391" s="395" t="s">
        <v>332</v>
      </c>
      <c r="H391" s="275">
        <f t="shared" si="85"/>
        <v>102</v>
      </c>
      <c r="I391" s="265">
        <v>102</v>
      </c>
      <c r="J391" s="100"/>
      <c r="K391" s="100"/>
      <c r="L391" s="101">
        <f t="shared" si="86"/>
        <v>102</v>
      </c>
      <c r="M391" s="100">
        <v>102</v>
      </c>
      <c r="N391" s="102"/>
      <c r="O391" s="100"/>
      <c r="P391" s="100">
        <f t="shared" si="87"/>
        <v>0</v>
      </c>
      <c r="Q391" s="100"/>
      <c r="R391" s="102"/>
      <c r="S391" s="102"/>
      <c r="T391" s="102">
        <f t="shared" si="88"/>
        <v>0</v>
      </c>
      <c r="U391" s="102"/>
      <c r="V391" s="102"/>
      <c r="W391" s="102"/>
      <c r="X391" s="86" t="s">
        <v>332</v>
      </c>
      <c r="Y391" s="90"/>
      <c r="Z391" s="50">
        <f t="shared" si="80"/>
        <v>102</v>
      </c>
      <c r="AA391" s="51">
        <f t="shared" si="81"/>
        <v>102</v>
      </c>
      <c r="AB391" s="51">
        <f t="shared" si="82"/>
        <v>0</v>
      </c>
      <c r="AC391" s="51">
        <f t="shared" si="83"/>
        <v>0</v>
      </c>
    </row>
    <row r="392" spans="1:29" ht="30">
      <c r="A392" s="49" t="s">
        <v>860</v>
      </c>
      <c r="B392" s="49" t="s">
        <v>33</v>
      </c>
      <c r="E392" s="90">
        <v>38</v>
      </c>
      <c r="F392" s="103" t="s">
        <v>374</v>
      </c>
      <c r="G392" s="395"/>
      <c r="H392" s="275">
        <f t="shared" si="85"/>
        <v>296</v>
      </c>
      <c r="I392" s="265">
        <v>296</v>
      </c>
      <c r="J392" s="100"/>
      <c r="K392" s="100"/>
      <c r="L392" s="101">
        <f t="shared" si="86"/>
        <v>296</v>
      </c>
      <c r="M392" s="100">
        <v>296</v>
      </c>
      <c r="N392" s="102"/>
      <c r="O392" s="100"/>
      <c r="P392" s="100">
        <f t="shared" si="87"/>
        <v>0</v>
      </c>
      <c r="Q392" s="100"/>
      <c r="R392" s="102"/>
      <c r="S392" s="102"/>
      <c r="T392" s="102">
        <f t="shared" si="88"/>
        <v>0</v>
      </c>
      <c r="U392" s="102"/>
      <c r="V392" s="102"/>
      <c r="W392" s="102"/>
      <c r="X392" s="86" t="s">
        <v>332</v>
      </c>
      <c r="Y392" s="90"/>
      <c r="Z392" s="50">
        <f t="shared" si="80"/>
        <v>296</v>
      </c>
      <c r="AA392" s="51">
        <f t="shared" si="81"/>
        <v>296</v>
      </c>
      <c r="AB392" s="51">
        <f t="shared" si="82"/>
        <v>0</v>
      </c>
      <c r="AC392" s="51">
        <f t="shared" si="83"/>
        <v>0</v>
      </c>
    </row>
    <row r="393" spans="1:29" ht="30">
      <c r="A393" s="49" t="s">
        <v>860</v>
      </c>
      <c r="B393" s="49" t="s">
        <v>33</v>
      </c>
      <c r="E393" s="90">
        <v>39</v>
      </c>
      <c r="F393" s="103" t="s">
        <v>375</v>
      </c>
      <c r="G393" s="395"/>
      <c r="H393" s="275">
        <f t="shared" si="85"/>
        <v>922</v>
      </c>
      <c r="I393" s="265">
        <v>622</v>
      </c>
      <c r="J393" s="100"/>
      <c r="K393" s="100">
        <v>300</v>
      </c>
      <c r="L393" s="101">
        <f t="shared" si="86"/>
        <v>922</v>
      </c>
      <c r="M393" s="100">
        <v>622</v>
      </c>
      <c r="N393" s="102"/>
      <c r="O393" s="100">
        <v>300</v>
      </c>
      <c r="P393" s="100">
        <f t="shared" si="87"/>
        <v>0</v>
      </c>
      <c r="Q393" s="100"/>
      <c r="R393" s="102"/>
      <c r="S393" s="102"/>
      <c r="T393" s="102">
        <f t="shared" si="88"/>
        <v>0</v>
      </c>
      <c r="U393" s="102"/>
      <c r="V393" s="102"/>
      <c r="W393" s="102"/>
      <c r="X393" s="86" t="s">
        <v>332</v>
      </c>
      <c r="Y393" s="90"/>
      <c r="Z393" s="50">
        <f t="shared" si="80"/>
        <v>922</v>
      </c>
      <c r="AA393" s="51">
        <f t="shared" si="81"/>
        <v>922</v>
      </c>
      <c r="AB393" s="51">
        <f t="shared" si="82"/>
        <v>0</v>
      </c>
      <c r="AC393" s="51">
        <f t="shared" si="83"/>
        <v>0</v>
      </c>
    </row>
    <row r="394" spans="1:29" ht="30">
      <c r="A394" s="49" t="s">
        <v>860</v>
      </c>
      <c r="B394" s="49" t="s">
        <v>33</v>
      </c>
      <c r="E394" s="90">
        <v>40</v>
      </c>
      <c r="F394" s="103" t="s">
        <v>376</v>
      </c>
      <c r="G394" s="395"/>
      <c r="H394" s="275">
        <f t="shared" si="85"/>
        <v>279</v>
      </c>
      <c r="I394" s="265">
        <v>279</v>
      </c>
      <c r="J394" s="100"/>
      <c r="K394" s="100"/>
      <c r="L394" s="101">
        <f t="shared" si="86"/>
        <v>38</v>
      </c>
      <c r="M394" s="100">
        <f>279-241</f>
        <v>38</v>
      </c>
      <c r="N394" s="102"/>
      <c r="O394" s="100"/>
      <c r="P394" s="100">
        <f t="shared" si="87"/>
        <v>241</v>
      </c>
      <c r="Q394" s="100">
        <v>241</v>
      </c>
      <c r="R394" s="102"/>
      <c r="S394" s="102"/>
      <c r="T394" s="102">
        <f t="shared" si="88"/>
        <v>224.084</v>
      </c>
      <c r="U394" s="102">
        <v>224.084</v>
      </c>
      <c r="V394" s="102"/>
      <c r="W394" s="102"/>
      <c r="X394" s="86" t="s">
        <v>332</v>
      </c>
      <c r="Y394" s="90"/>
      <c r="Z394" s="50">
        <f t="shared" si="80"/>
        <v>279</v>
      </c>
      <c r="AA394" s="51">
        <f t="shared" si="81"/>
        <v>38</v>
      </c>
      <c r="AB394" s="51">
        <f t="shared" si="82"/>
        <v>241</v>
      </c>
      <c r="AC394" s="51">
        <f t="shared" si="83"/>
        <v>224.084</v>
      </c>
    </row>
    <row r="395" spans="1:29" ht="30">
      <c r="A395" s="49" t="s">
        <v>860</v>
      </c>
      <c r="B395" s="49" t="s">
        <v>33</v>
      </c>
      <c r="E395" s="90">
        <v>41</v>
      </c>
      <c r="F395" s="103" t="s">
        <v>377</v>
      </c>
      <c r="G395" s="395"/>
      <c r="H395" s="275">
        <f t="shared" si="85"/>
        <v>101</v>
      </c>
      <c r="I395" s="265">
        <v>101</v>
      </c>
      <c r="J395" s="100"/>
      <c r="K395" s="100"/>
      <c r="L395" s="101">
        <f t="shared" si="86"/>
        <v>0</v>
      </c>
      <c r="M395" s="100"/>
      <c r="N395" s="102"/>
      <c r="O395" s="100"/>
      <c r="P395" s="100">
        <f t="shared" si="87"/>
        <v>101</v>
      </c>
      <c r="Q395" s="100">
        <v>101</v>
      </c>
      <c r="R395" s="102"/>
      <c r="S395" s="102"/>
      <c r="T395" s="102">
        <f t="shared" si="88"/>
        <v>0</v>
      </c>
      <c r="U395" s="102"/>
      <c r="V395" s="102"/>
      <c r="W395" s="102"/>
      <c r="X395" s="86" t="s">
        <v>332</v>
      </c>
      <c r="Y395" s="90"/>
      <c r="Z395" s="50">
        <f t="shared" si="80"/>
        <v>101</v>
      </c>
      <c r="AA395" s="51">
        <f t="shared" si="81"/>
        <v>0</v>
      </c>
      <c r="AB395" s="51">
        <f t="shared" si="82"/>
        <v>101</v>
      </c>
      <c r="AC395" s="51">
        <f t="shared" si="83"/>
        <v>0</v>
      </c>
    </row>
    <row r="396" spans="1:29" ht="45">
      <c r="A396" s="49" t="s">
        <v>860</v>
      </c>
      <c r="B396" s="49" t="s">
        <v>33</v>
      </c>
      <c r="E396" s="90">
        <v>42</v>
      </c>
      <c r="F396" s="12" t="s">
        <v>378</v>
      </c>
      <c r="G396" s="395" t="s">
        <v>331</v>
      </c>
      <c r="H396" s="275">
        <f t="shared" si="85"/>
        <v>537</v>
      </c>
      <c r="I396" s="265">
        <v>537</v>
      </c>
      <c r="J396" s="100"/>
      <c r="K396" s="100"/>
      <c r="L396" s="101">
        <f t="shared" si="86"/>
        <v>537</v>
      </c>
      <c r="M396" s="100">
        <v>537</v>
      </c>
      <c r="N396" s="102"/>
      <c r="O396" s="100"/>
      <c r="P396" s="100">
        <f t="shared" si="87"/>
        <v>0</v>
      </c>
      <c r="Q396" s="100"/>
      <c r="R396" s="102"/>
      <c r="S396" s="102"/>
      <c r="T396" s="102">
        <f t="shared" si="88"/>
        <v>0</v>
      </c>
      <c r="U396" s="102"/>
      <c r="V396" s="102"/>
      <c r="W396" s="102"/>
      <c r="X396" s="86" t="s">
        <v>332</v>
      </c>
      <c r="Y396" s="90"/>
      <c r="Z396" s="50">
        <f t="shared" ref="Z396:Z459" si="89">I396+J396+K396</f>
        <v>537</v>
      </c>
      <c r="AA396" s="51">
        <f t="shared" ref="AA396:AA459" si="90">M396+N396+O396</f>
        <v>537</v>
      </c>
      <c r="AB396" s="51">
        <f t="shared" ref="AB396:AB459" si="91">Q396+R396+S396</f>
        <v>0</v>
      </c>
      <c r="AC396" s="51">
        <f t="shared" ref="AC396:AC459" si="92">U396+V396+W396</f>
        <v>0</v>
      </c>
    </row>
    <row r="397" spans="1:29" ht="75">
      <c r="A397" s="49" t="s">
        <v>860</v>
      </c>
      <c r="B397" s="49" t="s">
        <v>33</v>
      </c>
      <c r="E397" s="90">
        <v>43</v>
      </c>
      <c r="F397" s="12" t="s">
        <v>379</v>
      </c>
      <c r="G397" s="395"/>
      <c r="H397" s="275">
        <f t="shared" si="85"/>
        <v>902.5</v>
      </c>
      <c r="I397" s="265">
        <v>902.5</v>
      </c>
      <c r="J397" s="100"/>
      <c r="K397" s="100"/>
      <c r="L397" s="101">
        <f t="shared" si="86"/>
        <v>902.5</v>
      </c>
      <c r="M397" s="100">
        <v>902.5</v>
      </c>
      <c r="N397" s="102"/>
      <c r="O397" s="100"/>
      <c r="P397" s="100">
        <f t="shared" si="87"/>
        <v>0</v>
      </c>
      <c r="Q397" s="100"/>
      <c r="R397" s="102"/>
      <c r="S397" s="102"/>
      <c r="T397" s="102">
        <f t="shared" si="88"/>
        <v>0</v>
      </c>
      <c r="U397" s="102"/>
      <c r="V397" s="102"/>
      <c r="W397" s="102"/>
      <c r="X397" s="86" t="s">
        <v>332</v>
      </c>
      <c r="Y397" s="90"/>
      <c r="Z397" s="50">
        <f t="shared" si="89"/>
        <v>902.5</v>
      </c>
      <c r="AA397" s="51">
        <f t="shared" si="90"/>
        <v>902.5</v>
      </c>
      <c r="AB397" s="51">
        <f t="shared" si="91"/>
        <v>0</v>
      </c>
      <c r="AC397" s="51">
        <f t="shared" si="92"/>
        <v>0</v>
      </c>
    </row>
    <row r="398" spans="1:29" ht="30">
      <c r="A398" s="49" t="s">
        <v>860</v>
      </c>
      <c r="B398" s="49" t="s">
        <v>33</v>
      </c>
      <c r="E398" s="90">
        <v>44</v>
      </c>
      <c r="F398" s="12" t="s">
        <v>380</v>
      </c>
      <c r="G398" s="395"/>
      <c r="H398" s="275">
        <f t="shared" si="85"/>
        <v>352</v>
      </c>
      <c r="I398" s="265">
        <v>352</v>
      </c>
      <c r="J398" s="100"/>
      <c r="K398" s="100"/>
      <c r="L398" s="101">
        <f t="shared" si="86"/>
        <v>352</v>
      </c>
      <c r="M398" s="100">
        <v>352</v>
      </c>
      <c r="N398" s="102"/>
      <c r="O398" s="100"/>
      <c r="P398" s="100">
        <f t="shared" si="87"/>
        <v>0</v>
      </c>
      <c r="Q398" s="100"/>
      <c r="R398" s="102"/>
      <c r="S398" s="102"/>
      <c r="T398" s="102">
        <f t="shared" si="88"/>
        <v>0</v>
      </c>
      <c r="U398" s="102"/>
      <c r="V398" s="102"/>
      <c r="W398" s="102"/>
      <c r="X398" s="86" t="s">
        <v>332</v>
      </c>
      <c r="Y398" s="90"/>
      <c r="Z398" s="50">
        <f t="shared" si="89"/>
        <v>352</v>
      </c>
      <c r="AA398" s="51">
        <f t="shared" si="90"/>
        <v>352</v>
      </c>
      <c r="AB398" s="51">
        <f t="shared" si="91"/>
        <v>0</v>
      </c>
      <c r="AC398" s="51">
        <f t="shared" si="92"/>
        <v>0</v>
      </c>
    </row>
    <row r="399" spans="1:29" ht="30">
      <c r="A399" s="49" t="s">
        <v>860</v>
      </c>
      <c r="B399" s="49" t="s">
        <v>33</v>
      </c>
      <c r="E399" s="90">
        <v>45</v>
      </c>
      <c r="F399" s="12" t="s">
        <v>381</v>
      </c>
      <c r="G399" s="395"/>
      <c r="H399" s="275">
        <f t="shared" si="85"/>
        <v>376.5</v>
      </c>
      <c r="I399" s="265">
        <v>376.5</v>
      </c>
      <c r="J399" s="100"/>
      <c r="K399" s="100"/>
      <c r="L399" s="101">
        <f t="shared" si="86"/>
        <v>376.5</v>
      </c>
      <c r="M399" s="100">
        <v>376.5</v>
      </c>
      <c r="N399" s="102"/>
      <c r="O399" s="100"/>
      <c r="P399" s="100">
        <f t="shared" si="87"/>
        <v>0</v>
      </c>
      <c r="Q399" s="100"/>
      <c r="R399" s="102"/>
      <c r="S399" s="102"/>
      <c r="T399" s="102">
        <f t="shared" si="88"/>
        <v>0</v>
      </c>
      <c r="U399" s="102"/>
      <c r="V399" s="102"/>
      <c r="W399" s="102"/>
      <c r="X399" s="86" t="s">
        <v>332</v>
      </c>
      <c r="Y399" s="90"/>
      <c r="Z399" s="50">
        <f t="shared" si="89"/>
        <v>376.5</v>
      </c>
      <c r="AA399" s="51">
        <f t="shared" si="90"/>
        <v>376.5</v>
      </c>
      <c r="AB399" s="51">
        <f t="shared" si="91"/>
        <v>0</v>
      </c>
      <c r="AC399" s="51">
        <f t="shared" si="92"/>
        <v>0</v>
      </c>
    </row>
    <row r="400" spans="1:29" ht="45">
      <c r="A400" s="49" t="s">
        <v>860</v>
      </c>
      <c r="B400" s="49" t="s">
        <v>33</v>
      </c>
      <c r="E400" s="90">
        <v>46</v>
      </c>
      <c r="F400" s="12" t="s">
        <v>382</v>
      </c>
      <c r="G400" s="395"/>
      <c r="H400" s="275">
        <f t="shared" si="85"/>
        <v>484</v>
      </c>
      <c r="I400" s="265">
        <v>484</v>
      </c>
      <c r="J400" s="100"/>
      <c r="K400" s="100"/>
      <c r="L400" s="101">
        <f t="shared" si="86"/>
        <v>484</v>
      </c>
      <c r="M400" s="100">
        <v>484</v>
      </c>
      <c r="N400" s="102"/>
      <c r="O400" s="100"/>
      <c r="P400" s="100">
        <f t="shared" si="87"/>
        <v>0</v>
      </c>
      <c r="Q400" s="100"/>
      <c r="R400" s="102"/>
      <c r="S400" s="102"/>
      <c r="T400" s="102">
        <f t="shared" si="88"/>
        <v>0</v>
      </c>
      <c r="U400" s="102"/>
      <c r="V400" s="102"/>
      <c r="W400" s="102"/>
      <c r="X400" s="86" t="s">
        <v>332</v>
      </c>
      <c r="Y400" s="90"/>
      <c r="Z400" s="50">
        <f t="shared" si="89"/>
        <v>484</v>
      </c>
      <c r="AA400" s="51">
        <f t="shared" si="90"/>
        <v>484</v>
      </c>
      <c r="AB400" s="51">
        <f t="shared" si="91"/>
        <v>0</v>
      </c>
      <c r="AC400" s="51">
        <f t="shared" si="92"/>
        <v>0</v>
      </c>
    </row>
    <row r="401" spans="1:29" ht="30">
      <c r="A401" s="49" t="s">
        <v>860</v>
      </c>
      <c r="B401" s="49" t="s">
        <v>33</v>
      </c>
      <c r="E401" s="90">
        <v>47</v>
      </c>
      <c r="F401" s="12" t="s">
        <v>383</v>
      </c>
      <c r="G401" s="395"/>
      <c r="H401" s="275">
        <f t="shared" si="85"/>
        <v>285</v>
      </c>
      <c r="I401" s="265">
        <v>285</v>
      </c>
      <c r="J401" s="100"/>
      <c r="K401" s="100"/>
      <c r="L401" s="101">
        <f t="shared" si="86"/>
        <v>285</v>
      </c>
      <c r="M401" s="100">
        <v>285</v>
      </c>
      <c r="N401" s="102"/>
      <c r="O401" s="100"/>
      <c r="P401" s="100">
        <f t="shared" si="87"/>
        <v>0</v>
      </c>
      <c r="Q401" s="100"/>
      <c r="R401" s="102"/>
      <c r="S401" s="102"/>
      <c r="T401" s="102">
        <f t="shared" si="88"/>
        <v>0</v>
      </c>
      <c r="U401" s="102"/>
      <c r="V401" s="102"/>
      <c r="W401" s="102"/>
      <c r="X401" s="86" t="s">
        <v>332</v>
      </c>
      <c r="Y401" s="90"/>
      <c r="Z401" s="50">
        <f t="shared" si="89"/>
        <v>285</v>
      </c>
      <c r="AA401" s="51">
        <f t="shared" si="90"/>
        <v>285</v>
      </c>
      <c r="AB401" s="51">
        <f t="shared" si="91"/>
        <v>0</v>
      </c>
      <c r="AC401" s="51">
        <f t="shared" si="92"/>
        <v>0</v>
      </c>
    </row>
    <row r="402" spans="1:29" ht="30">
      <c r="A402" s="49" t="s">
        <v>860</v>
      </c>
      <c r="B402" s="49" t="s">
        <v>33</v>
      </c>
      <c r="E402" s="90">
        <v>48</v>
      </c>
      <c r="F402" s="12" t="s">
        <v>384</v>
      </c>
      <c r="G402" s="395"/>
      <c r="H402" s="275">
        <f t="shared" si="85"/>
        <v>153.5</v>
      </c>
      <c r="I402" s="265">
        <v>153.5</v>
      </c>
      <c r="J402" s="100"/>
      <c r="K402" s="100"/>
      <c r="L402" s="101">
        <f t="shared" si="86"/>
        <v>153.5</v>
      </c>
      <c r="M402" s="100">
        <v>153.5</v>
      </c>
      <c r="N402" s="102"/>
      <c r="O402" s="100"/>
      <c r="P402" s="100">
        <f t="shared" si="87"/>
        <v>0</v>
      </c>
      <c r="Q402" s="100"/>
      <c r="R402" s="102"/>
      <c r="S402" s="102"/>
      <c r="T402" s="102">
        <f t="shared" si="88"/>
        <v>0</v>
      </c>
      <c r="U402" s="102"/>
      <c r="V402" s="102"/>
      <c r="W402" s="102"/>
      <c r="X402" s="86" t="s">
        <v>332</v>
      </c>
      <c r="Y402" s="90"/>
      <c r="Z402" s="50">
        <f t="shared" si="89"/>
        <v>153.5</v>
      </c>
      <c r="AA402" s="51">
        <f t="shared" si="90"/>
        <v>153.5</v>
      </c>
      <c r="AB402" s="51">
        <f t="shared" si="91"/>
        <v>0</v>
      </c>
      <c r="AC402" s="51">
        <f t="shared" si="92"/>
        <v>0</v>
      </c>
    </row>
    <row r="403" spans="1:29" ht="30">
      <c r="A403" s="49" t="s">
        <v>860</v>
      </c>
      <c r="B403" s="49" t="s">
        <v>33</v>
      </c>
      <c r="E403" s="90">
        <v>49</v>
      </c>
      <c r="F403" s="12" t="s">
        <v>385</v>
      </c>
      <c r="G403" s="395"/>
      <c r="H403" s="275">
        <f t="shared" si="85"/>
        <v>599</v>
      </c>
      <c r="I403" s="265">
        <v>599</v>
      </c>
      <c r="J403" s="100"/>
      <c r="K403" s="100"/>
      <c r="L403" s="101">
        <f t="shared" si="86"/>
        <v>599</v>
      </c>
      <c r="M403" s="100">
        <v>599</v>
      </c>
      <c r="N403" s="102"/>
      <c r="O403" s="100"/>
      <c r="P403" s="100">
        <f t="shared" si="87"/>
        <v>0</v>
      </c>
      <c r="Q403" s="100"/>
      <c r="R403" s="102"/>
      <c r="S403" s="102"/>
      <c r="T403" s="102">
        <f t="shared" si="88"/>
        <v>0</v>
      </c>
      <c r="U403" s="102"/>
      <c r="V403" s="102"/>
      <c r="W403" s="102"/>
      <c r="X403" s="86" t="s">
        <v>332</v>
      </c>
      <c r="Y403" s="90"/>
      <c r="Z403" s="50">
        <f t="shared" si="89"/>
        <v>599</v>
      </c>
      <c r="AA403" s="51">
        <f t="shared" si="90"/>
        <v>599</v>
      </c>
      <c r="AB403" s="51">
        <f t="shared" si="91"/>
        <v>0</v>
      </c>
      <c r="AC403" s="51">
        <f t="shared" si="92"/>
        <v>0</v>
      </c>
    </row>
    <row r="404" spans="1:29" ht="30">
      <c r="A404" s="49" t="s">
        <v>860</v>
      </c>
      <c r="B404" s="49" t="s">
        <v>33</v>
      </c>
      <c r="E404" s="90">
        <v>50</v>
      </c>
      <c r="F404" s="12" t="s">
        <v>386</v>
      </c>
      <c r="G404" s="395"/>
      <c r="H404" s="275">
        <f t="shared" si="85"/>
        <v>105</v>
      </c>
      <c r="I404" s="265">
        <v>105</v>
      </c>
      <c r="J404" s="100"/>
      <c r="K404" s="100"/>
      <c r="L404" s="101">
        <f t="shared" si="86"/>
        <v>105</v>
      </c>
      <c r="M404" s="100">
        <v>105</v>
      </c>
      <c r="N404" s="102"/>
      <c r="O404" s="100"/>
      <c r="P404" s="100">
        <f t="shared" si="87"/>
        <v>0</v>
      </c>
      <c r="Q404" s="100"/>
      <c r="R404" s="102"/>
      <c r="S404" s="102"/>
      <c r="T404" s="102">
        <f t="shared" si="88"/>
        <v>0</v>
      </c>
      <c r="U404" s="102"/>
      <c r="V404" s="102"/>
      <c r="W404" s="102"/>
      <c r="X404" s="86" t="s">
        <v>332</v>
      </c>
      <c r="Y404" s="90"/>
      <c r="Z404" s="50">
        <f t="shared" si="89"/>
        <v>105</v>
      </c>
      <c r="AA404" s="51">
        <f t="shared" si="90"/>
        <v>105</v>
      </c>
      <c r="AB404" s="51">
        <f t="shared" si="91"/>
        <v>0</v>
      </c>
      <c r="AC404" s="51">
        <f t="shared" si="92"/>
        <v>0</v>
      </c>
    </row>
    <row r="405" spans="1:29" ht="30">
      <c r="A405" s="49" t="s">
        <v>860</v>
      </c>
      <c r="B405" s="49" t="s">
        <v>33</v>
      </c>
      <c r="E405" s="90">
        <v>51</v>
      </c>
      <c r="F405" s="12" t="s">
        <v>387</v>
      </c>
      <c r="G405" s="395"/>
      <c r="H405" s="275">
        <f t="shared" si="85"/>
        <v>220</v>
      </c>
      <c r="I405" s="265">
        <v>220</v>
      </c>
      <c r="J405" s="100"/>
      <c r="K405" s="100"/>
      <c r="L405" s="101">
        <f t="shared" si="86"/>
        <v>190</v>
      </c>
      <c r="M405" s="100">
        <v>190</v>
      </c>
      <c r="N405" s="102"/>
      <c r="O405" s="100"/>
      <c r="P405" s="100">
        <f t="shared" si="87"/>
        <v>30</v>
      </c>
      <c r="Q405" s="100">
        <v>30</v>
      </c>
      <c r="R405" s="102"/>
      <c r="S405" s="102"/>
      <c r="T405" s="102">
        <f t="shared" si="88"/>
        <v>15.497</v>
      </c>
      <c r="U405" s="102">
        <v>15.497</v>
      </c>
      <c r="V405" s="102"/>
      <c r="W405" s="102"/>
      <c r="X405" s="86" t="s">
        <v>332</v>
      </c>
      <c r="Y405" s="90"/>
      <c r="Z405" s="50">
        <f t="shared" si="89"/>
        <v>220</v>
      </c>
      <c r="AA405" s="51">
        <f t="shared" si="90"/>
        <v>190</v>
      </c>
      <c r="AB405" s="51">
        <f t="shared" si="91"/>
        <v>30</v>
      </c>
      <c r="AC405" s="51">
        <f t="shared" si="92"/>
        <v>15.497</v>
      </c>
    </row>
    <row r="406" spans="1:29" ht="30">
      <c r="A406" s="49" t="s">
        <v>860</v>
      </c>
      <c r="B406" s="49" t="s">
        <v>33</v>
      </c>
      <c r="E406" s="90">
        <v>52</v>
      </c>
      <c r="F406" s="12" t="s">
        <v>388</v>
      </c>
      <c r="G406" s="395"/>
      <c r="H406" s="275">
        <f t="shared" si="85"/>
        <v>1100</v>
      </c>
      <c r="I406" s="265">
        <v>1000</v>
      </c>
      <c r="J406" s="100"/>
      <c r="K406" s="100">
        <v>100</v>
      </c>
      <c r="L406" s="101">
        <f t="shared" si="86"/>
        <v>980</v>
      </c>
      <c r="M406" s="100">
        <v>880</v>
      </c>
      <c r="N406" s="102"/>
      <c r="O406" s="100">
        <v>100</v>
      </c>
      <c r="P406" s="100">
        <f t="shared" si="87"/>
        <v>120</v>
      </c>
      <c r="Q406" s="100">
        <v>120</v>
      </c>
      <c r="R406" s="102"/>
      <c r="S406" s="102"/>
      <c r="T406" s="102">
        <f t="shared" si="88"/>
        <v>119.602</v>
      </c>
      <c r="U406" s="102">
        <v>119.602</v>
      </c>
      <c r="V406" s="102"/>
      <c r="W406" s="102"/>
      <c r="X406" s="86" t="s">
        <v>332</v>
      </c>
      <c r="Y406" s="90"/>
      <c r="Z406" s="50">
        <f t="shared" si="89"/>
        <v>1100</v>
      </c>
      <c r="AA406" s="51">
        <f t="shared" si="90"/>
        <v>980</v>
      </c>
      <c r="AB406" s="51">
        <f t="shared" si="91"/>
        <v>120</v>
      </c>
      <c r="AC406" s="51">
        <f t="shared" si="92"/>
        <v>119.602</v>
      </c>
    </row>
    <row r="407" spans="1:29" ht="30">
      <c r="A407" s="49" t="s">
        <v>860</v>
      </c>
      <c r="B407" s="49" t="s">
        <v>33</v>
      </c>
      <c r="E407" s="90">
        <v>53</v>
      </c>
      <c r="F407" s="12" t="s">
        <v>389</v>
      </c>
      <c r="G407" s="395"/>
      <c r="H407" s="275">
        <f t="shared" si="85"/>
        <v>880</v>
      </c>
      <c r="I407" s="265">
        <v>800</v>
      </c>
      <c r="J407" s="100"/>
      <c r="K407" s="100">
        <v>80</v>
      </c>
      <c r="L407" s="101">
        <f t="shared" si="86"/>
        <v>780</v>
      </c>
      <c r="M407" s="100">
        <v>700</v>
      </c>
      <c r="N407" s="102"/>
      <c r="O407" s="100">
        <v>80</v>
      </c>
      <c r="P407" s="100">
        <f t="shared" si="87"/>
        <v>100</v>
      </c>
      <c r="Q407" s="100">
        <v>100</v>
      </c>
      <c r="R407" s="102"/>
      <c r="S407" s="102"/>
      <c r="T407" s="102">
        <f t="shared" si="88"/>
        <v>88.832999999999998</v>
      </c>
      <c r="U407" s="102">
        <v>88.832999999999998</v>
      </c>
      <c r="V407" s="102"/>
      <c r="W407" s="102"/>
      <c r="X407" s="86" t="s">
        <v>332</v>
      </c>
      <c r="Y407" s="90"/>
      <c r="Z407" s="50">
        <f t="shared" si="89"/>
        <v>880</v>
      </c>
      <c r="AA407" s="51">
        <f t="shared" si="90"/>
        <v>780</v>
      </c>
      <c r="AB407" s="51">
        <f t="shared" si="91"/>
        <v>100</v>
      </c>
      <c r="AC407" s="51">
        <f t="shared" si="92"/>
        <v>88.832999999999998</v>
      </c>
    </row>
    <row r="408" spans="1:29" ht="30">
      <c r="A408" s="49" t="s">
        <v>860</v>
      </c>
      <c r="B408" s="49" t="s">
        <v>33</v>
      </c>
      <c r="E408" s="90">
        <v>54</v>
      </c>
      <c r="F408" s="12" t="s">
        <v>390</v>
      </c>
      <c r="G408" s="395"/>
      <c r="H408" s="275">
        <f t="shared" si="85"/>
        <v>400</v>
      </c>
      <c r="I408" s="265">
        <v>400</v>
      </c>
      <c r="J408" s="100"/>
      <c r="K408" s="100"/>
      <c r="L408" s="101">
        <f t="shared" si="86"/>
        <v>338.5</v>
      </c>
      <c r="M408" s="100">
        <v>338.5</v>
      </c>
      <c r="N408" s="102"/>
      <c r="O408" s="100"/>
      <c r="P408" s="100">
        <f t="shared" si="87"/>
        <v>61.5</v>
      </c>
      <c r="Q408" s="100">
        <v>61.5</v>
      </c>
      <c r="R408" s="102"/>
      <c r="S408" s="102"/>
      <c r="T408" s="102">
        <f t="shared" si="88"/>
        <v>35.979999999999997</v>
      </c>
      <c r="U408" s="102">
        <v>35.979999999999997</v>
      </c>
      <c r="V408" s="102"/>
      <c r="W408" s="102"/>
      <c r="X408" s="86" t="s">
        <v>332</v>
      </c>
      <c r="Y408" s="90"/>
      <c r="Z408" s="50">
        <f t="shared" si="89"/>
        <v>400</v>
      </c>
      <c r="AA408" s="51">
        <f t="shared" si="90"/>
        <v>338.5</v>
      </c>
      <c r="AB408" s="51">
        <f t="shared" si="91"/>
        <v>61.5</v>
      </c>
      <c r="AC408" s="51">
        <f t="shared" si="92"/>
        <v>35.979999999999997</v>
      </c>
    </row>
    <row r="409" spans="1:29" ht="30">
      <c r="A409" s="49" t="s">
        <v>860</v>
      </c>
      <c r="B409" s="49" t="s">
        <v>33</v>
      </c>
      <c r="E409" s="90">
        <v>55</v>
      </c>
      <c r="F409" s="12" t="s">
        <v>391</v>
      </c>
      <c r="G409" s="395"/>
      <c r="H409" s="275">
        <f t="shared" si="85"/>
        <v>1100</v>
      </c>
      <c r="I409" s="265">
        <v>1010</v>
      </c>
      <c r="J409" s="100"/>
      <c r="K409" s="100">
        <v>90</v>
      </c>
      <c r="L409" s="101">
        <f t="shared" si="86"/>
        <v>0</v>
      </c>
      <c r="M409" s="100"/>
      <c r="N409" s="102"/>
      <c r="O409" s="100"/>
      <c r="P409" s="100">
        <f t="shared" si="87"/>
        <v>1100</v>
      </c>
      <c r="Q409" s="100">
        <v>1010</v>
      </c>
      <c r="R409" s="102"/>
      <c r="S409" s="102">
        <v>90</v>
      </c>
      <c r="T409" s="102">
        <f t="shared" si="88"/>
        <v>0</v>
      </c>
      <c r="U409" s="102"/>
      <c r="V409" s="102"/>
      <c r="W409" s="102"/>
      <c r="X409" s="86" t="s">
        <v>332</v>
      </c>
      <c r="Y409" s="90"/>
      <c r="Z409" s="50">
        <f t="shared" si="89"/>
        <v>1100</v>
      </c>
      <c r="AA409" s="51">
        <f t="shared" si="90"/>
        <v>0</v>
      </c>
      <c r="AB409" s="51">
        <f t="shared" si="91"/>
        <v>1100</v>
      </c>
      <c r="AC409" s="51">
        <f t="shared" si="92"/>
        <v>0</v>
      </c>
    </row>
    <row r="410" spans="1:29" ht="30">
      <c r="A410" s="49" t="s">
        <v>860</v>
      </c>
      <c r="B410" s="49" t="s">
        <v>33</v>
      </c>
      <c r="E410" s="90">
        <v>56</v>
      </c>
      <c r="F410" s="12" t="s">
        <v>392</v>
      </c>
      <c r="G410" s="395"/>
      <c r="H410" s="275">
        <f t="shared" si="85"/>
        <v>440</v>
      </c>
      <c r="I410" s="265">
        <v>400</v>
      </c>
      <c r="J410" s="100"/>
      <c r="K410" s="100">
        <v>40</v>
      </c>
      <c r="L410" s="101">
        <f t="shared" si="86"/>
        <v>0</v>
      </c>
      <c r="M410" s="100"/>
      <c r="N410" s="102"/>
      <c r="O410" s="100"/>
      <c r="P410" s="100">
        <f t="shared" si="87"/>
        <v>440</v>
      </c>
      <c r="Q410" s="100">
        <v>400</v>
      </c>
      <c r="R410" s="102"/>
      <c r="S410" s="102">
        <v>40</v>
      </c>
      <c r="T410" s="102">
        <f t="shared" si="88"/>
        <v>0</v>
      </c>
      <c r="U410" s="102"/>
      <c r="V410" s="102"/>
      <c r="W410" s="102"/>
      <c r="X410" s="86" t="s">
        <v>332</v>
      </c>
      <c r="Y410" s="90"/>
      <c r="Z410" s="50">
        <f t="shared" si="89"/>
        <v>440</v>
      </c>
      <c r="AA410" s="51">
        <f t="shared" si="90"/>
        <v>0</v>
      </c>
      <c r="AB410" s="51">
        <f t="shared" si="91"/>
        <v>440</v>
      </c>
      <c r="AC410" s="51">
        <f t="shared" si="92"/>
        <v>0</v>
      </c>
    </row>
    <row r="411" spans="1:29" ht="30">
      <c r="A411" s="49" t="s">
        <v>860</v>
      </c>
      <c r="B411" s="49" t="s">
        <v>33</v>
      </c>
      <c r="E411" s="90">
        <v>57</v>
      </c>
      <c r="F411" s="12" t="s">
        <v>393</v>
      </c>
      <c r="G411" s="395"/>
      <c r="H411" s="275">
        <f t="shared" si="85"/>
        <v>490</v>
      </c>
      <c r="I411" s="265">
        <v>450</v>
      </c>
      <c r="J411" s="100"/>
      <c r="K411" s="100">
        <v>40</v>
      </c>
      <c r="L411" s="101">
        <f t="shared" si="86"/>
        <v>0</v>
      </c>
      <c r="M411" s="100"/>
      <c r="N411" s="102"/>
      <c r="O411" s="100"/>
      <c r="P411" s="100">
        <f t="shared" si="87"/>
        <v>490</v>
      </c>
      <c r="Q411" s="100">
        <v>450</v>
      </c>
      <c r="R411" s="102"/>
      <c r="S411" s="102">
        <v>40</v>
      </c>
      <c r="T411" s="102">
        <f t="shared" si="88"/>
        <v>0</v>
      </c>
      <c r="U411" s="102"/>
      <c r="V411" s="102"/>
      <c r="W411" s="102"/>
      <c r="X411" s="86" t="s">
        <v>332</v>
      </c>
      <c r="Y411" s="90"/>
      <c r="Z411" s="50">
        <f t="shared" si="89"/>
        <v>490</v>
      </c>
      <c r="AA411" s="51">
        <f t="shared" si="90"/>
        <v>0</v>
      </c>
      <c r="AB411" s="51">
        <f t="shared" si="91"/>
        <v>490</v>
      </c>
      <c r="AC411" s="51">
        <f t="shared" si="92"/>
        <v>0</v>
      </c>
    </row>
    <row r="412" spans="1:29" ht="45">
      <c r="A412" s="49" t="s">
        <v>860</v>
      </c>
      <c r="B412" s="49" t="s">
        <v>33</v>
      </c>
      <c r="E412" s="90">
        <v>58</v>
      </c>
      <c r="F412" s="12" t="s">
        <v>394</v>
      </c>
      <c r="G412" s="395"/>
      <c r="H412" s="275">
        <f t="shared" si="85"/>
        <v>595.5</v>
      </c>
      <c r="I412" s="265">
        <v>545.5</v>
      </c>
      <c r="J412" s="100"/>
      <c r="K412" s="100">
        <v>50</v>
      </c>
      <c r="L412" s="101">
        <f t="shared" si="86"/>
        <v>0</v>
      </c>
      <c r="M412" s="100"/>
      <c r="N412" s="102"/>
      <c r="O412" s="100"/>
      <c r="P412" s="100">
        <f t="shared" si="87"/>
        <v>595.5</v>
      </c>
      <c r="Q412" s="100">
        <v>545.5</v>
      </c>
      <c r="R412" s="102"/>
      <c r="S412" s="102">
        <v>50</v>
      </c>
      <c r="T412" s="102">
        <f t="shared" si="88"/>
        <v>0</v>
      </c>
      <c r="U412" s="102"/>
      <c r="V412" s="102"/>
      <c r="W412" s="102"/>
      <c r="X412" s="86" t="s">
        <v>332</v>
      </c>
      <c r="Y412" s="90"/>
      <c r="Z412" s="50">
        <f t="shared" si="89"/>
        <v>595.5</v>
      </c>
      <c r="AA412" s="51">
        <f t="shared" si="90"/>
        <v>0</v>
      </c>
      <c r="AB412" s="51">
        <f t="shared" si="91"/>
        <v>595.5</v>
      </c>
      <c r="AC412" s="51">
        <f t="shared" si="92"/>
        <v>0</v>
      </c>
    </row>
    <row r="413" spans="1:29" ht="30">
      <c r="A413" s="49" t="s">
        <v>860</v>
      </c>
      <c r="B413" s="49" t="s">
        <v>33</v>
      </c>
      <c r="E413" s="90">
        <v>59</v>
      </c>
      <c r="F413" s="12" t="s">
        <v>395</v>
      </c>
      <c r="G413" s="395" t="s">
        <v>333</v>
      </c>
      <c r="H413" s="275">
        <f t="shared" si="85"/>
        <v>254</v>
      </c>
      <c r="I413" s="265">
        <v>254</v>
      </c>
      <c r="J413" s="100"/>
      <c r="K413" s="100"/>
      <c r="L413" s="101">
        <f t="shared" si="86"/>
        <v>254</v>
      </c>
      <c r="M413" s="100">
        <v>254</v>
      </c>
      <c r="N413" s="102"/>
      <c r="O413" s="100"/>
      <c r="P413" s="100">
        <f t="shared" si="87"/>
        <v>0</v>
      </c>
      <c r="Q413" s="100"/>
      <c r="R413" s="102"/>
      <c r="S413" s="102"/>
      <c r="T413" s="102">
        <f t="shared" si="88"/>
        <v>0</v>
      </c>
      <c r="U413" s="102"/>
      <c r="V413" s="102"/>
      <c r="W413" s="102"/>
      <c r="X413" s="86" t="s">
        <v>332</v>
      </c>
      <c r="Y413" s="90"/>
      <c r="Z413" s="50">
        <f t="shared" si="89"/>
        <v>254</v>
      </c>
      <c r="AA413" s="51">
        <f t="shared" si="90"/>
        <v>254</v>
      </c>
      <c r="AB413" s="51">
        <f t="shared" si="91"/>
        <v>0</v>
      </c>
      <c r="AC413" s="51">
        <f t="shared" si="92"/>
        <v>0</v>
      </c>
    </row>
    <row r="414" spans="1:29" ht="30">
      <c r="A414" s="49" t="s">
        <v>860</v>
      </c>
      <c r="B414" s="49" t="s">
        <v>33</v>
      </c>
      <c r="E414" s="90">
        <v>60</v>
      </c>
      <c r="F414" s="12" t="s">
        <v>396</v>
      </c>
      <c r="G414" s="395"/>
      <c r="H414" s="275">
        <f t="shared" si="85"/>
        <v>181</v>
      </c>
      <c r="I414" s="265">
        <v>181</v>
      </c>
      <c r="J414" s="100"/>
      <c r="K414" s="100"/>
      <c r="L414" s="101">
        <f t="shared" si="86"/>
        <v>181</v>
      </c>
      <c r="M414" s="100">
        <v>181</v>
      </c>
      <c r="N414" s="102"/>
      <c r="O414" s="100"/>
      <c r="P414" s="100">
        <f t="shared" si="87"/>
        <v>0</v>
      </c>
      <c r="Q414" s="100"/>
      <c r="R414" s="102"/>
      <c r="S414" s="102"/>
      <c r="T414" s="102">
        <f t="shared" si="88"/>
        <v>0</v>
      </c>
      <c r="U414" s="102"/>
      <c r="V414" s="102"/>
      <c r="W414" s="102"/>
      <c r="X414" s="86" t="s">
        <v>332</v>
      </c>
      <c r="Y414" s="90"/>
      <c r="Z414" s="50">
        <f t="shared" si="89"/>
        <v>181</v>
      </c>
      <c r="AA414" s="51">
        <f t="shared" si="90"/>
        <v>181</v>
      </c>
      <c r="AB414" s="51">
        <f t="shared" si="91"/>
        <v>0</v>
      </c>
      <c r="AC414" s="51">
        <f t="shared" si="92"/>
        <v>0</v>
      </c>
    </row>
    <row r="415" spans="1:29" ht="30">
      <c r="A415" s="49" t="s">
        <v>860</v>
      </c>
      <c r="B415" s="49" t="s">
        <v>33</v>
      </c>
      <c r="E415" s="90">
        <v>61</v>
      </c>
      <c r="F415" s="12" t="s">
        <v>397</v>
      </c>
      <c r="G415" s="395"/>
      <c r="H415" s="275">
        <f t="shared" si="85"/>
        <v>676</v>
      </c>
      <c r="I415" s="265">
        <v>676</v>
      </c>
      <c r="J415" s="100"/>
      <c r="K415" s="100"/>
      <c r="L415" s="101">
        <f t="shared" si="86"/>
        <v>676</v>
      </c>
      <c r="M415" s="100">
        <v>676</v>
      </c>
      <c r="N415" s="102"/>
      <c r="O415" s="100"/>
      <c r="P415" s="100">
        <f t="shared" si="87"/>
        <v>0</v>
      </c>
      <c r="Q415" s="100"/>
      <c r="R415" s="102"/>
      <c r="S415" s="102"/>
      <c r="T415" s="102">
        <f t="shared" si="88"/>
        <v>0</v>
      </c>
      <c r="U415" s="102"/>
      <c r="V415" s="102"/>
      <c r="W415" s="102"/>
      <c r="X415" s="86" t="s">
        <v>332</v>
      </c>
      <c r="Y415" s="90"/>
      <c r="Z415" s="50">
        <f t="shared" si="89"/>
        <v>676</v>
      </c>
      <c r="AA415" s="51">
        <f t="shared" si="90"/>
        <v>676</v>
      </c>
      <c r="AB415" s="51">
        <f t="shared" si="91"/>
        <v>0</v>
      </c>
      <c r="AC415" s="51">
        <f t="shared" si="92"/>
        <v>0</v>
      </c>
    </row>
    <row r="416" spans="1:29" ht="30">
      <c r="A416" s="49" t="s">
        <v>860</v>
      </c>
      <c r="B416" s="49" t="s">
        <v>33</v>
      </c>
      <c r="E416" s="90">
        <v>62</v>
      </c>
      <c r="F416" s="12" t="s">
        <v>398</v>
      </c>
      <c r="G416" s="395"/>
      <c r="H416" s="275">
        <f t="shared" si="85"/>
        <v>949.5</v>
      </c>
      <c r="I416" s="265">
        <v>949.5</v>
      </c>
      <c r="J416" s="100"/>
      <c r="K416" s="100"/>
      <c r="L416" s="101">
        <f t="shared" si="86"/>
        <v>949.5</v>
      </c>
      <c r="M416" s="100">
        <v>949.5</v>
      </c>
      <c r="N416" s="102"/>
      <c r="O416" s="100"/>
      <c r="P416" s="100">
        <f t="shared" si="87"/>
        <v>0</v>
      </c>
      <c r="Q416" s="100"/>
      <c r="R416" s="102"/>
      <c r="S416" s="102"/>
      <c r="T416" s="102">
        <f t="shared" si="88"/>
        <v>0</v>
      </c>
      <c r="U416" s="102"/>
      <c r="V416" s="102"/>
      <c r="W416" s="102"/>
      <c r="X416" s="86" t="s">
        <v>332</v>
      </c>
      <c r="Y416" s="90"/>
      <c r="Z416" s="50">
        <f t="shared" si="89"/>
        <v>949.5</v>
      </c>
      <c r="AA416" s="51">
        <f t="shared" si="90"/>
        <v>949.5</v>
      </c>
      <c r="AB416" s="51">
        <f t="shared" si="91"/>
        <v>0</v>
      </c>
      <c r="AC416" s="51">
        <f t="shared" si="92"/>
        <v>0</v>
      </c>
    </row>
    <row r="417" spans="1:29" ht="30">
      <c r="A417" s="49" t="s">
        <v>860</v>
      </c>
      <c r="B417" s="49" t="s">
        <v>33</v>
      </c>
      <c r="E417" s="90">
        <v>63</v>
      </c>
      <c r="F417" s="12" t="s">
        <v>399</v>
      </c>
      <c r="G417" s="395"/>
      <c r="H417" s="275">
        <f t="shared" si="85"/>
        <v>200</v>
      </c>
      <c r="I417" s="265">
        <v>200</v>
      </c>
      <c r="J417" s="100"/>
      <c r="K417" s="100"/>
      <c r="L417" s="101">
        <f t="shared" si="86"/>
        <v>200</v>
      </c>
      <c r="M417" s="100">
        <v>200</v>
      </c>
      <c r="N417" s="102"/>
      <c r="O417" s="100"/>
      <c r="P417" s="100">
        <f t="shared" si="87"/>
        <v>0</v>
      </c>
      <c r="Q417" s="100"/>
      <c r="R417" s="102"/>
      <c r="S417" s="102"/>
      <c r="T417" s="102">
        <f t="shared" si="88"/>
        <v>0</v>
      </c>
      <c r="U417" s="102"/>
      <c r="V417" s="102"/>
      <c r="W417" s="102"/>
      <c r="X417" s="86" t="s">
        <v>332</v>
      </c>
      <c r="Y417" s="90"/>
      <c r="Z417" s="50">
        <f t="shared" si="89"/>
        <v>200</v>
      </c>
      <c r="AA417" s="51">
        <f t="shared" si="90"/>
        <v>200</v>
      </c>
      <c r="AB417" s="51">
        <f t="shared" si="91"/>
        <v>0</v>
      </c>
      <c r="AC417" s="51">
        <f t="shared" si="92"/>
        <v>0</v>
      </c>
    </row>
    <row r="418" spans="1:29" ht="30">
      <c r="A418" s="49" t="s">
        <v>860</v>
      </c>
      <c r="B418" s="49" t="s">
        <v>33</v>
      </c>
      <c r="E418" s="90">
        <v>64</v>
      </c>
      <c r="F418" s="12" t="s">
        <v>400</v>
      </c>
      <c r="G418" s="395"/>
      <c r="H418" s="275">
        <f t="shared" si="85"/>
        <v>300.5</v>
      </c>
      <c r="I418" s="265">
        <v>300.5</v>
      </c>
      <c r="J418" s="100"/>
      <c r="K418" s="100"/>
      <c r="L418" s="101">
        <f t="shared" si="86"/>
        <v>300.5</v>
      </c>
      <c r="M418" s="100">
        <v>300.5</v>
      </c>
      <c r="N418" s="102"/>
      <c r="O418" s="100"/>
      <c r="P418" s="100">
        <f t="shared" si="87"/>
        <v>0</v>
      </c>
      <c r="Q418" s="100"/>
      <c r="R418" s="102"/>
      <c r="S418" s="102"/>
      <c r="T418" s="102">
        <f t="shared" si="88"/>
        <v>0</v>
      </c>
      <c r="U418" s="102"/>
      <c r="V418" s="102"/>
      <c r="W418" s="102"/>
      <c r="X418" s="86" t="s">
        <v>332</v>
      </c>
      <c r="Y418" s="90"/>
      <c r="Z418" s="50">
        <f t="shared" si="89"/>
        <v>300.5</v>
      </c>
      <c r="AA418" s="51">
        <f t="shared" si="90"/>
        <v>300.5</v>
      </c>
      <c r="AB418" s="51">
        <f t="shared" si="91"/>
        <v>0</v>
      </c>
      <c r="AC418" s="51">
        <f t="shared" si="92"/>
        <v>0</v>
      </c>
    </row>
    <row r="419" spans="1:29" ht="30">
      <c r="A419" s="49" t="s">
        <v>860</v>
      </c>
      <c r="B419" s="49" t="s">
        <v>33</v>
      </c>
      <c r="E419" s="90">
        <v>65</v>
      </c>
      <c r="F419" s="12" t="s">
        <v>401</v>
      </c>
      <c r="G419" s="395"/>
      <c r="H419" s="275">
        <f t="shared" ref="H419:H446" si="93">SUM(I419:K419)</f>
        <v>903</v>
      </c>
      <c r="I419" s="265">
        <v>903</v>
      </c>
      <c r="J419" s="100"/>
      <c r="K419" s="100"/>
      <c r="L419" s="101">
        <f t="shared" ref="L419:L446" si="94">SUM(M419:O419)</f>
        <v>903</v>
      </c>
      <c r="M419" s="100">
        <v>903</v>
      </c>
      <c r="N419" s="102"/>
      <c r="O419" s="100"/>
      <c r="P419" s="100">
        <f t="shared" ref="P419:P446" si="95">SUM(Q419:S419)</f>
        <v>0</v>
      </c>
      <c r="Q419" s="100"/>
      <c r="R419" s="102"/>
      <c r="S419" s="102"/>
      <c r="T419" s="102">
        <f t="shared" ref="T419:T446" si="96">SUM(U419:W419)</f>
        <v>0</v>
      </c>
      <c r="U419" s="102"/>
      <c r="V419" s="102"/>
      <c r="W419" s="102"/>
      <c r="X419" s="86" t="s">
        <v>332</v>
      </c>
      <c r="Y419" s="90"/>
      <c r="Z419" s="50">
        <f t="shared" si="89"/>
        <v>903</v>
      </c>
      <c r="AA419" s="51">
        <f t="shared" si="90"/>
        <v>903</v>
      </c>
      <c r="AB419" s="51">
        <f t="shared" si="91"/>
        <v>0</v>
      </c>
      <c r="AC419" s="51">
        <f t="shared" si="92"/>
        <v>0</v>
      </c>
    </row>
    <row r="420" spans="1:29" ht="30">
      <c r="A420" s="49" t="s">
        <v>860</v>
      </c>
      <c r="B420" s="49" t="s">
        <v>33</v>
      </c>
      <c r="E420" s="90">
        <v>66</v>
      </c>
      <c r="F420" s="12" t="s">
        <v>402</v>
      </c>
      <c r="G420" s="395"/>
      <c r="H420" s="275">
        <f t="shared" si="93"/>
        <v>153</v>
      </c>
      <c r="I420" s="265">
        <v>153</v>
      </c>
      <c r="J420" s="100"/>
      <c r="K420" s="100"/>
      <c r="L420" s="101">
        <f t="shared" si="94"/>
        <v>153</v>
      </c>
      <c r="M420" s="100">
        <v>153</v>
      </c>
      <c r="N420" s="102"/>
      <c r="O420" s="100"/>
      <c r="P420" s="100">
        <f t="shared" si="95"/>
        <v>0</v>
      </c>
      <c r="Q420" s="100"/>
      <c r="R420" s="102"/>
      <c r="S420" s="102"/>
      <c r="T420" s="102">
        <f t="shared" si="96"/>
        <v>0</v>
      </c>
      <c r="U420" s="102"/>
      <c r="V420" s="102"/>
      <c r="W420" s="102"/>
      <c r="X420" s="86" t="s">
        <v>332</v>
      </c>
      <c r="Y420" s="90"/>
      <c r="Z420" s="50">
        <f t="shared" si="89"/>
        <v>153</v>
      </c>
      <c r="AA420" s="51">
        <f t="shared" si="90"/>
        <v>153</v>
      </c>
      <c r="AB420" s="51">
        <f t="shared" si="91"/>
        <v>0</v>
      </c>
      <c r="AC420" s="51">
        <f t="shared" si="92"/>
        <v>0</v>
      </c>
    </row>
    <row r="421" spans="1:29" ht="30">
      <c r="A421" s="49" t="s">
        <v>860</v>
      </c>
      <c r="B421" s="49" t="s">
        <v>33</v>
      </c>
      <c r="E421" s="90">
        <v>67</v>
      </c>
      <c r="F421" s="12" t="s">
        <v>403</v>
      </c>
      <c r="G421" s="395"/>
      <c r="H421" s="275">
        <f t="shared" si="93"/>
        <v>610</v>
      </c>
      <c r="I421" s="265">
        <v>550</v>
      </c>
      <c r="J421" s="100"/>
      <c r="K421" s="100">
        <v>60</v>
      </c>
      <c r="L421" s="101">
        <f t="shared" si="94"/>
        <v>410</v>
      </c>
      <c r="M421" s="100">
        <f>550-200</f>
        <v>350</v>
      </c>
      <c r="N421" s="102"/>
      <c r="O421" s="100">
        <v>60</v>
      </c>
      <c r="P421" s="100">
        <f t="shared" si="95"/>
        <v>200</v>
      </c>
      <c r="Q421" s="100">
        <v>200</v>
      </c>
      <c r="R421" s="102"/>
      <c r="S421" s="102"/>
      <c r="T421" s="102">
        <f t="shared" si="96"/>
        <v>0</v>
      </c>
      <c r="U421" s="102"/>
      <c r="V421" s="102"/>
      <c r="W421" s="102"/>
      <c r="X421" s="86" t="s">
        <v>332</v>
      </c>
      <c r="Y421" s="90"/>
      <c r="Z421" s="50">
        <f t="shared" si="89"/>
        <v>610</v>
      </c>
      <c r="AA421" s="51">
        <f t="shared" si="90"/>
        <v>410</v>
      </c>
      <c r="AB421" s="51">
        <f t="shared" si="91"/>
        <v>200</v>
      </c>
      <c r="AC421" s="51">
        <f t="shared" si="92"/>
        <v>0</v>
      </c>
    </row>
    <row r="422" spans="1:29" ht="30">
      <c r="A422" s="49" t="s">
        <v>860</v>
      </c>
      <c r="B422" s="49" t="s">
        <v>33</v>
      </c>
      <c r="E422" s="90">
        <v>68</v>
      </c>
      <c r="F422" s="12" t="s">
        <v>404</v>
      </c>
      <c r="G422" s="395"/>
      <c r="H422" s="275">
        <f t="shared" si="93"/>
        <v>300</v>
      </c>
      <c r="I422" s="265">
        <v>300</v>
      </c>
      <c r="J422" s="100"/>
      <c r="K422" s="100"/>
      <c r="L422" s="101">
        <f t="shared" si="94"/>
        <v>250</v>
      </c>
      <c r="M422" s="100">
        <f>300-50</f>
        <v>250</v>
      </c>
      <c r="N422" s="102"/>
      <c r="O422" s="100"/>
      <c r="P422" s="100">
        <f t="shared" si="95"/>
        <v>50</v>
      </c>
      <c r="Q422" s="100">
        <v>50</v>
      </c>
      <c r="R422" s="102"/>
      <c r="S422" s="102"/>
      <c r="T422" s="102">
        <f t="shared" si="96"/>
        <v>0</v>
      </c>
      <c r="U422" s="102"/>
      <c r="V422" s="102"/>
      <c r="W422" s="102"/>
      <c r="X422" s="86" t="s">
        <v>332</v>
      </c>
      <c r="Y422" s="90"/>
      <c r="Z422" s="50">
        <f t="shared" si="89"/>
        <v>300</v>
      </c>
      <c r="AA422" s="51">
        <f t="shared" si="90"/>
        <v>250</v>
      </c>
      <c r="AB422" s="51">
        <f t="shared" si="91"/>
        <v>50</v>
      </c>
      <c r="AC422" s="51">
        <f t="shared" si="92"/>
        <v>0</v>
      </c>
    </row>
    <row r="423" spans="1:29" ht="30">
      <c r="A423" s="49" t="s">
        <v>860</v>
      </c>
      <c r="B423" s="49" t="s">
        <v>33</v>
      </c>
      <c r="E423" s="90">
        <v>69</v>
      </c>
      <c r="F423" s="12" t="s">
        <v>405</v>
      </c>
      <c r="G423" s="395"/>
      <c r="H423" s="275">
        <f t="shared" si="93"/>
        <v>440</v>
      </c>
      <c r="I423" s="265">
        <v>400</v>
      </c>
      <c r="J423" s="100"/>
      <c r="K423" s="100">
        <v>40</v>
      </c>
      <c r="L423" s="101">
        <f t="shared" si="94"/>
        <v>340</v>
      </c>
      <c r="M423" s="100">
        <f>400-100</f>
        <v>300</v>
      </c>
      <c r="N423" s="102"/>
      <c r="O423" s="100">
        <v>40</v>
      </c>
      <c r="P423" s="100">
        <f t="shared" si="95"/>
        <v>100</v>
      </c>
      <c r="Q423" s="100">
        <v>100</v>
      </c>
      <c r="R423" s="102"/>
      <c r="S423" s="102"/>
      <c r="T423" s="102">
        <f t="shared" si="96"/>
        <v>0</v>
      </c>
      <c r="U423" s="102"/>
      <c r="V423" s="102"/>
      <c r="W423" s="102"/>
      <c r="X423" s="86" t="s">
        <v>332</v>
      </c>
      <c r="Y423" s="90"/>
      <c r="Z423" s="50">
        <f t="shared" si="89"/>
        <v>440</v>
      </c>
      <c r="AA423" s="51">
        <f t="shared" si="90"/>
        <v>340</v>
      </c>
      <c r="AB423" s="51">
        <f t="shared" si="91"/>
        <v>100</v>
      </c>
      <c r="AC423" s="51">
        <f t="shared" si="92"/>
        <v>0</v>
      </c>
    </row>
    <row r="424" spans="1:29" ht="30">
      <c r="A424" s="49" t="s">
        <v>860</v>
      </c>
      <c r="B424" s="49" t="s">
        <v>33</v>
      </c>
      <c r="E424" s="90">
        <v>70</v>
      </c>
      <c r="F424" s="12" t="s">
        <v>406</v>
      </c>
      <c r="G424" s="395"/>
      <c r="H424" s="275">
        <f t="shared" si="93"/>
        <v>720</v>
      </c>
      <c r="I424" s="265">
        <v>650</v>
      </c>
      <c r="J424" s="100"/>
      <c r="K424" s="100">
        <v>70</v>
      </c>
      <c r="L424" s="101">
        <f t="shared" si="94"/>
        <v>470</v>
      </c>
      <c r="M424" s="100">
        <f>650-250</f>
        <v>400</v>
      </c>
      <c r="N424" s="102"/>
      <c r="O424" s="100">
        <v>70</v>
      </c>
      <c r="P424" s="100">
        <f t="shared" si="95"/>
        <v>250</v>
      </c>
      <c r="Q424" s="100">
        <v>250</v>
      </c>
      <c r="R424" s="102"/>
      <c r="S424" s="102"/>
      <c r="T424" s="102">
        <f t="shared" si="96"/>
        <v>0</v>
      </c>
      <c r="U424" s="102"/>
      <c r="V424" s="102"/>
      <c r="W424" s="102"/>
      <c r="X424" s="86" t="s">
        <v>332</v>
      </c>
      <c r="Y424" s="90"/>
      <c r="Z424" s="50">
        <f t="shared" si="89"/>
        <v>720</v>
      </c>
      <c r="AA424" s="51">
        <f t="shared" si="90"/>
        <v>470</v>
      </c>
      <c r="AB424" s="51">
        <f t="shared" si="91"/>
        <v>250</v>
      </c>
      <c r="AC424" s="51">
        <f t="shared" si="92"/>
        <v>0</v>
      </c>
    </row>
    <row r="425" spans="1:29" ht="30">
      <c r="A425" s="49" t="s">
        <v>860</v>
      </c>
      <c r="B425" s="49" t="s">
        <v>33</v>
      </c>
      <c r="E425" s="90">
        <v>71</v>
      </c>
      <c r="F425" s="12" t="s">
        <v>407</v>
      </c>
      <c r="G425" s="395"/>
      <c r="H425" s="275">
        <f t="shared" si="93"/>
        <v>360</v>
      </c>
      <c r="I425" s="265">
        <v>320</v>
      </c>
      <c r="J425" s="100"/>
      <c r="K425" s="100">
        <v>40</v>
      </c>
      <c r="L425" s="101">
        <f t="shared" si="94"/>
        <v>340</v>
      </c>
      <c r="M425" s="100">
        <f>320-20</f>
        <v>300</v>
      </c>
      <c r="N425" s="102"/>
      <c r="O425" s="100">
        <v>40</v>
      </c>
      <c r="P425" s="100">
        <f t="shared" si="95"/>
        <v>20</v>
      </c>
      <c r="Q425" s="100">
        <v>20</v>
      </c>
      <c r="R425" s="102"/>
      <c r="S425" s="102"/>
      <c r="T425" s="102">
        <f t="shared" si="96"/>
        <v>3.0990000000000002</v>
      </c>
      <c r="U425" s="102">
        <v>3.0990000000000002</v>
      </c>
      <c r="V425" s="102"/>
      <c r="W425" s="102"/>
      <c r="X425" s="86" t="s">
        <v>332</v>
      </c>
      <c r="Y425" s="90"/>
      <c r="Z425" s="50">
        <f t="shared" si="89"/>
        <v>360</v>
      </c>
      <c r="AA425" s="51">
        <f t="shared" si="90"/>
        <v>340</v>
      </c>
      <c r="AB425" s="51">
        <f t="shared" si="91"/>
        <v>20</v>
      </c>
      <c r="AC425" s="51">
        <f t="shared" si="92"/>
        <v>3.0990000000000002</v>
      </c>
    </row>
    <row r="426" spans="1:29" ht="30">
      <c r="A426" s="49" t="s">
        <v>860</v>
      </c>
      <c r="B426" s="49" t="s">
        <v>33</v>
      </c>
      <c r="E426" s="90">
        <v>72</v>
      </c>
      <c r="F426" s="12" t="s">
        <v>408</v>
      </c>
      <c r="G426" s="395"/>
      <c r="H426" s="275">
        <f t="shared" si="93"/>
        <v>590</v>
      </c>
      <c r="I426" s="265">
        <v>540</v>
      </c>
      <c r="J426" s="100"/>
      <c r="K426" s="100">
        <v>50</v>
      </c>
      <c r="L426" s="101">
        <f t="shared" si="94"/>
        <v>423</v>
      </c>
      <c r="M426" s="100">
        <f>540-167</f>
        <v>373</v>
      </c>
      <c r="N426" s="102"/>
      <c r="O426" s="100">
        <v>50</v>
      </c>
      <c r="P426" s="100">
        <f t="shared" si="95"/>
        <v>167</v>
      </c>
      <c r="Q426" s="100">
        <v>167</v>
      </c>
      <c r="R426" s="102"/>
      <c r="S426" s="102"/>
      <c r="T426" s="102">
        <f t="shared" si="96"/>
        <v>0</v>
      </c>
      <c r="U426" s="102"/>
      <c r="V426" s="102"/>
      <c r="W426" s="102"/>
      <c r="X426" s="86" t="s">
        <v>332</v>
      </c>
      <c r="Y426" s="90"/>
      <c r="Z426" s="50">
        <f t="shared" si="89"/>
        <v>590</v>
      </c>
      <c r="AA426" s="51">
        <f t="shared" si="90"/>
        <v>423</v>
      </c>
      <c r="AB426" s="51">
        <f t="shared" si="91"/>
        <v>167</v>
      </c>
      <c r="AC426" s="51">
        <f t="shared" si="92"/>
        <v>0</v>
      </c>
    </row>
    <row r="427" spans="1:29" ht="30">
      <c r="A427" s="49" t="s">
        <v>860</v>
      </c>
      <c r="B427" s="49" t="s">
        <v>33</v>
      </c>
      <c r="E427" s="90">
        <v>73</v>
      </c>
      <c r="F427" s="12" t="s">
        <v>409</v>
      </c>
      <c r="G427" s="395"/>
      <c r="H427" s="275">
        <f t="shared" si="93"/>
        <v>645</v>
      </c>
      <c r="I427" s="265">
        <v>550</v>
      </c>
      <c r="J427" s="100"/>
      <c r="K427" s="100">
        <v>95</v>
      </c>
      <c r="L427" s="101">
        <f t="shared" si="94"/>
        <v>40</v>
      </c>
      <c r="M427" s="100">
        <f>550-510</f>
        <v>40</v>
      </c>
      <c r="N427" s="102"/>
      <c r="O427" s="100"/>
      <c r="P427" s="100">
        <f t="shared" si="95"/>
        <v>605</v>
      </c>
      <c r="Q427" s="100">
        <v>510</v>
      </c>
      <c r="R427" s="102"/>
      <c r="S427" s="102">
        <v>95</v>
      </c>
      <c r="T427" s="102">
        <f t="shared" si="96"/>
        <v>0</v>
      </c>
      <c r="U427" s="102"/>
      <c r="V427" s="102"/>
      <c r="W427" s="102"/>
      <c r="X427" s="86" t="s">
        <v>332</v>
      </c>
      <c r="Y427" s="90"/>
      <c r="Z427" s="50">
        <f t="shared" si="89"/>
        <v>645</v>
      </c>
      <c r="AA427" s="51">
        <f t="shared" si="90"/>
        <v>40</v>
      </c>
      <c r="AB427" s="51">
        <f t="shared" si="91"/>
        <v>605</v>
      </c>
      <c r="AC427" s="51">
        <f t="shared" si="92"/>
        <v>0</v>
      </c>
    </row>
    <row r="428" spans="1:29" ht="30">
      <c r="A428" s="49" t="s">
        <v>860</v>
      </c>
      <c r="B428" s="49" t="s">
        <v>33</v>
      </c>
      <c r="E428" s="90">
        <v>74</v>
      </c>
      <c r="F428" s="12" t="s">
        <v>410</v>
      </c>
      <c r="G428" s="395"/>
      <c r="H428" s="275">
        <f t="shared" si="93"/>
        <v>300</v>
      </c>
      <c r="I428" s="265">
        <v>300</v>
      </c>
      <c r="J428" s="100"/>
      <c r="K428" s="100"/>
      <c r="L428" s="101">
        <f t="shared" si="94"/>
        <v>25</v>
      </c>
      <c r="M428" s="100">
        <f>300-275</f>
        <v>25</v>
      </c>
      <c r="N428" s="102"/>
      <c r="O428" s="100"/>
      <c r="P428" s="100">
        <f t="shared" si="95"/>
        <v>275</v>
      </c>
      <c r="Q428" s="100">
        <v>275</v>
      </c>
      <c r="R428" s="102"/>
      <c r="S428" s="102"/>
      <c r="T428" s="102">
        <f t="shared" si="96"/>
        <v>0</v>
      </c>
      <c r="U428" s="102"/>
      <c r="V428" s="102"/>
      <c r="W428" s="102"/>
      <c r="X428" s="86" t="s">
        <v>332</v>
      </c>
      <c r="Y428" s="90"/>
      <c r="Z428" s="50">
        <f t="shared" si="89"/>
        <v>300</v>
      </c>
      <c r="AA428" s="51">
        <f t="shared" si="90"/>
        <v>25</v>
      </c>
      <c r="AB428" s="51">
        <f t="shared" si="91"/>
        <v>275</v>
      </c>
      <c r="AC428" s="51">
        <f t="shared" si="92"/>
        <v>0</v>
      </c>
    </row>
    <row r="429" spans="1:29" ht="30">
      <c r="A429" s="49" t="s">
        <v>860</v>
      </c>
      <c r="B429" s="49" t="s">
        <v>33</v>
      </c>
      <c r="E429" s="90">
        <v>75</v>
      </c>
      <c r="F429" s="12" t="s">
        <v>411</v>
      </c>
      <c r="G429" s="395"/>
      <c r="H429" s="275">
        <f t="shared" si="93"/>
        <v>330</v>
      </c>
      <c r="I429" s="265">
        <v>300</v>
      </c>
      <c r="J429" s="100"/>
      <c r="K429" s="100">
        <v>30</v>
      </c>
      <c r="L429" s="101">
        <f t="shared" si="94"/>
        <v>30</v>
      </c>
      <c r="M429" s="100">
        <f>300-270</f>
        <v>30</v>
      </c>
      <c r="N429" s="102"/>
      <c r="O429" s="100"/>
      <c r="P429" s="100">
        <f t="shared" si="95"/>
        <v>300</v>
      </c>
      <c r="Q429" s="100">
        <v>270</v>
      </c>
      <c r="R429" s="102"/>
      <c r="S429" s="102">
        <v>30</v>
      </c>
      <c r="T429" s="102">
        <f t="shared" si="96"/>
        <v>0</v>
      </c>
      <c r="U429" s="102"/>
      <c r="V429" s="102"/>
      <c r="W429" s="102"/>
      <c r="X429" s="86" t="s">
        <v>332</v>
      </c>
      <c r="Y429" s="90"/>
      <c r="Z429" s="50">
        <f t="shared" si="89"/>
        <v>330</v>
      </c>
      <c r="AA429" s="51">
        <f t="shared" si="90"/>
        <v>30</v>
      </c>
      <c r="AB429" s="51">
        <f t="shared" si="91"/>
        <v>300</v>
      </c>
      <c r="AC429" s="51">
        <f t="shared" si="92"/>
        <v>0</v>
      </c>
    </row>
    <row r="430" spans="1:29" ht="30">
      <c r="A430" s="49" t="s">
        <v>860</v>
      </c>
      <c r="B430" s="49" t="s">
        <v>33</v>
      </c>
      <c r="E430" s="90">
        <v>76</v>
      </c>
      <c r="F430" s="12" t="s">
        <v>412</v>
      </c>
      <c r="G430" s="395"/>
      <c r="H430" s="275">
        <f t="shared" si="93"/>
        <v>470</v>
      </c>
      <c r="I430" s="265">
        <v>395</v>
      </c>
      <c r="J430" s="100"/>
      <c r="K430" s="100">
        <v>75</v>
      </c>
      <c r="L430" s="101">
        <f t="shared" si="94"/>
        <v>25</v>
      </c>
      <c r="M430" s="100">
        <f>395-370</f>
        <v>25</v>
      </c>
      <c r="N430" s="102"/>
      <c r="O430" s="100"/>
      <c r="P430" s="100">
        <f t="shared" si="95"/>
        <v>445</v>
      </c>
      <c r="Q430" s="100">
        <v>370</v>
      </c>
      <c r="R430" s="102"/>
      <c r="S430" s="102">
        <v>75</v>
      </c>
      <c r="T430" s="102">
        <f t="shared" si="96"/>
        <v>0</v>
      </c>
      <c r="U430" s="102"/>
      <c r="V430" s="102"/>
      <c r="W430" s="102"/>
      <c r="X430" s="86" t="s">
        <v>332</v>
      </c>
      <c r="Y430" s="90"/>
      <c r="Z430" s="50">
        <f t="shared" si="89"/>
        <v>470</v>
      </c>
      <c r="AA430" s="51">
        <f t="shared" si="90"/>
        <v>25</v>
      </c>
      <c r="AB430" s="51">
        <f t="shared" si="91"/>
        <v>445</v>
      </c>
      <c r="AC430" s="51">
        <f t="shared" si="92"/>
        <v>0</v>
      </c>
    </row>
    <row r="431" spans="1:29" ht="30">
      <c r="A431" s="49" t="s">
        <v>860</v>
      </c>
      <c r="B431" s="49" t="s">
        <v>33</v>
      </c>
      <c r="E431" s="90">
        <v>77</v>
      </c>
      <c r="F431" s="12" t="s">
        <v>413</v>
      </c>
      <c r="G431" s="395"/>
      <c r="H431" s="275">
        <f t="shared" si="93"/>
        <v>300</v>
      </c>
      <c r="I431" s="265">
        <v>300</v>
      </c>
      <c r="J431" s="100"/>
      <c r="K431" s="100"/>
      <c r="L431" s="101">
        <f t="shared" si="94"/>
        <v>25</v>
      </c>
      <c r="M431" s="100">
        <f>300-275</f>
        <v>25</v>
      </c>
      <c r="N431" s="102"/>
      <c r="O431" s="100"/>
      <c r="P431" s="100">
        <f t="shared" si="95"/>
        <v>275</v>
      </c>
      <c r="Q431" s="100">
        <v>275</v>
      </c>
      <c r="R431" s="102"/>
      <c r="S431" s="102"/>
      <c r="T431" s="102">
        <f t="shared" si="96"/>
        <v>0</v>
      </c>
      <c r="U431" s="102"/>
      <c r="V431" s="102"/>
      <c r="W431" s="102"/>
      <c r="X431" s="86" t="s">
        <v>332</v>
      </c>
      <c r="Y431" s="90"/>
      <c r="Z431" s="50">
        <f t="shared" si="89"/>
        <v>300</v>
      </c>
      <c r="AA431" s="51">
        <f t="shared" si="90"/>
        <v>25</v>
      </c>
      <c r="AB431" s="51">
        <f t="shared" si="91"/>
        <v>275</v>
      </c>
      <c r="AC431" s="51">
        <f t="shared" si="92"/>
        <v>0</v>
      </c>
    </row>
    <row r="432" spans="1:29" ht="30">
      <c r="A432" s="49" t="s">
        <v>860</v>
      </c>
      <c r="B432" s="49" t="s">
        <v>33</v>
      </c>
      <c r="E432" s="90">
        <v>78</v>
      </c>
      <c r="F432" s="12" t="s">
        <v>414</v>
      </c>
      <c r="G432" s="395" t="s">
        <v>330</v>
      </c>
      <c r="H432" s="275">
        <f t="shared" si="93"/>
        <v>835.75</v>
      </c>
      <c r="I432" s="265">
        <v>835.75</v>
      </c>
      <c r="J432" s="100"/>
      <c r="K432" s="100"/>
      <c r="L432" s="101">
        <f t="shared" si="94"/>
        <v>835.75</v>
      </c>
      <c r="M432" s="100">
        <v>835.75</v>
      </c>
      <c r="N432" s="102"/>
      <c r="O432" s="100"/>
      <c r="P432" s="100">
        <f t="shared" si="95"/>
        <v>0</v>
      </c>
      <c r="Q432" s="100"/>
      <c r="R432" s="102"/>
      <c r="S432" s="102"/>
      <c r="T432" s="102">
        <f t="shared" si="96"/>
        <v>0</v>
      </c>
      <c r="U432" s="102"/>
      <c r="V432" s="102"/>
      <c r="W432" s="102"/>
      <c r="X432" s="86" t="s">
        <v>356</v>
      </c>
      <c r="Y432" s="90"/>
      <c r="Z432" s="50">
        <f t="shared" si="89"/>
        <v>835.75</v>
      </c>
      <c r="AA432" s="51">
        <f t="shared" si="90"/>
        <v>835.75</v>
      </c>
      <c r="AB432" s="51">
        <f t="shared" si="91"/>
        <v>0</v>
      </c>
      <c r="AC432" s="51">
        <f t="shared" si="92"/>
        <v>0</v>
      </c>
    </row>
    <row r="433" spans="1:246" ht="30">
      <c r="A433" s="49" t="s">
        <v>860</v>
      </c>
      <c r="B433" s="49" t="s">
        <v>33</v>
      </c>
      <c r="E433" s="90">
        <v>79</v>
      </c>
      <c r="F433" s="12" t="s">
        <v>415</v>
      </c>
      <c r="G433" s="395"/>
      <c r="H433" s="275">
        <f t="shared" si="93"/>
        <v>259.3</v>
      </c>
      <c r="I433" s="265">
        <v>259.3</v>
      </c>
      <c r="J433" s="100"/>
      <c r="K433" s="100"/>
      <c r="L433" s="101">
        <f t="shared" si="94"/>
        <v>111.30000000000001</v>
      </c>
      <c r="M433" s="100">
        <f>259.3-148</f>
        <v>111.30000000000001</v>
      </c>
      <c r="N433" s="102"/>
      <c r="O433" s="100"/>
      <c r="P433" s="100">
        <f t="shared" si="95"/>
        <v>148</v>
      </c>
      <c r="Q433" s="100">
        <v>148</v>
      </c>
      <c r="R433" s="102"/>
      <c r="S433" s="102"/>
      <c r="T433" s="102">
        <f t="shared" si="96"/>
        <v>0</v>
      </c>
      <c r="U433" s="102"/>
      <c r="V433" s="102"/>
      <c r="W433" s="102"/>
      <c r="X433" s="86" t="s">
        <v>356</v>
      </c>
      <c r="Y433" s="90"/>
      <c r="Z433" s="50">
        <f t="shared" si="89"/>
        <v>259.3</v>
      </c>
      <c r="AA433" s="51">
        <f t="shared" si="90"/>
        <v>111.30000000000001</v>
      </c>
      <c r="AB433" s="51">
        <f t="shared" si="91"/>
        <v>148</v>
      </c>
      <c r="AC433" s="51">
        <f t="shared" si="92"/>
        <v>0</v>
      </c>
    </row>
    <row r="434" spans="1:246" ht="30">
      <c r="A434" s="49" t="s">
        <v>860</v>
      </c>
      <c r="B434" s="49" t="s">
        <v>33</v>
      </c>
      <c r="E434" s="90">
        <v>80</v>
      </c>
      <c r="F434" s="12" t="s">
        <v>416</v>
      </c>
      <c r="G434" s="395"/>
      <c r="H434" s="275">
        <f t="shared" si="93"/>
        <v>1600</v>
      </c>
      <c r="I434" s="265">
        <v>1500</v>
      </c>
      <c r="J434" s="100"/>
      <c r="K434" s="100">
        <v>100</v>
      </c>
      <c r="L434" s="101">
        <f t="shared" si="94"/>
        <v>1200</v>
      </c>
      <c r="M434" s="100">
        <f>1500-400</f>
        <v>1100</v>
      </c>
      <c r="N434" s="102"/>
      <c r="O434" s="100">
        <v>100</v>
      </c>
      <c r="P434" s="100">
        <f t="shared" si="95"/>
        <v>400</v>
      </c>
      <c r="Q434" s="100">
        <v>400</v>
      </c>
      <c r="R434" s="102"/>
      <c r="S434" s="102"/>
      <c r="T434" s="102">
        <f t="shared" si="96"/>
        <v>1008.304</v>
      </c>
      <c r="U434" s="102">
        <v>1008.304</v>
      </c>
      <c r="V434" s="102"/>
      <c r="W434" s="102"/>
      <c r="X434" s="86" t="s">
        <v>356</v>
      </c>
      <c r="Y434" s="90"/>
      <c r="Z434" s="50">
        <f t="shared" si="89"/>
        <v>1600</v>
      </c>
      <c r="AA434" s="51">
        <f t="shared" si="90"/>
        <v>1200</v>
      </c>
      <c r="AB434" s="51">
        <f t="shared" si="91"/>
        <v>400</v>
      </c>
      <c r="AC434" s="51">
        <f t="shared" si="92"/>
        <v>1008.304</v>
      </c>
    </row>
    <row r="435" spans="1:246" ht="30">
      <c r="A435" s="49" t="s">
        <v>860</v>
      </c>
      <c r="B435" s="49" t="s">
        <v>33</v>
      </c>
      <c r="E435" s="90">
        <v>81</v>
      </c>
      <c r="F435" s="12" t="s">
        <v>417</v>
      </c>
      <c r="G435" s="395"/>
      <c r="H435" s="275">
        <f t="shared" si="93"/>
        <v>890</v>
      </c>
      <c r="I435" s="265">
        <v>820</v>
      </c>
      <c r="J435" s="100"/>
      <c r="K435" s="100">
        <v>70</v>
      </c>
      <c r="L435" s="101">
        <f t="shared" si="94"/>
        <v>680</v>
      </c>
      <c r="M435" s="100">
        <f>820-210</f>
        <v>610</v>
      </c>
      <c r="N435" s="102"/>
      <c r="O435" s="100">
        <v>70</v>
      </c>
      <c r="P435" s="100">
        <f t="shared" si="95"/>
        <v>210</v>
      </c>
      <c r="Q435" s="100">
        <v>210</v>
      </c>
      <c r="R435" s="102"/>
      <c r="S435" s="102"/>
      <c r="T435" s="102">
        <f t="shared" si="96"/>
        <v>0</v>
      </c>
      <c r="U435" s="102"/>
      <c r="V435" s="102"/>
      <c r="W435" s="102"/>
      <c r="X435" s="86" t="s">
        <v>356</v>
      </c>
      <c r="Y435" s="90"/>
      <c r="Z435" s="50">
        <f t="shared" si="89"/>
        <v>890</v>
      </c>
      <c r="AA435" s="51">
        <f t="shared" si="90"/>
        <v>680</v>
      </c>
      <c r="AB435" s="51">
        <f t="shared" si="91"/>
        <v>210</v>
      </c>
      <c r="AC435" s="51">
        <f t="shared" si="92"/>
        <v>0</v>
      </c>
    </row>
    <row r="436" spans="1:246" ht="30">
      <c r="A436" s="49" t="s">
        <v>860</v>
      </c>
      <c r="B436" s="49" t="s">
        <v>33</v>
      </c>
      <c r="E436" s="90">
        <v>82</v>
      </c>
      <c r="F436" s="12" t="s">
        <v>418</v>
      </c>
      <c r="G436" s="395"/>
      <c r="H436" s="275">
        <f t="shared" si="93"/>
        <v>940</v>
      </c>
      <c r="I436" s="265">
        <v>860</v>
      </c>
      <c r="J436" s="100"/>
      <c r="K436" s="100">
        <v>80</v>
      </c>
      <c r="L436" s="101">
        <f t="shared" si="94"/>
        <v>740</v>
      </c>
      <c r="M436" s="100">
        <f>860-200</f>
        <v>660</v>
      </c>
      <c r="N436" s="102"/>
      <c r="O436" s="100">
        <v>80</v>
      </c>
      <c r="P436" s="100">
        <f t="shared" si="95"/>
        <v>200</v>
      </c>
      <c r="Q436" s="100">
        <v>200</v>
      </c>
      <c r="R436" s="102"/>
      <c r="S436" s="102"/>
      <c r="T436" s="102">
        <f t="shared" si="96"/>
        <v>0</v>
      </c>
      <c r="U436" s="102"/>
      <c r="V436" s="102"/>
      <c r="W436" s="102"/>
      <c r="X436" s="86" t="s">
        <v>356</v>
      </c>
      <c r="Y436" s="90"/>
      <c r="Z436" s="50">
        <f t="shared" si="89"/>
        <v>940</v>
      </c>
      <c r="AA436" s="51">
        <f t="shared" si="90"/>
        <v>740</v>
      </c>
      <c r="AB436" s="51">
        <f t="shared" si="91"/>
        <v>200</v>
      </c>
      <c r="AC436" s="51">
        <f t="shared" si="92"/>
        <v>0</v>
      </c>
    </row>
    <row r="437" spans="1:246" ht="30">
      <c r="A437" s="49" t="s">
        <v>860</v>
      </c>
      <c r="B437" s="49" t="s">
        <v>33</v>
      </c>
      <c r="E437" s="90">
        <v>83</v>
      </c>
      <c r="F437" s="12" t="s">
        <v>419</v>
      </c>
      <c r="G437" s="395"/>
      <c r="H437" s="275">
        <f t="shared" si="93"/>
        <v>211</v>
      </c>
      <c r="I437" s="265">
        <v>211</v>
      </c>
      <c r="J437" s="100"/>
      <c r="K437" s="100"/>
      <c r="L437" s="101">
        <f t="shared" si="94"/>
        <v>176</v>
      </c>
      <c r="M437" s="100">
        <f>211-35</f>
        <v>176</v>
      </c>
      <c r="N437" s="102"/>
      <c r="O437" s="100"/>
      <c r="P437" s="100">
        <f t="shared" si="95"/>
        <v>35</v>
      </c>
      <c r="Q437" s="100">
        <v>35</v>
      </c>
      <c r="R437" s="102"/>
      <c r="S437" s="102"/>
      <c r="T437" s="102">
        <f t="shared" si="96"/>
        <v>0</v>
      </c>
      <c r="U437" s="102"/>
      <c r="V437" s="102"/>
      <c r="W437" s="102"/>
      <c r="X437" s="86" t="s">
        <v>356</v>
      </c>
      <c r="Y437" s="90"/>
      <c r="Z437" s="50">
        <f t="shared" si="89"/>
        <v>211</v>
      </c>
      <c r="AA437" s="51">
        <f t="shared" si="90"/>
        <v>176</v>
      </c>
      <c r="AB437" s="51">
        <f t="shared" si="91"/>
        <v>35</v>
      </c>
      <c r="AC437" s="51">
        <f t="shared" si="92"/>
        <v>0</v>
      </c>
    </row>
    <row r="438" spans="1:246" ht="30">
      <c r="A438" s="49" t="s">
        <v>860</v>
      </c>
      <c r="B438" s="49" t="s">
        <v>33</v>
      </c>
      <c r="E438" s="90">
        <v>84</v>
      </c>
      <c r="F438" s="12" t="s">
        <v>420</v>
      </c>
      <c r="G438" s="395"/>
      <c r="H438" s="275">
        <f t="shared" si="93"/>
        <v>628.54999999999995</v>
      </c>
      <c r="I438" s="265">
        <v>628.54999999999995</v>
      </c>
      <c r="J438" s="100"/>
      <c r="K438" s="100"/>
      <c r="L438" s="101">
        <f t="shared" si="94"/>
        <v>628.54999999999995</v>
      </c>
      <c r="M438" s="100">
        <v>628.54999999999995</v>
      </c>
      <c r="N438" s="102"/>
      <c r="O438" s="100"/>
      <c r="P438" s="100">
        <f t="shared" si="95"/>
        <v>0</v>
      </c>
      <c r="Q438" s="100"/>
      <c r="R438" s="102"/>
      <c r="S438" s="102"/>
      <c r="T438" s="102">
        <f t="shared" si="96"/>
        <v>3.7410000000000001</v>
      </c>
      <c r="U438" s="102">
        <v>3.7410000000000001</v>
      </c>
      <c r="V438" s="102"/>
      <c r="W438" s="102"/>
      <c r="X438" s="86" t="s">
        <v>356</v>
      </c>
      <c r="Y438" s="90"/>
      <c r="Z438" s="50">
        <f t="shared" si="89"/>
        <v>628.54999999999995</v>
      </c>
      <c r="AA438" s="51">
        <f t="shared" si="90"/>
        <v>628.54999999999995</v>
      </c>
      <c r="AB438" s="51">
        <f t="shared" si="91"/>
        <v>0</v>
      </c>
      <c r="AC438" s="51">
        <f t="shared" si="92"/>
        <v>3.7410000000000001</v>
      </c>
    </row>
    <row r="439" spans="1:246" ht="30">
      <c r="A439" s="49" t="s">
        <v>860</v>
      </c>
      <c r="B439" s="49" t="s">
        <v>33</v>
      </c>
      <c r="E439" s="90">
        <v>85</v>
      </c>
      <c r="F439" s="12" t="s">
        <v>421</v>
      </c>
      <c r="G439" s="395"/>
      <c r="H439" s="275">
        <f t="shared" si="93"/>
        <v>744.4</v>
      </c>
      <c r="I439" s="265">
        <v>744.4</v>
      </c>
      <c r="J439" s="100"/>
      <c r="K439" s="100"/>
      <c r="L439" s="101">
        <f t="shared" si="94"/>
        <v>744.4</v>
      </c>
      <c r="M439" s="100">
        <v>744.4</v>
      </c>
      <c r="N439" s="102"/>
      <c r="O439" s="100"/>
      <c r="P439" s="100">
        <f t="shared" si="95"/>
        <v>0</v>
      </c>
      <c r="Q439" s="100"/>
      <c r="R439" s="102"/>
      <c r="S439" s="102"/>
      <c r="T439" s="102">
        <f t="shared" si="96"/>
        <v>2.8090000000000002</v>
      </c>
      <c r="U439" s="102">
        <v>2.8090000000000002</v>
      </c>
      <c r="V439" s="102"/>
      <c r="W439" s="102"/>
      <c r="X439" s="86" t="s">
        <v>356</v>
      </c>
      <c r="Y439" s="90"/>
      <c r="Z439" s="50">
        <f t="shared" si="89"/>
        <v>744.4</v>
      </c>
      <c r="AA439" s="51">
        <f t="shared" si="90"/>
        <v>744.4</v>
      </c>
      <c r="AB439" s="51">
        <f t="shared" si="91"/>
        <v>0</v>
      </c>
      <c r="AC439" s="51">
        <f t="shared" si="92"/>
        <v>2.8090000000000002</v>
      </c>
    </row>
    <row r="440" spans="1:246" ht="45">
      <c r="A440" s="49" t="s">
        <v>860</v>
      </c>
      <c r="B440" s="49" t="s">
        <v>33</v>
      </c>
      <c r="E440" s="90">
        <v>86</v>
      </c>
      <c r="F440" s="12" t="s">
        <v>422</v>
      </c>
      <c r="G440" s="395"/>
      <c r="H440" s="275">
        <f t="shared" si="93"/>
        <v>777</v>
      </c>
      <c r="I440" s="265">
        <v>777</v>
      </c>
      <c r="J440" s="100"/>
      <c r="K440" s="100"/>
      <c r="L440" s="101">
        <f t="shared" si="94"/>
        <v>777</v>
      </c>
      <c r="M440" s="100">
        <v>777</v>
      </c>
      <c r="N440" s="102"/>
      <c r="O440" s="100"/>
      <c r="P440" s="100">
        <f t="shared" si="95"/>
        <v>0</v>
      </c>
      <c r="Q440" s="100"/>
      <c r="R440" s="102"/>
      <c r="S440" s="102"/>
      <c r="T440" s="102">
        <f t="shared" si="96"/>
        <v>30.713000000000001</v>
      </c>
      <c r="U440" s="102">
        <v>30.713000000000001</v>
      </c>
      <c r="V440" s="102"/>
      <c r="W440" s="102"/>
      <c r="X440" s="86" t="s">
        <v>356</v>
      </c>
      <c r="Y440" s="90"/>
      <c r="Z440" s="50">
        <f t="shared" si="89"/>
        <v>777</v>
      </c>
      <c r="AA440" s="51">
        <f t="shared" si="90"/>
        <v>777</v>
      </c>
      <c r="AB440" s="51">
        <f t="shared" si="91"/>
        <v>0</v>
      </c>
      <c r="AC440" s="51">
        <f t="shared" si="92"/>
        <v>30.713000000000001</v>
      </c>
    </row>
    <row r="441" spans="1:246" ht="45">
      <c r="A441" s="49" t="s">
        <v>860</v>
      </c>
      <c r="B441" s="49" t="s">
        <v>33</v>
      </c>
      <c r="E441" s="90">
        <v>87</v>
      </c>
      <c r="F441" s="12" t="s">
        <v>423</v>
      </c>
      <c r="G441" s="395"/>
      <c r="H441" s="275">
        <f t="shared" si="93"/>
        <v>503</v>
      </c>
      <c r="I441" s="265">
        <v>503</v>
      </c>
      <c r="J441" s="100"/>
      <c r="K441" s="100"/>
      <c r="L441" s="101">
        <f t="shared" si="94"/>
        <v>503</v>
      </c>
      <c r="M441" s="100">
        <v>503</v>
      </c>
      <c r="N441" s="102"/>
      <c r="O441" s="100"/>
      <c r="P441" s="100">
        <f t="shared" si="95"/>
        <v>0</v>
      </c>
      <c r="Q441" s="100"/>
      <c r="R441" s="102"/>
      <c r="S441" s="102"/>
      <c r="T441" s="102">
        <f t="shared" si="96"/>
        <v>5.82</v>
      </c>
      <c r="U441" s="102">
        <v>5.82</v>
      </c>
      <c r="V441" s="102"/>
      <c r="W441" s="102"/>
      <c r="X441" s="86" t="s">
        <v>356</v>
      </c>
      <c r="Y441" s="90"/>
      <c r="Z441" s="50">
        <f t="shared" si="89"/>
        <v>503</v>
      </c>
      <c r="AA441" s="51">
        <f t="shared" si="90"/>
        <v>503</v>
      </c>
      <c r="AB441" s="51">
        <f t="shared" si="91"/>
        <v>0</v>
      </c>
      <c r="AC441" s="51">
        <f t="shared" si="92"/>
        <v>5.82</v>
      </c>
    </row>
    <row r="442" spans="1:246" ht="30">
      <c r="A442" s="49" t="s">
        <v>860</v>
      </c>
      <c r="B442" s="49" t="s">
        <v>33</v>
      </c>
      <c r="E442" s="90">
        <v>88</v>
      </c>
      <c r="F442" s="12" t="s">
        <v>424</v>
      </c>
      <c r="G442" s="395"/>
      <c r="H442" s="275">
        <f t="shared" si="93"/>
        <v>646</v>
      </c>
      <c r="I442" s="265">
        <v>646</v>
      </c>
      <c r="J442" s="100"/>
      <c r="K442" s="100"/>
      <c r="L442" s="101">
        <f t="shared" si="94"/>
        <v>646</v>
      </c>
      <c r="M442" s="100">
        <v>646</v>
      </c>
      <c r="N442" s="102"/>
      <c r="O442" s="100"/>
      <c r="P442" s="100">
        <f t="shared" si="95"/>
        <v>0</v>
      </c>
      <c r="Q442" s="100"/>
      <c r="R442" s="102"/>
      <c r="S442" s="102"/>
      <c r="T442" s="102">
        <f t="shared" si="96"/>
        <v>11.959</v>
      </c>
      <c r="U442" s="102">
        <v>11.959</v>
      </c>
      <c r="V442" s="102"/>
      <c r="W442" s="102"/>
      <c r="X442" s="86" t="s">
        <v>356</v>
      </c>
      <c r="Y442" s="90"/>
      <c r="Z442" s="50">
        <f t="shared" si="89"/>
        <v>646</v>
      </c>
      <c r="AA442" s="51">
        <f t="shared" si="90"/>
        <v>646</v>
      </c>
      <c r="AB442" s="51">
        <f t="shared" si="91"/>
        <v>0</v>
      </c>
      <c r="AC442" s="51">
        <f t="shared" si="92"/>
        <v>11.959</v>
      </c>
    </row>
    <row r="443" spans="1:246" ht="30">
      <c r="A443" s="49" t="s">
        <v>860</v>
      </c>
      <c r="B443" s="49" t="s">
        <v>33</v>
      </c>
      <c r="E443" s="90">
        <v>89</v>
      </c>
      <c r="F443" s="12" t="s">
        <v>425</v>
      </c>
      <c r="G443" s="395"/>
      <c r="H443" s="275">
        <f t="shared" si="93"/>
        <v>279</v>
      </c>
      <c r="I443" s="265">
        <v>279</v>
      </c>
      <c r="J443" s="100"/>
      <c r="K443" s="100"/>
      <c r="L443" s="101">
        <f t="shared" si="94"/>
        <v>0</v>
      </c>
      <c r="M443" s="100"/>
      <c r="N443" s="102"/>
      <c r="O443" s="100"/>
      <c r="P443" s="100">
        <f t="shared" si="95"/>
        <v>279</v>
      </c>
      <c r="Q443" s="100">
        <v>279</v>
      </c>
      <c r="R443" s="102"/>
      <c r="S443" s="102"/>
      <c r="T443" s="102">
        <f t="shared" si="96"/>
        <v>0</v>
      </c>
      <c r="U443" s="102"/>
      <c r="V443" s="102"/>
      <c r="W443" s="102"/>
      <c r="X443" s="86" t="s">
        <v>356</v>
      </c>
      <c r="Y443" s="90"/>
      <c r="Z443" s="50">
        <f t="shared" si="89"/>
        <v>279</v>
      </c>
      <c r="AA443" s="51">
        <f t="shared" si="90"/>
        <v>0</v>
      </c>
      <c r="AB443" s="51">
        <f t="shared" si="91"/>
        <v>279</v>
      </c>
      <c r="AC443" s="51">
        <f t="shared" si="92"/>
        <v>0</v>
      </c>
    </row>
    <row r="444" spans="1:246" ht="30">
      <c r="A444" s="49" t="s">
        <v>860</v>
      </c>
      <c r="B444" s="49" t="s">
        <v>33</v>
      </c>
      <c r="E444" s="90">
        <v>90</v>
      </c>
      <c r="F444" s="12" t="s">
        <v>426</v>
      </c>
      <c r="G444" s="395"/>
      <c r="H444" s="275">
        <f t="shared" si="93"/>
        <v>964</v>
      </c>
      <c r="I444" s="265">
        <v>884</v>
      </c>
      <c r="J444" s="100"/>
      <c r="K444" s="100">
        <v>80</v>
      </c>
      <c r="L444" s="101">
        <f t="shared" si="94"/>
        <v>0</v>
      </c>
      <c r="M444" s="100"/>
      <c r="N444" s="102"/>
      <c r="O444" s="100"/>
      <c r="P444" s="100">
        <f t="shared" si="95"/>
        <v>929</v>
      </c>
      <c r="Q444" s="100">
        <v>884</v>
      </c>
      <c r="R444" s="102"/>
      <c r="S444" s="102">
        <v>45</v>
      </c>
      <c r="T444" s="102">
        <f t="shared" si="96"/>
        <v>0</v>
      </c>
      <c r="U444" s="102"/>
      <c r="V444" s="102"/>
      <c r="W444" s="102"/>
      <c r="X444" s="86" t="s">
        <v>356</v>
      </c>
      <c r="Y444" s="90"/>
      <c r="Z444" s="50">
        <f t="shared" si="89"/>
        <v>964</v>
      </c>
      <c r="AA444" s="51">
        <f t="shared" si="90"/>
        <v>0</v>
      </c>
      <c r="AB444" s="51">
        <f t="shared" si="91"/>
        <v>929</v>
      </c>
      <c r="AC444" s="51">
        <f t="shared" si="92"/>
        <v>0</v>
      </c>
    </row>
    <row r="445" spans="1:246" ht="30">
      <c r="A445" s="49" t="s">
        <v>860</v>
      </c>
      <c r="B445" s="49" t="s">
        <v>33</v>
      </c>
      <c r="E445" s="90">
        <v>91</v>
      </c>
      <c r="F445" s="12" t="s">
        <v>427</v>
      </c>
      <c r="G445" s="395"/>
      <c r="H445" s="275">
        <f t="shared" si="93"/>
        <v>914</v>
      </c>
      <c r="I445" s="265">
        <v>844</v>
      </c>
      <c r="J445" s="100"/>
      <c r="K445" s="100">
        <v>70</v>
      </c>
      <c r="L445" s="101">
        <f t="shared" si="94"/>
        <v>0</v>
      </c>
      <c r="M445" s="100"/>
      <c r="N445" s="102"/>
      <c r="O445" s="100"/>
      <c r="P445" s="100">
        <f t="shared" si="95"/>
        <v>877</v>
      </c>
      <c r="Q445" s="100">
        <v>844</v>
      </c>
      <c r="R445" s="102"/>
      <c r="S445" s="102">
        <v>33</v>
      </c>
      <c r="T445" s="102">
        <f t="shared" si="96"/>
        <v>0</v>
      </c>
      <c r="U445" s="102"/>
      <c r="V445" s="102"/>
      <c r="W445" s="102"/>
      <c r="X445" s="86" t="s">
        <v>356</v>
      </c>
      <c r="Y445" s="90"/>
      <c r="Z445" s="50">
        <f t="shared" si="89"/>
        <v>914</v>
      </c>
      <c r="AA445" s="51">
        <f t="shared" si="90"/>
        <v>0</v>
      </c>
      <c r="AB445" s="51">
        <f t="shared" si="91"/>
        <v>877</v>
      </c>
      <c r="AC445" s="51">
        <f t="shared" si="92"/>
        <v>0</v>
      </c>
    </row>
    <row r="446" spans="1:246" ht="30">
      <c r="A446" s="49" t="s">
        <v>860</v>
      </c>
      <c r="B446" s="49" t="s">
        <v>33</v>
      </c>
      <c r="E446" s="90">
        <v>92</v>
      </c>
      <c r="F446" s="12" t="s">
        <v>428</v>
      </c>
      <c r="G446" s="395"/>
      <c r="H446" s="275">
        <f t="shared" si="93"/>
        <v>221</v>
      </c>
      <c r="I446" s="265">
        <v>221</v>
      </c>
      <c r="J446" s="100"/>
      <c r="K446" s="100"/>
      <c r="L446" s="101">
        <f t="shared" si="94"/>
        <v>0</v>
      </c>
      <c r="M446" s="100"/>
      <c r="N446" s="102"/>
      <c r="O446" s="100"/>
      <c r="P446" s="100">
        <f t="shared" si="95"/>
        <v>221</v>
      </c>
      <c r="Q446" s="100">
        <v>221</v>
      </c>
      <c r="R446" s="102"/>
      <c r="S446" s="102"/>
      <c r="T446" s="102">
        <f t="shared" si="96"/>
        <v>0</v>
      </c>
      <c r="U446" s="102"/>
      <c r="V446" s="102"/>
      <c r="W446" s="102"/>
      <c r="X446" s="86" t="s">
        <v>356</v>
      </c>
      <c r="Y446" s="90"/>
      <c r="Z446" s="50">
        <f t="shared" si="89"/>
        <v>221</v>
      </c>
      <c r="AA446" s="51">
        <f t="shared" si="90"/>
        <v>0</v>
      </c>
      <c r="AB446" s="51">
        <f t="shared" si="91"/>
        <v>221</v>
      </c>
      <c r="AC446" s="51">
        <f t="shared" si="92"/>
        <v>0</v>
      </c>
    </row>
    <row r="447" spans="1:246" s="139" customFormat="1">
      <c r="A447" s="139" t="s">
        <v>861</v>
      </c>
      <c r="B447" s="49" t="s">
        <v>33</v>
      </c>
      <c r="E447" s="65" t="s">
        <v>43</v>
      </c>
      <c r="F447" s="66" t="s">
        <v>448</v>
      </c>
      <c r="G447" s="78"/>
      <c r="H447" s="273">
        <f>SUM(H448:H547)</f>
        <v>95236</v>
      </c>
      <c r="I447" s="273">
        <f t="shared" ref="I447:X447" si="97">SUM(I448:I547)</f>
        <v>95236</v>
      </c>
      <c r="J447" s="68">
        <f t="shared" si="97"/>
        <v>0</v>
      </c>
      <c r="K447" s="68">
        <f t="shared" si="97"/>
        <v>0</v>
      </c>
      <c r="L447" s="69">
        <f t="shared" si="97"/>
        <v>68555.999999999985</v>
      </c>
      <c r="M447" s="68">
        <f t="shared" si="97"/>
        <v>68555.999999999985</v>
      </c>
      <c r="N447" s="70">
        <f t="shared" si="97"/>
        <v>0</v>
      </c>
      <c r="O447" s="68">
        <f t="shared" si="97"/>
        <v>0</v>
      </c>
      <c r="P447" s="68">
        <f t="shared" si="97"/>
        <v>26679.999999999996</v>
      </c>
      <c r="Q447" s="68">
        <f t="shared" si="97"/>
        <v>26679.999999999996</v>
      </c>
      <c r="R447" s="70">
        <f t="shared" si="97"/>
        <v>0</v>
      </c>
      <c r="S447" s="70">
        <f t="shared" si="97"/>
        <v>0</v>
      </c>
      <c r="T447" s="70">
        <f t="shared" si="97"/>
        <v>1025.3545230000002</v>
      </c>
      <c r="U447" s="70">
        <f t="shared" si="97"/>
        <v>1025.3545230000002</v>
      </c>
      <c r="V447" s="70">
        <f t="shared" si="97"/>
        <v>0</v>
      </c>
      <c r="W447" s="70">
        <f t="shared" si="97"/>
        <v>0</v>
      </c>
      <c r="X447" s="70">
        <f t="shared" si="97"/>
        <v>0</v>
      </c>
      <c r="Y447" s="70"/>
      <c r="Z447" s="50">
        <f t="shared" si="89"/>
        <v>95236</v>
      </c>
      <c r="AA447" s="51">
        <f t="shared" si="90"/>
        <v>68555.999999999985</v>
      </c>
      <c r="AB447" s="51">
        <f t="shared" si="91"/>
        <v>26679.999999999996</v>
      </c>
      <c r="AC447" s="51">
        <f t="shared" si="92"/>
        <v>1025.3545230000002</v>
      </c>
      <c r="AD447" s="93"/>
      <c r="AE447" s="93"/>
      <c r="AF447" s="93"/>
      <c r="AG447" s="93"/>
      <c r="AH447" s="93"/>
      <c r="AI447" s="93"/>
      <c r="AJ447" s="93"/>
      <c r="AK447" s="93"/>
      <c r="AL447" s="93"/>
      <c r="AM447" s="93"/>
      <c r="AN447" s="93"/>
      <c r="AO447" s="93"/>
      <c r="AP447" s="93"/>
      <c r="AQ447" s="93"/>
      <c r="AR447" s="93"/>
      <c r="AS447" s="93"/>
      <c r="AT447" s="93"/>
      <c r="AU447" s="93"/>
      <c r="AV447" s="93"/>
      <c r="AW447" s="93"/>
      <c r="AX447" s="93"/>
      <c r="AY447" s="93"/>
      <c r="AZ447" s="93"/>
      <c r="BA447" s="93"/>
      <c r="BB447" s="93"/>
      <c r="BC447" s="93"/>
      <c r="BD447" s="93"/>
      <c r="BE447" s="93"/>
      <c r="BF447" s="93"/>
      <c r="BG447" s="93"/>
      <c r="BH447" s="93"/>
      <c r="BI447" s="93"/>
      <c r="BJ447" s="93"/>
      <c r="BK447" s="93"/>
      <c r="BL447" s="93"/>
      <c r="BM447" s="93"/>
      <c r="BN447" s="93"/>
      <c r="BO447" s="93"/>
      <c r="BP447" s="93"/>
      <c r="BQ447" s="93"/>
      <c r="BR447" s="93"/>
      <c r="BS447" s="93"/>
      <c r="BT447" s="93"/>
      <c r="BU447" s="93"/>
      <c r="BV447" s="93"/>
      <c r="BW447" s="93"/>
      <c r="BX447" s="93"/>
      <c r="BY447" s="93"/>
      <c r="BZ447" s="93"/>
      <c r="CA447" s="93"/>
      <c r="CB447" s="93"/>
      <c r="CC447" s="93"/>
      <c r="CD447" s="93"/>
      <c r="CE447" s="93"/>
      <c r="CF447" s="93"/>
      <c r="CG447" s="93"/>
      <c r="CH447" s="93"/>
      <c r="CI447" s="93"/>
      <c r="CJ447" s="93"/>
      <c r="CK447" s="93"/>
      <c r="CL447" s="93"/>
      <c r="CM447" s="93"/>
      <c r="CN447" s="93"/>
      <c r="CO447" s="93"/>
      <c r="CP447" s="93"/>
      <c r="CQ447" s="93"/>
      <c r="CR447" s="93"/>
      <c r="CS447" s="93"/>
      <c r="CT447" s="93"/>
      <c r="CU447" s="93"/>
      <c r="CV447" s="93"/>
      <c r="CW447" s="93"/>
      <c r="CX447" s="93"/>
      <c r="CY447" s="93"/>
      <c r="CZ447" s="93"/>
      <c r="DA447" s="93"/>
      <c r="DB447" s="93"/>
      <c r="DC447" s="93"/>
      <c r="DD447" s="93"/>
      <c r="DE447" s="93"/>
      <c r="DF447" s="93"/>
      <c r="DG447" s="93"/>
      <c r="DH447" s="93"/>
      <c r="DI447" s="93"/>
      <c r="DJ447" s="93"/>
      <c r="DK447" s="93"/>
      <c r="DL447" s="93"/>
      <c r="DM447" s="93"/>
      <c r="DN447" s="93"/>
      <c r="DO447" s="93"/>
      <c r="DP447" s="93"/>
      <c r="DQ447" s="93"/>
      <c r="DR447" s="93"/>
      <c r="DS447" s="93"/>
      <c r="DT447" s="93"/>
      <c r="DU447" s="93"/>
      <c r="DV447" s="93"/>
      <c r="DW447" s="93"/>
      <c r="DX447" s="93"/>
      <c r="DY447" s="94"/>
      <c r="DZ447" s="93"/>
      <c r="EA447" s="93"/>
      <c r="EB447" s="93"/>
      <c r="EC447" s="93"/>
      <c r="ED447" s="93"/>
      <c r="EE447" s="93"/>
      <c r="EF447" s="93"/>
      <c r="EG447" s="93"/>
      <c r="EH447" s="93"/>
      <c r="EI447" s="93"/>
      <c r="EJ447" s="93"/>
      <c r="EK447" s="93"/>
      <c r="EL447" s="93"/>
      <c r="EM447" s="93"/>
      <c r="EN447" s="93"/>
      <c r="EO447" s="93"/>
      <c r="EP447" s="93"/>
      <c r="EQ447" s="93"/>
      <c r="ER447" s="93"/>
      <c r="ES447" s="93"/>
      <c r="ET447" s="93"/>
      <c r="EU447" s="93"/>
      <c r="EV447" s="93"/>
      <c r="EW447" s="93"/>
      <c r="EX447" s="93"/>
      <c r="EY447" s="93"/>
      <c r="EZ447" s="93"/>
      <c r="FA447" s="93"/>
      <c r="FB447" s="93"/>
      <c r="FC447" s="93"/>
      <c r="FD447" s="93"/>
      <c r="FE447" s="93"/>
      <c r="FF447" s="93"/>
      <c r="FG447" s="93"/>
      <c r="FH447" s="93"/>
      <c r="FI447" s="93"/>
      <c r="FJ447" s="93"/>
      <c r="FK447" s="93"/>
      <c r="FL447" s="93"/>
      <c r="FM447" s="93"/>
      <c r="FN447" s="93"/>
      <c r="FO447" s="93"/>
      <c r="FP447" s="93"/>
      <c r="FQ447" s="93"/>
      <c r="FR447" s="93"/>
      <c r="FS447" s="93"/>
      <c r="FT447" s="93"/>
      <c r="FU447" s="93"/>
      <c r="FV447" s="93"/>
      <c r="FW447" s="93"/>
      <c r="FX447" s="93"/>
      <c r="FY447" s="93"/>
      <c r="FZ447" s="93"/>
      <c r="GA447" s="93"/>
      <c r="GB447" s="93"/>
      <c r="GC447" s="93"/>
      <c r="GD447" s="93"/>
      <c r="GE447" s="93"/>
      <c r="GF447" s="93"/>
      <c r="GG447" s="93"/>
      <c r="GH447" s="93"/>
      <c r="GI447" s="93"/>
      <c r="GJ447" s="93"/>
      <c r="GK447" s="93"/>
      <c r="GL447" s="93"/>
      <c r="GM447" s="93"/>
      <c r="GN447" s="93"/>
      <c r="GO447" s="93"/>
      <c r="GP447" s="93"/>
      <c r="GQ447" s="93"/>
      <c r="GR447" s="93"/>
      <c r="GS447" s="93"/>
      <c r="GT447" s="93"/>
      <c r="GU447" s="93"/>
      <c r="GV447" s="93"/>
      <c r="GW447" s="93"/>
      <c r="GX447" s="93"/>
      <c r="GY447" s="93"/>
      <c r="GZ447" s="93"/>
      <c r="HA447" s="93"/>
      <c r="HB447" s="93"/>
      <c r="HC447" s="93"/>
      <c r="HD447" s="93"/>
      <c r="HE447" s="93"/>
      <c r="HF447" s="93"/>
      <c r="HG447" s="93"/>
      <c r="HH447" s="93"/>
      <c r="HI447" s="93"/>
      <c r="HJ447" s="93"/>
      <c r="HK447" s="93"/>
      <c r="HL447" s="93"/>
      <c r="HM447" s="93"/>
      <c r="HN447" s="93"/>
      <c r="HO447" s="93"/>
      <c r="HP447" s="93"/>
      <c r="HQ447" s="93"/>
      <c r="HR447" s="93"/>
      <c r="HS447" s="93"/>
      <c r="HT447" s="93"/>
      <c r="HU447" s="93"/>
      <c r="HV447" s="93"/>
      <c r="HW447" s="93"/>
      <c r="HX447" s="93"/>
      <c r="HY447" s="93"/>
      <c r="HZ447" s="93"/>
      <c r="IA447" s="93"/>
      <c r="IB447" s="93"/>
      <c r="IC447" s="93"/>
      <c r="ID447" s="93"/>
      <c r="IE447" s="93"/>
      <c r="IF447" s="93"/>
      <c r="IG447" s="93"/>
      <c r="IH447" s="93"/>
      <c r="II447" s="93"/>
      <c r="IJ447" s="93"/>
      <c r="IK447" s="93"/>
      <c r="IL447" s="93"/>
    </row>
    <row r="448" spans="1:246" ht="30">
      <c r="A448" s="139" t="s">
        <v>861</v>
      </c>
      <c r="B448" s="49" t="s">
        <v>33</v>
      </c>
      <c r="C448" s="139"/>
      <c r="D448" s="139"/>
      <c r="E448" s="90">
        <v>1</v>
      </c>
      <c r="F448" s="103" t="s">
        <v>468</v>
      </c>
      <c r="G448" s="395" t="s">
        <v>102</v>
      </c>
      <c r="H448" s="275">
        <f t="shared" ref="H448:H511" si="98">SUM(I448:K448)</f>
        <v>17728.251</v>
      </c>
      <c r="I448" s="265">
        <v>17728.251</v>
      </c>
      <c r="J448" s="100"/>
      <c r="K448" s="100"/>
      <c r="L448" s="101">
        <f t="shared" ref="L448:L511" si="99">SUM(M448:O448)</f>
        <v>17728.251</v>
      </c>
      <c r="M448" s="100">
        <v>17728.251</v>
      </c>
      <c r="N448" s="102"/>
      <c r="O448" s="100"/>
      <c r="P448" s="100">
        <f t="shared" ref="P448:P481" si="100">SUM(Q448:S448)</f>
        <v>0</v>
      </c>
      <c r="Q448" s="100"/>
      <c r="R448" s="102"/>
      <c r="S448" s="102"/>
      <c r="T448" s="102">
        <f t="shared" ref="T448:T511" si="101">SUM(U448:W448)</f>
        <v>0</v>
      </c>
      <c r="U448" s="102"/>
      <c r="V448" s="102"/>
      <c r="W448" s="102"/>
      <c r="X448" s="86" t="s">
        <v>459</v>
      </c>
      <c r="Y448" s="82"/>
      <c r="Z448" s="50">
        <f t="shared" si="89"/>
        <v>17728.251</v>
      </c>
      <c r="AA448" s="51">
        <f t="shared" si="90"/>
        <v>17728.251</v>
      </c>
      <c r="AB448" s="51">
        <f t="shared" si="91"/>
        <v>0</v>
      </c>
      <c r="AC448" s="51">
        <f t="shared" si="92"/>
        <v>0</v>
      </c>
    </row>
    <row r="449" spans="1:29" ht="30">
      <c r="A449" s="139" t="s">
        <v>861</v>
      </c>
      <c r="B449" s="49" t="s">
        <v>33</v>
      </c>
      <c r="C449" s="139"/>
      <c r="D449" s="139"/>
      <c r="E449" s="90">
        <v>2</v>
      </c>
      <c r="F449" s="103" t="s">
        <v>469</v>
      </c>
      <c r="G449" s="395"/>
      <c r="H449" s="275">
        <f t="shared" si="98"/>
        <v>735.97299999999996</v>
      </c>
      <c r="I449" s="265">
        <v>735.97299999999996</v>
      </c>
      <c r="J449" s="100"/>
      <c r="K449" s="100"/>
      <c r="L449" s="101">
        <f t="shared" si="99"/>
        <v>735.97299999999996</v>
      </c>
      <c r="M449" s="100">
        <v>735.97299999999996</v>
      </c>
      <c r="N449" s="102"/>
      <c r="O449" s="100"/>
      <c r="P449" s="100">
        <f t="shared" si="100"/>
        <v>0</v>
      </c>
      <c r="Q449" s="100"/>
      <c r="R449" s="102"/>
      <c r="S449" s="102"/>
      <c r="T449" s="102">
        <f t="shared" si="101"/>
        <v>0</v>
      </c>
      <c r="U449" s="102"/>
      <c r="V449" s="102"/>
      <c r="W449" s="102"/>
      <c r="X449" s="86" t="s">
        <v>459</v>
      </c>
      <c r="Y449" s="82"/>
      <c r="Z449" s="50">
        <f t="shared" si="89"/>
        <v>735.97299999999996</v>
      </c>
      <c r="AA449" s="51">
        <f t="shared" si="90"/>
        <v>735.97299999999996</v>
      </c>
      <c r="AB449" s="51">
        <f t="shared" si="91"/>
        <v>0</v>
      </c>
      <c r="AC449" s="51">
        <f t="shared" si="92"/>
        <v>0</v>
      </c>
    </row>
    <row r="450" spans="1:29" ht="30">
      <c r="A450" s="139" t="s">
        <v>861</v>
      </c>
      <c r="B450" s="49" t="s">
        <v>33</v>
      </c>
      <c r="C450" s="139"/>
      <c r="D450" s="139"/>
      <c r="E450" s="90">
        <v>3</v>
      </c>
      <c r="F450" s="103" t="s">
        <v>470</v>
      </c>
      <c r="G450" s="395"/>
      <c r="H450" s="275">
        <f t="shared" si="98"/>
        <v>935</v>
      </c>
      <c r="I450" s="265">
        <v>935</v>
      </c>
      <c r="J450" s="100"/>
      <c r="K450" s="100"/>
      <c r="L450" s="101">
        <f t="shared" si="99"/>
        <v>935</v>
      </c>
      <c r="M450" s="100">
        <v>935</v>
      </c>
      <c r="N450" s="102"/>
      <c r="O450" s="100"/>
      <c r="P450" s="100">
        <f t="shared" si="100"/>
        <v>0</v>
      </c>
      <c r="Q450" s="100"/>
      <c r="R450" s="102"/>
      <c r="S450" s="102"/>
      <c r="T450" s="102">
        <f t="shared" si="101"/>
        <v>13.563866999999959</v>
      </c>
      <c r="U450" s="102">
        <v>13.563866999999959</v>
      </c>
      <c r="V450" s="102"/>
      <c r="W450" s="102"/>
      <c r="X450" s="86" t="s">
        <v>463</v>
      </c>
      <c r="Y450" s="82"/>
      <c r="Z450" s="50">
        <f t="shared" si="89"/>
        <v>935</v>
      </c>
      <c r="AA450" s="51">
        <f t="shared" si="90"/>
        <v>935</v>
      </c>
      <c r="AB450" s="51">
        <f t="shared" si="91"/>
        <v>0</v>
      </c>
      <c r="AC450" s="51">
        <f t="shared" si="92"/>
        <v>13.563866999999959</v>
      </c>
    </row>
    <row r="451" spans="1:29" ht="30">
      <c r="A451" s="139" t="s">
        <v>861</v>
      </c>
      <c r="B451" s="49" t="s">
        <v>33</v>
      </c>
      <c r="C451" s="139"/>
      <c r="D451" s="139"/>
      <c r="E451" s="90">
        <v>4</v>
      </c>
      <c r="F451" s="103" t="s">
        <v>471</v>
      </c>
      <c r="G451" s="395"/>
      <c r="H451" s="275">
        <f t="shared" si="98"/>
        <v>314</v>
      </c>
      <c r="I451" s="265">
        <v>314</v>
      </c>
      <c r="J451" s="100"/>
      <c r="K451" s="100"/>
      <c r="L451" s="101">
        <f t="shared" si="99"/>
        <v>314</v>
      </c>
      <c r="M451" s="100">
        <v>314</v>
      </c>
      <c r="N451" s="102"/>
      <c r="O451" s="100"/>
      <c r="P451" s="100">
        <f t="shared" si="100"/>
        <v>0</v>
      </c>
      <c r="Q451" s="100"/>
      <c r="R451" s="102"/>
      <c r="S451" s="102"/>
      <c r="T451" s="102">
        <f t="shared" si="101"/>
        <v>5.0339999999999998</v>
      </c>
      <c r="U451" s="102">
        <v>5.0339999999999998</v>
      </c>
      <c r="V451" s="102"/>
      <c r="W451" s="102"/>
      <c r="X451" s="86" t="s">
        <v>463</v>
      </c>
      <c r="Y451" s="82"/>
      <c r="Z451" s="50">
        <f t="shared" si="89"/>
        <v>314</v>
      </c>
      <c r="AA451" s="51">
        <f t="shared" si="90"/>
        <v>314</v>
      </c>
      <c r="AB451" s="51">
        <f t="shared" si="91"/>
        <v>0</v>
      </c>
      <c r="AC451" s="51">
        <f t="shared" si="92"/>
        <v>5.0339999999999998</v>
      </c>
    </row>
    <row r="452" spans="1:29" ht="30">
      <c r="A452" s="139" t="s">
        <v>861</v>
      </c>
      <c r="B452" s="49" t="s">
        <v>33</v>
      </c>
      <c r="C452" s="139"/>
      <c r="D452" s="139"/>
      <c r="E452" s="90">
        <v>5</v>
      </c>
      <c r="F452" s="103" t="s">
        <v>472</v>
      </c>
      <c r="G452" s="395"/>
      <c r="H452" s="275">
        <f t="shared" si="98"/>
        <v>700</v>
      </c>
      <c r="I452" s="265">
        <v>700</v>
      </c>
      <c r="J452" s="100"/>
      <c r="K452" s="100"/>
      <c r="L452" s="101">
        <f t="shared" si="99"/>
        <v>700</v>
      </c>
      <c r="M452" s="100">
        <v>700</v>
      </c>
      <c r="N452" s="102"/>
      <c r="O452" s="100"/>
      <c r="P452" s="100">
        <f t="shared" si="100"/>
        <v>0</v>
      </c>
      <c r="Q452" s="100"/>
      <c r="R452" s="102"/>
      <c r="S452" s="102"/>
      <c r="T452" s="102">
        <f t="shared" si="101"/>
        <v>0</v>
      </c>
      <c r="U452" s="102"/>
      <c r="V452" s="102"/>
      <c r="W452" s="102"/>
      <c r="X452" s="86" t="s">
        <v>459</v>
      </c>
      <c r="Y452" s="82"/>
      <c r="Z452" s="50">
        <f t="shared" si="89"/>
        <v>700</v>
      </c>
      <c r="AA452" s="51">
        <f t="shared" si="90"/>
        <v>700</v>
      </c>
      <c r="AB452" s="51">
        <f t="shared" si="91"/>
        <v>0</v>
      </c>
      <c r="AC452" s="51">
        <f t="shared" si="92"/>
        <v>0</v>
      </c>
    </row>
    <row r="453" spans="1:29" ht="30">
      <c r="A453" s="139" t="s">
        <v>861</v>
      </c>
      <c r="B453" s="49" t="s">
        <v>33</v>
      </c>
      <c r="C453" s="139"/>
      <c r="D453" s="139"/>
      <c r="E453" s="90">
        <v>6</v>
      </c>
      <c r="F453" s="103" t="s">
        <v>473</v>
      </c>
      <c r="G453" s="395"/>
      <c r="H453" s="275">
        <f t="shared" si="98"/>
        <v>2340.1460000000002</v>
      </c>
      <c r="I453" s="265">
        <v>2340.1460000000002</v>
      </c>
      <c r="J453" s="100"/>
      <c r="K453" s="100"/>
      <c r="L453" s="101">
        <f t="shared" si="99"/>
        <v>2340.1460000000002</v>
      </c>
      <c r="M453" s="100">
        <v>2340.1460000000002</v>
      </c>
      <c r="N453" s="102"/>
      <c r="O453" s="100"/>
      <c r="P453" s="100">
        <f t="shared" si="100"/>
        <v>0</v>
      </c>
      <c r="Q453" s="100"/>
      <c r="R453" s="102"/>
      <c r="S453" s="102"/>
      <c r="T453" s="102">
        <f t="shared" si="101"/>
        <v>0</v>
      </c>
      <c r="U453" s="102"/>
      <c r="V453" s="102"/>
      <c r="W453" s="102"/>
      <c r="X453" s="86" t="s">
        <v>459</v>
      </c>
      <c r="Y453" s="82"/>
      <c r="Z453" s="50">
        <f t="shared" si="89"/>
        <v>2340.1460000000002</v>
      </c>
      <c r="AA453" s="51">
        <f t="shared" si="90"/>
        <v>2340.1460000000002</v>
      </c>
      <c r="AB453" s="51">
        <f t="shared" si="91"/>
        <v>0</v>
      </c>
      <c r="AC453" s="51">
        <f t="shared" si="92"/>
        <v>0</v>
      </c>
    </row>
    <row r="454" spans="1:29" ht="30">
      <c r="A454" s="139" t="s">
        <v>861</v>
      </c>
      <c r="B454" s="49" t="s">
        <v>33</v>
      </c>
      <c r="C454" s="139"/>
      <c r="D454" s="139"/>
      <c r="E454" s="90">
        <v>7</v>
      </c>
      <c r="F454" s="103" t="s">
        <v>474</v>
      </c>
      <c r="G454" s="395"/>
      <c r="H454" s="275">
        <f t="shared" si="98"/>
        <v>761</v>
      </c>
      <c r="I454" s="265">
        <v>761</v>
      </c>
      <c r="J454" s="100"/>
      <c r="K454" s="100"/>
      <c r="L454" s="101">
        <f t="shared" si="99"/>
        <v>761</v>
      </c>
      <c r="M454" s="100">
        <v>761</v>
      </c>
      <c r="N454" s="102"/>
      <c r="O454" s="100"/>
      <c r="P454" s="100">
        <f t="shared" si="100"/>
        <v>0</v>
      </c>
      <c r="Q454" s="100"/>
      <c r="R454" s="102"/>
      <c r="S454" s="102"/>
      <c r="T454" s="102">
        <f t="shared" si="101"/>
        <v>14.407000000000039</v>
      </c>
      <c r="U454" s="102">
        <v>14.407000000000039</v>
      </c>
      <c r="V454" s="102"/>
      <c r="W454" s="102"/>
      <c r="X454" s="86" t="s">
        <v>459</v>
      </c>
      <c r="Y454" s="82"/>
      <c r="Z454" s="50">
        <f t="shared" si="89"/>
        <v>761</v>
      </c>
      <c r="AA454" s="51">
        <f t="shared" si="90"/>
        <v>761</v>
      </c>
      <c r="AB454" s="51">
        <f t="shared" si="91"/>
        <v>0</v>
      </c>
      <c r="AC454" s="51">
        <f t="shared" si="92"/>
        <v>14.407000000000039</v>
      </c>
    </row>
    <row r="455" spans="1:29" ht="30">
      <c r="A455" s="139" t="s">
        <v>861</v>
      </c>
      <c r="B455" s="49" t="s">
        <v>33</v>
      </c>
      <c r="C455" s="139"/>
      <c r="D455" s="139"/>
      <c r="E455" s="90">
        <v>8</v>
      </c>
      <c r="F455" s="103" t="s">
        <v>475</v>
      </c>
      <c r="G455" s="395"/>
      <c r="H455" s="275">
        <f t="shared" si="98"/>
        <v>1290</v>
      </c>
      <c r="I455" s="265">
        <v>1290</v>
      </c>
      <c r="J455" s="100"/>
      <c r="K455" s="100"/>
      <c r="L455" s="101">
        <f t="shared" si="99"/>
        <v>1290</v>
      </c>
      <c r="M455" s="100">
        <v>1290</v>
      </c>
      <c r="N455" s="102"/>
      <c r="O455" s="100"/>
      <c r="P455" s="100">
        <f t="shared" si="100"/>
        <v>0</v>
      </c>
      <c r="Q455" s="100"/>
      <c r="R455" s="102"/>
      <c r="S455" s="102"/>
      <c r="T455" s="102">
        <f t="shared" si="101"/>
        <v>26.430000000000064</v>
      </c>
      <c r="U455" s="102">
        <v>26.430000000000064</v>
      </c>
      <c r="V455" s="102"/>
      <c r="W455" s="102"/>
      <c r="X455" s="86" t="s">
        <v>459</v>
      </c>
      <c r="Y455" s="82"/>
      <c r="Z455" s="50">
        <f t="shared" si="89"/>
        <v>1290</v>
      </c>
      <c r="AA455" s="51">
        <f t="shared" si="90"/>
        <v>1290</v>
      </c>
      <c r="AB455" s="51">
        <f t="shared" si="91"/>
        <v>0</v>
      </c>
      <c r="AC455" s="51">
        <f t="shared" si="92"/>
        <v>26.430000000000064</v>
      </c>
    </row>
    <row r="456" spans="1:29" ht="30">
      <c r="A456" s="139" t="s">
        <v>861</v>
      </c>
      <c r="B456" s="49" t="s">
        <v>33</v>
      </c>
      <c r="C456" s="139"/>
      <c r="D456" s="139"/>
      <c r="E456" s="90">
        <v>9</v>
      </c>
      <c r="F456" s="103" t="s">
        <v>476</v>
      </c>
      <c r="G456" s="395"/>
      <c r="H456" s="275">
        <f t="shared" si="98"/>
        <v>1305.5409999999999</v>
      </c>
      <c r="I456" s="265">
        <v>1305.5409999999999</v>
      </c>
      <c r="J456" s="100"/>
      <c r="K456" s="100"/>
      <c r="L456" s="101">
        <f t="shared" si="99"/>
        <v>782.04099999999994</v>
      </c>
      <c r="M456" s="100">
        <v>782.04099999999994</v>
      </c>
      <c r="N456" s="102"/>
      <c r="O456" s="100"/>
      <c r="P456" s="100">
        <f t="shared" si="100"/>
        <v>523.5</v>
      </c>
      <c r="Q456" s="100">
        <v>523.5</v>
      </c>
      <c r="R456" s="102"/>
      <c r="S456" s="102"/>
      <c r="T456" s="102">
        <f t="shared" si="101"/>
        <v>10.8</v>
      </c>
      <c r="U456" s="102">
        <v>10.8</v>
      </c>
      <c r="V456" s="102"/>
      <c r="W456" s="102"/>
      <c r="X456" s="86" t="s">
        <v>459</v>
      </c>
      <c r="Y456" s="82"/>
      <c r="Z456" s="50">
        <f t="shared" si="89"/>
        <v>1305.5409999999999</v>
      </c>
      <c r="AA456" s="51">
        <f t="shared" si="90"/>
        <v>782.04099999999994</v>
      </c>
      <c r="AB456" s="51">
        <f t="shared" si="91"/>
        <v>523.5</v>
      </c>
      <c r="AC456" s="51">
        <f t="shared" si="92"/>
        <v>10.8</v>
      </c>
    </row>
    <row r="457" spans="1:29" ht="30">
      <c r="A457" s="139" t="s">
        <v>861</v>
      </c>
      <c r="B457" s="49" t="s">
        <v>33</v>
      </c>
      <c r="C457" s="139"/>
      <c r="D457" s="139"/>
      <c r="E457" s="90">
        <v>10</v>
      </c>
      <c r="F457" s="103" t="s">
        <v>477</v>
      </c>
      <c r="G457" s="395"/>
      <c r="H457" s="275">
        <f t="shared" si="98"/>
        <v>1000</v>
      </c>
      <c r="I457" s="265">
        <v>1000</v>
      </c>
      <c r="J457" s="100"/>
      <c r="K457" s="100"/>
      <c r="L457" s="101">
        <f t="shared" si="99"/>
        <v>1000</v>
      </c>
      <c r="M457" s="100">
        <v>1000</v>
      </c>
      <c r="N457" s="102"/>
      <c r="O457" s="100"/>
      <c r="P457" s="100">
        <f t="shared" si="100"/>
        <v>0</v>
      </c>
      <c r="Q457" s="100"/>
      <c r="R457" s="102"/>
      <c r="S457" s="102"/>
      <c r="T457" s="102">
        <f t="shared" si="101"/>
        <v>31.975999999999999</v>
      </c>
      <c r="U457" s="102">
        <v>31.975999999999999</v>
      </c>
      <c r="V457" s="102"/>
      <c r="W457" s="102"/>
      <c r="X457" s="86" t="s">
        <v>459</v>
      </c>
      <c r="Y457" s="82"/>
      <c r="Z457" s="50">
        <f t="shared" si="89"/>
        <v>1000</v>
      </c>
      <c r="AA457" s="51">
        <f t="shared" si="90"/>
        <v>1000</v>
      </c>
      <c r="AB457" s="51">
        <f t="shared" si="91"/>
        <v>0</v>
      </c>
      <c r="AC457" s="51">
        <f t="shared" si="92"/>
        <v>31.975999999999999</v>
      </c>
    </row>
    <row r="458" spans="1:29" ht="30">
      <c r="A458" s="139" t="s">
        <v>861</v>
      </c>
      <c r="B458" s="49" t="s">
        <v>33</v>
      </c>
      <c r="C458" s="139"/>
      <c r="D458" s="139"/>
      <c r="E458" s="90">
        <v>11</v>
      </c>
      <c r="F458" s="103" t="s">
        <v>478</v>
      </c>
      <c r="G458" s="395"/>
      <c r="H458" s="275">
        <f t="shared" si="98"/>
        <v>1000</v>
      </c>
      <c r="I458" s="265">
        <v>1000</v>
      </c>
      <c r="J458" s="100"/>
      <c r="K458" s="100"/>
      <c r="L458" s="101">
        <f t="shared" si="99"/>
        <v>1000</v>
      </c>
      <c r="M458" s="100">
        <v>1000</v>
      </c>
      <c r="N458" s="102"/>
      <c r="O458" s="100"/>
      <c r="P458" s="100">
        <f t="shared" si="100"/>
        <v>0</v>
      </c>
      <c r="Q458" s="100"/>
      <c r="R458" s="102"/>
      <c r="S458" s="102"/>
      <c r="T458" s="102">
        <f t="shared" si="101"/>
        <v>25.41700000000003</v>
      </c>
      <c r="U458" s="102">
        <v>25.41700000000003</v>
      </c>
      <c r="V458" s="102"/>
      <c r="W458" s="102"/>
      <c r="X458" s="86" t="s">
        <v>459</v>
      </c>
      <c r="Y458" s="82"/>
      <c r="Z458" s="50">
        <f t="shared" si="89"/>
        <v>1000</v>
      </c>
      <c r="AA458" s="51">
        <f t="shared" si="90"/>
        <v>1000</v>
      </c>
      <c r="AB458" s="51">
        <f t="shared" si="91"/>
        <v>0</v>
      </c>
      <c r="AC458" s="51">
        <f t="shared" si="92"/>
        <v>25.41700000000003</v>
      </c>
    </row>
    <row r="459" spans="1:29" ht="45">
      <c r="A459" s="139" t="s">
        <v>861</v>
      </c>
      <c r="B459" s="49" t="s">
        <v>33</v>
      </c>
      <c r="C459" s="139"/>
      <c r="D459" s="139"/>
      <c r="E459" s="90">
        <v>12</v>
      </c>
      <c r="F459" s="12" t="s">
        <v>479</v>
      </c>
      <c r="G459" s="395"/>
      <c r="H459" s="275">
        <f t="shared" si="98"/>
        <v>2771</v>
      </c>
      <c r="I459" s="265">
        <v>2771</v>
      </c>
      <c r="J459" s="100"/>
      <c r="K459" s="100"/>
      <c r="L459" s="101">
        <f t="shared" si="99"/>
        <v>0</v>
      </c>
      <c r="M459" s="100"/>
      <c r="N459" s="102"/>
      <c r="O459" s="100"/>
      <c r="P459" s="100">
        <f t="shared" si="100"/>
        <v>2771</v>
      </c>
      <c r="Q459" s="100">
        <v>2771</v>
      </c>
      <c r="R459" s="102"/>
      <c r="S459" s="102"/>
      <c r="T459" s="102">
        <f t="shared" si="101"/>
        <v>0</v>
      </c>
      <c r="U459" s="102"/>
      <c r="V459" s="102"/>
      <c r="W459" s="102"/>
      <c r="X459" s="86" t="s">
        <v>459</v>
      </c>
      <c r="Y459" s="82"/>
      <c r="Z459" s="50">
        <f t="shared" si="89"/>
        <v>2771</v>
      </c>
      <c r="AA459" s="51">
        <f t="shared" si="90"/>
        <v>0</v>
      </c>
      <c r="AB459" s="51">
        <f t="shared" si="91"/>
        <v>2771</v>
      </c>
      <c r="AC459" s="51">
        <f t="shared" si="92"/>
        <v>0</v>
      </c>
    </row>
    <row r="460" spans="1:29" ht="30">
      <c r="A460" s="139" t="s">
        <v>861</v>
      </c>
      <c r="B460" s="49" t="s">
        <v>33</v>
      </c>
      <c r="C460" s="139"/>
      <c r="D460" s="139"/>
      <c r="E460" s="90">
        <v>13</v>
      </c>
      <c r="F460" s="103" t="s">
        <v>480</v>
      </c>
      <c r="G460" s="395"/>
      <c r="H460" s="275">
        <f t="shared" si="98"/>
        <v>1732.576</v>
      </c>
      <c r="I460" s="265">
        <v>1732.576</v>
      </c>
      <c r="J460" s="100"/>
      <c r="K460" s="100"/>
      <c r="L460" s="101">
        <f t="shared" si="99"/>
        <v>1732.576</v>
      </c>
      <c r="M460" s="100">
        <v>1732.576</v>
      </c>
      <c r="N460" s="102"/>
      <c r="O460" s="100"/>
      <c r="P460" s="100">
        <f t="shared" si="100"/>
        <v>0</v>
      </c>
      <c r="Q460" s="100"/>
      <c r="R460" s="102"/>
      <c r="S460" s="102"/>
      <c r="T460" s="102">
        <f t="shared" si="101"/>
        <v>0</v>
      </c>
      <c r="U460" s="102"/>
      <c r="V460" s="102"/>
      <c r="W460" s="102"/>
      <c r="X460" s="86" t="s">
        <v>459</v>
      </c>
      <c r="Y460" s="82"/>
      <c r="Z460" s="50">
        <f t="shared" ref="Z460:Z523" si="102">I460+J460+K460</f>
        <v>1732.576</v>
      </c>
      <c r="AA460" s="51">
        <f t="shared" ref="AA460:AA523" si="103">M460+N460+O460</f>
        <v>1732.576</v>
      </c>
      <c r="AB460" s="51">
        <f t="shared" ref="AB460:AB523" si="104">Q460+R460+S460</f>
        <v>0</v>
      </c>
      <c r="AC460" s="51">
        <f t="shared" ref="AC460:AC523" si="105">U460+V460+W460</f>
        <v>0</v>
      </c>
    </row>
    <row r="461" spans="1:29" ht="30">
      <c r="A461" s="139" t="s">
        <v>861</v>
      </c>
      <c r="B461" s="49" t="s">
        <v>33</v>
      </c>
      <c r="C461" s="139"/>
      <c r="D461" s="139"/>
      <c r="E461" s="90">
        <v>14</v>
      </c>
      <c r="F461" s="103" t="s">
        <v>481</v>
      </c>
      <c r="G461" s="395"/>
      <c r="H461" s="275">
        <f t="shared" si="98"/>
        <v>2132.13</v>
      </c>
      <c r="I461" s="265">
        <v>2132.13</v>
      </c>
      <c r="J461" s="100"/>
      <c r="K461" s="100"/>
      <c r="L461" s="101">
        <f t="shared" si="99"/>
        <v>2132.13</v>
      </c>
      <c r="M461" s="100">
        <v>2132.13</v>
      </c>
      <c r="N461" s="102"/>
      <c r="O461" s="100"/>
      <c r="P461" s="100">
        <f t="shared" si="100"/>
        <v>0</v>
      </c>
      <c r="Q461" s="100"/>
      <c r="R461" s="102"/>
      <c r="S461" s="102"/>
      <c r="T461" s="102">
        <f t="shared" si="101"/>
        <v>0</v>
      </c>
      <c r="U461" s="102"/>
      <c r="V461" s="102"/>
      <c r="W461" s="102"/>
      <c r="X461" s="86" t="s">
        <v>459</v>
      </c>
      <c r="Y461" s="82"/>
      <c r="Z461" s="50">
        <f t="shared" si="102"/>
        <v>2132.13</v>
      </c>
      <c r="AA461" s="51">
        <f t="shared" si="103"/>
        <v>2132.13</v>
      </c>
      <c r="AB461" s="51">
        <f t="shared" si="104"/>
        <v>0</v>
      </c>
      <c r="AC461" s="51">
        <f t="shared" si="105"/>
        <v>0</v>
      </c>
    </row>
    <row r="462" spans="1:29" ht="30">
      <c r="A462" s="139" t="s">
        <v>861</v>
      </c>
      <c r="B462" s="49" t="s">
        <v>33</v>
      </c>
      <c r="C462" s="139"/>
      <c r="D462" s="139"/>
      <c r="E462" s="90">
        <v>15</v>
      </c>
      <c r="F462" s="103" t="s">
        <v>482</v>
      </c>
      <c r="G462" s="395"/>
      <c r="H462" s="275">
        <f t="shared" si="98"/>
        <v>1125.9090000000001</v>
      </c>
      <c r="I462" s="265">
        <v>1125.9090000000001</v>
      </c>
      <c r="J462" s="100"/>
      <c r="K462" s="100"/>
      <c r="L462" s="101">
        <f t="shared" si="99"/>
        <v>1125.9090000000001</v>
      </c>
      <c r="M462" s="100">
        <v>1125.9090000000001</v>
      </c>
      <c r="N462" s="102"/>
      <c r="O462" s="100"/>
      <c r="P462" s="100">
        <f t="shared" si="100"/>
        <v>0</v>
      </c>
      <c r="Q462" s="100"/>
      <c r="R462" s="102"/>
      <c r="S462" s="102"/>
      <c r="T462" s="102">
        <f t="shared" si="101"/>
        <v>0</v>
      </c>
      <c r="U462" s="102"/>
      <c r="V462" s="102"/>
      <c r="W462" s="102"/>
      <c r="X462" s="86" t="s">
        <v>459</v>
      </c>
      <c r="Y462" s="82"/>
      <c r="Z462" s="50">
        <f t="shared" si="102"/>
        <v>1125.9090000000001</v>
      </c>
      <c r="AA462" s="51">
        <f t="shared" si="103"/>
        <v>1125.9090000000001</v>
      </c>
      <c r="AB462" s="51">
        <f t="shared" si="104"/>
        <v>0</v>
      </c>
      <c r="AC462" s="51">
        <f t="shared" si="105"/>
        <v>0</v>
      </c>
    </row>
    <row r="463" spans="1:29" ht="30">
      <c r="A463" s="139" t="s">
        <v>861</v>
      </c>
      <c r="B463" s="49" t="s">
        <v>33</v>
      </c>
      <c r="C463" s="139"/>
      <c r="D463" s="139"/>
      <c r="E463" s="90">
        <v>16</v>
      </c>
      <c r="F463" s="12" t="s">
        <v>483</v>
      </c>
      <c r="G463" s="395"/>
      <c r="H463" s="275">
        <f t="shared" si="98"/>
        <v>1547</v>
      </c>
      <c r="I463" s="265">
        <v>1547</v>
      </c>
      <c r="J463" s="100"/>
      <c r="K463" s="100"/>
      <c r="L463" s="101">
        <f t="shared" si="99"/>
        <v>0</v>
      </c>
      <c r="M463" s="100"/>
      <c r="N463" s="102"/>
      <c r="O463" s="100"/>
      <c r="P463" s="100">
        <f t="shared" si="100"/>
        <v>1547</v>
      </c>
      <c r="Q463" s="100">
        <v>1547</v>
      </c>
      <c r="R463" s="102"/>
      <c r="S463" s="102"/>
      <c r="T463" s="102">
        <f t="shared" si="101"/>
        <v>0</v>
      </c>
      <c r="U463" s="102"/>
      <c r="V463" s="102"/>
      <c r="W463" s="102"/>
      <c r="X463" s="86" t="s">
        <v>459</v>
      </c>
      <c r="Y463" s="82"/>
      <c r="Z463" s="50">
        <f t="shared" si="102"/>
        <v>1547</v>
      </c>
      <c r="AA463" s="51">
        <f t="shared" si="103"/>
        <v>0</v>
      </c>
      <c r="AB463" s="51">
        <f t="shared" si="104"/>
        <v>1547</v>
      </c>
      <c r="AC463" s="51">
        <f t="shared" si="105"/>
        <v>0</v>
      </c>
    </row>
    <row r="464" spans="1:29" ht="30">
      <c r="A464" s="139" t="s">
        <v>861</v>
      </c>
      <c r="B464" s="49" t="s">
        <v>33</v>
      </c>
      <c r="C464" s="139"/>
      <c r="D464" s="139"/>
      <c r="E464" s="90">
        <v>17</v>
      </c>
      <c r="F464" s="12" t="s">
        <v>484</v>
      </c>
      <c r="G464" s="395"/>
      <c r="H464" s="275">
        <f t="shared" si="98"/>
        <v>1675.1759999999999</v>
      </c>
      <c r="I464" s="265">
        <v>1675.1759999999999</v>
      </c>
      <c r="J464" s="100"/>
      <c r="K464" s="100"/>
      <c r="L464" s="101">
        <f t="shared" si="99"/>
        <v>1675.1759999999999</v>
      </c>
      <c r="M464" s="100">
        <v>1675.1759999999999</v>
      </c>
      <c r="N464" s="102"/>
      <c r="O464" s="100"/>
      <c r="P464" s="100">
        <f t="shared" si="100"/>
        <v>0</v>
      </c>
      <c r="Q464" s="100"/>
      <c r="R464" s="102"/>
      <c r="S464" s="102"/>
      <c r="T464" s="102">
        <f t="shared" si="101"/>
        <v>0</v>
      </c>
      <c r="U464" s="102"/>
      <c r="V464" s="102"/>
      <c r="W464" s="102"/>
      <c r="X464" s="86" t="s">
        <v>459</v>
      </c>
      <c r="Y464" s="82"/>
      <c r="Z464" s="50">
        <f t="shared" si="102"/>
        <v>1675.1759999999999</v>
      </c>
      <c r="AA464" s="51">
        <f t="shared" si="103"/>
        <v>1675.1759999999999</v>
      </c>
      <c r="AB464" s="51">
        <f t="shared" si="104"/>
        <v>0</v>
      </c>
      <c r="AC464" s="51">
        <f t="shared" si="105"/>
        <v>0</v>
      </c>
    </row>
    <row r="465" spans="1:246" ht="45">
      <c r="A465" s="139" t="s">
        <v>861</v>
      </c>
      <c r="B465" s="49" t="s">
        <v>33</v>
      </c>
      <c r="C465" s="139"/>
      <c r="D465" s="139"/>
      <c r="E465" s="90">
        <v>18</v>
      </c>
      <c r="F465" s="12" t="s">
        <v>485</v>
      </c>
      <c r="G465" s="395"/>
      <c r="H465" s="275">
        <f t="shared" si="98"/>
        <v>2188.6400000000003</v>
      </c>
      <c r="I465" s="265">
        <v>2188.6400000000003</v>
      </c>
      <c r="J465" s="100"/>
      <c r="K465" s="100"/>
      <c r="L465" s="101">
        <f t="shared" si="99"/>
        <v>2188.6400000000003</v>
      </c>
      <c r="M465" s="100">
        <v>2188.6400000000003</v>
      </c>
      <c r="N465" s="102"/>
      <c r="O465" s="100"/>
      <c r="P465" s="100">
        <f t="shared" si="100"/>
        <v>0</v>
      </c>
      <c r="Q465" s="100"/>
      <c r="R465" s="102"/>
      <c r="S465" s="102"/>
      <c r="T465" s="102">
        <f t="shared" si="101"/>
        <v>0</v>
      </c>
      <c r="U465" s="102"/>
      <c r="V465" s="102"/>
      <c r="W465" s="102"/>
      <c r="X465" s="86"/>
      <c r="Y465" s="82"/>
      <c r="Z465" s="50">
        <f t="shared" si="102"/>
        <v>2188.6400000000003</v>
      </c>
      <c r="AA465" s="51">
        <f t="shared" si="103"/>
        <v>2188.6400000000003</v>
      </c>
      <c r="AB465" s="51">
        <f t="shared" si="104"/>
        <v>0</v>
      </c>
      <c r="AC465" s="51">
        <f t="shared" si="105"/>
        <v>0</v>
      </c>
    </row>
    <row r="466" spans="1:246" ht="30">
      <c r="A466" s="139" t="s">
        <v>861</v>
      </c>
      <c r="B466" s="49" t="s">
        <v>33</v>
      </c>
      <c r="C466" s="139"/>
      <c r="D466" s="139"/>
      <c r="E466" s="90">
        <v>19</v>
      </c>
      <c r="F466" s="108" t="s">
        <v>486</v>
      </c>
      <c r="G466" s="395"/>
      <c r="H466" s="275">
        <f t="shared" si="98"/>
        <v>700</v>
      </c>
      <c r="I466" s="203">
        <v>700</v>
      </c>
      <c r="J466" s="113"/>
      <c r="K466" s="113"/>
      <c r="L466" s="101">
        <f t="shared" si="99"/>
        <v>0</v>
      </c>
      <c r="M466" s="113"/>
      <c r="N466" s="114"/>
      <c r="O466" s="113"/>
      <c r="P466" s="100">
        <f t="shared" si="100"/>
        <v>700</v>
      </c>
      <c r="Q466" s="113">
        <v>700</v>
      </c>
      <c r="R466" s="114"/>
      <c r="S466" s="114"/>
      <c r="T466" s="114">
        <f t="shared" si="101"/>
        <v>0</v>
      </c>
      <c r="U466" s="114"/>
      <c r="V466" s="114"/>
      <c r="W466" s="114"/>
      <c r="X466" s="82" t="s">
        <v>459</v>
      </c>
      <c r="Y466" s="82"/>
      <c r="Z466" s="50">
        <f t="shared" si="102"/>
        <v>700</v>
      </c>
      <c r="AA466" s="51">
        <f t="shared" si="103"/>
        <v>0</v>
      </c>
      <c r="AB466" s="51">
        <f t="shared" si="104"/>
        <v>700</v>
      </c>
      <c r="AC466" s="51">
        <f t="shared" si="105"/>
        <v>0</v>
      </c>
      <c r="AD466" s="84"/>
      <c r="AE466" s="84"/>
      <c r="AF466" s="84"/>
      <c r="AG466" s="84"/>
      <c r="AH466" s="84"/>
      <c r="AI466" s="84"/>
      <c r="AJ466" s="84"/>
      <c r="AK466" s="84"/>
      <c r="AL466" s="84"/>
      <c r="AM466" s="84"/>
      <c r="AN466" s="84"/>
      <c r="AO466" s="84"/>
      <c r="AP466" s="84"/>
      <c r="AQ466" s="84"/>
      <c r="AR466" s="84"/>
      <c r="AS466" s="84"/>
      <c r="AT466" s="84"/>
      <c r="AU466" s="84"/>
      <c r="AV466" s="84"/>
      <c r="AW466" s="84"/>
      <c r="AX466" s="84"/>
      <c r="AY466" s="84"/>
      <c r="AZ466" s="84"/>
      <c r="BA466" s="84"/>
      <c r="BB466" s="84"/>
      <c r="BC466" s="84"/>
      <c r="BD466" s="84"/>
      <c r="BE466" s="84"/>
      <c r="BF466" s="84"/>
      <c r="BG466" s="84"/>
      <c r="BH466" s="84"/>
      <c r="BI466" s="84"/>
      <c r="BJ466" s="84"/>
      <c r="BK466" s="84"/>
      <c r="BL466" s="84"/>
      <c r="BM466" s="84"/>
      <c r="BN466" s="84"/>
      <c r="BO466" s="84"/>
      <c r="BP466" s="84"/>
      <c r="BQ466" s="84"/>
      <c r="BR466" s="84"/>
      <c r="BS466" s="84"/>
      <c r="BT466" s="84"/>
      <c r="BU466" s="84"/>
      <c r="BV466" s="84"/>
      <c r="BW466" s="84"/>
      <c r="BX466" s="84"/>
      <c r="BY466" s="84"/>
      <c r="BZ466" s="84"/>
      <c r="CA466" s="84"/>
      <c r="CB466" s="84"/>
      <c r="CC466" s="84"/>
      <c r="CD466" s="84"/>
      <c r="CE466" s="84"/>
      <c r="CF466" s="84"/>
      <c r="CG466" s="84"/>
      <c r="CH466" s="84"/>
      <c r="CI466" s="84"/>
      <c r="CJ466" s="84"/>
      <c r="CK466" s="84"/>
      <c r="CL466" s="84"/>
      <c r="CM466" s="84"/>
      <c r="CN466" s="84"/>
      <c r="CO466" s="84"/>
      <c r="CP466" s="84"/>
      <c r="CQ466" s="84"/>
      <c r="CR466" s="84"/>
      <c r="CS466" s="84"/>
      <c r="CT466" s="84"/>
      <c r="CU466" s="84"/>
      <c r="CV466" s="84"/>
      <c r="CW466" s="84"/>
      <c r="CX466" s="84"/>
      <c r="CY466" s="84"/>
      <c r="CZ466" s="84"/>
      <c r="DA466" s="84"/>
      <c r="DB466" s="84"/>
      <c r="DC466" s="84"/>
      <c r="DD466" s="84"/>
      <c r="DE466" s="84"/>
      <c r="DF466" s="84"/>
      <c r="DG466" s="84"/>
      <c r="DH466" s="84"/>
      <c r="DI466" s="84"/>
      <c r="DJ466" s="84"/>
      <c r="DK466" s="84"/>
      <c r="DL466" s="84"/>
      <c r="DM466" s="84"/>
      <c r="DN466" s="84"/>
      <c r="DO466" s="84"/>
      <c r="DP466" s="84"/>
      <c r="DQ466" s="84"/>
      <c r="DR466" s="84"/>
      <c r="DS466" s="84"/>
      <c r="DT466" s="84"/>
      <c r="DU466" s="84"/>
      <c r="DV466" s="84"/>
      <c r="DW466" s="84"/>
      <c r="DX466" s="84"/>
      <c r="DY466" s="84"/>
      <c r="DZ466" s="84"/>
      <c r="EA466" s="84"/>
      <c r="EB466" s="84"/>
      <c r="EC466" s="84"/>
      <c r="ED466" s="84"/>
      <c r="EE466" s="84"/>
      <c r="EF466" s="84"/>
      <c r="EG466" s="84"/>
      <c r="EH466" s="84"/>
      <c r="EI466" s="84"/>
      <c r="EJ466" s="84"/>
      <c r="EK466" s="84"/>
      <c r="EL466" s="84"/>
      <c r="EM466" s="84"/>
      <c r="EN466" s="84"/>
      <c r="EO466" s="84"/>
      <c r="EP466" s="84"/>
      <c r="EQ466" s="84"/>
      <c r="ER466" s="84"/>
      <c r="ES466" s="84"/>
      <c r="ET466" s="84"/>
      <c r="EU466" s="84"/>
      <c r="EV466" s="84"/>
      <c r="EW466" s="84"/>
      <c r="EX466" s="84"/>
      <c r="EY466" s="84"/>
      <c r="EZ466" s="84"/>
      <c r="FA466" s="84"/>
      <c r="FB466" s="84"/>
      <c r="FC466" s="84"/>
      <c r="FD466" s="84"/>
      <c r="FE466" s="84"/>
      <c r="FF466" s="84"/>
      <c r="FG466" s="84"/>
      <c r="FH466" s="84"/>
      <c r="FI466" s="84"/>
      <c r="FJ466" s="84"/>
      <c r="FK466" s="84"/>
      <c r="FL466" s="84"/>
      <c r="FM466" s="84"/>
      <c r="FN466" s="84"/>
      <c r="FO466" s="84"/>
      <c r="FP466" s="84"/>
      <c r="FQ466" s="84"/>
      <c r="FR466" s="84"/>
      <c r="FS466" s="84"/>
      <c r="FT466" s="84"/>
      <c r="FU466" s="84"/>
      <c r="FV466" s="84"/>
      <c r="FW466" s="84"/>
      <c r="FX466" s="84"/>
      <c r="FY466" s="84"/>
      <c r="FZ466" s="84"/>
      <c r="GA466" s="84"/>
      <c r="GB466" s="84"/>
      <c r="GC466" s="84"/>
      <c r="GD466" s="84"/>
      <c r="GE466" s="84"/>
      <c r="GF466" s="84"/>
      <c r="GG466" s="84"/>
      <c r="GH466" s="84"/>
      <c r="GI466" s="84"/>
      <c r="GJ466" s="84"/>
      <c r="GK466" s="84"/>
      <c r="GL466" s="84"/>
      <c r="GM466" s="84"/>
      <c r="GN466" s="84"/>
      <c r="GO466" s="84"/>
      <c r="GP466" s="84"/>
      <c r="GQ466" s="84"/>
      <c r="GR466" s="84"/>
      <c r="GS466" s="84"/>
      <c r="GT466" s="84"/>
      <c r="GU466" s="84"/>
      <c r="GV466" s="84"/>
      <c r="GW466" s="84"/>
      <c r="GX466" s="84"/>
      <c r="GY466" s="84"/>
      <c r="GZ466" s="84"/>
      <c r="HA466" s="84"/>
      <c r="HB466" s="84"/>
      <c r="HC466" s="84"/>
      <c r="HD466" s="84"/>
      <c r="HE466" s="84"/>
      <c r="HF466" s="84"/>
      <c r="HG466" s="84"/>
      <c r="HH466" s="84"/>
      <c r="HI466" s="84"/>
      <c r="HJ466" s="84"/>
      <c r="HK466" s="84"/>
      <c r="HL466" s="84"/>
      <c r="HM466" s="84"/>
      <c r="HN466" s="84"/>
      <c r="HO466" s="84"/>
      <c r="HP466" s="84"/>
      <c r="HQ466" s="84"/>
      <c r="HR466" s="84"/>
      <c r="HS466" s="84"/>
      <c r="HT466" s="84"/>
      <c r="HU466" s="84"/>
      <c r="HV466" s="84"/>
      <c r="HW466" s="84"/>
      <c r="HX466" s="84"/>
      <c r="HY466" s="84"/>
      <c r="HZ466" s="84"/>
      <c r="IA466" s="84"/>
      <c r="IB466" s="84"/>
      <c r="IC466" s="84"/>
      <c r="ID466" s="84"/>
      <c r="IE466" s="84"/>
      <c r="IF466" s="84"/>
      <c r="IG466" s="84"/>
      <c r="IH466" s="84"/>
      <c r="II466" s="84"/>
      <c r="IJ466" s="84"/>
      <c r="IK466" s="84"/>
      <c r="IL466" s="84"/>
    </row>
    <row r="467" spans="1:246" ht="30">
      <c r="A467" s="139" t="s">
        <v>861</v>
      </c>
      <c r="B467" s="49" t="s">
        <v>33</v>
      </c>
      <c r="C467" s="139"/>
      <c r="D467" s="139"/>
      <c r="E467" s="90">
        <v>20</v>
      </c>
      <c r="F467" s="115" t="s">
        <v>487</v>
      </c>
      <c r="G467" s="395"/>
      <c r="H467" s="275">
        <f t="shared" si="98"/>
        <v>742.55600000000004</v>
      </c>
      <c r="I467" s="203">
        <v>742.55600000000004</v>
      </c>
      <c r="J467" s="113"/>
      <c r="K467" s="113"/>
      <c r="L467" s="101">
        <f t="shared" si="99"/>
        <v>742.55600000000004</v>
      </c>
      <c r="M467" s="113">
        <v>742.55600000000004</v>
      </c>
      <c r="N467" s="114"/>
      <c r="O467" s="113"/>
      <c r="P467" s="100">
        <f t="shared" si="100"/>
        <v>0</v>
      </c>
      <c r="Q467" s="113"/>
      <c r="R467" s="114"/>
      <c r="S467" s="114"/>
      <c r="T467" s="114">
        <f t="shared" si="101"/>
        <v>0</v>
      </c>
      <c r="U467" s="114"/>
      <c r="V467" s="114"/>
      <c r="W467" s="114"/>
      <c r="X467" s="82" t="s">
        <v>459</v>
      </c>
      <c r="Y467" s="82"/>
      <c r="Z467" s="50">
        <f t="shared" si="102"/>
        <v>742.55600000000004</v>
      </c>
      <c r="AA467" s="51">
        <f t="shared" si="103"/>
        <v>742.55600000000004</v>
      </c>
      <c r="AB467" s="51">
        <f t="shared" si="104"/>
        <v>0</v>
      </c>
      <c r="AC467" s="51">
        <f t="shared" si="105"/>
        <v>0</v>
      </c>
      <c r="AD467" s="84"/>
      <c r="AE467" s="84"/>
      <c r="AF467" s="84"/>
      <c r="AG467" s="84"/>
      <c r="AH467" s="84"/>
      <c r="AI467" s="84"/>
      <c r="AJ467" s="84"/>
      <c r="AK467" s="84"/>
      <c r="AL467" s="84"/>
      <c r="AM467" s="84"/>
      <c r="AN467" s="84"/>
      <c r="AO467" s="84"/>
      <c r="AP467" s="84"/>
      <c r="AQ467" s="84"/>
      <c r="AR467" s="84"/>
      <c r="AS467" s="84"/>
      <c r="AT467" s="84"/>
      <c r="AU467" s="84"/>
      <c r="AV467" s="84"/>
      <c r="AW467" s="84"/>
      <c r="AX467" s="84"/>
      <c r="AY467" s="84"/>
      <c r="AZ467" s="84"/>
      <c r="BA467" s="84"/>
      <c r="BB467" s="84"/>
      <c r="BC467" s="84"/>
      <c r="BD467" s="84"/>
      <c r="BE467" s="84"/>
      <c r="BF467" s="84"/>
      <c r="BG467" s="84"/>
      <c r="BH467" s="84"/>
      <c r="BI467" s="84"/>
      <c r="BJ467" s="84"/>
      <c r="BK467" s="84"/>
      <c r="BL467" s="84"/>
      <c r="BM467" s="84"/>
      <c r="BN467" s="84"/>
      <c r="BO467" s="84"/>
      <c r="BP467" s="84"/>
      <c r="BQ467" s="84"/>
      <c r="BR467" s="84"/>
      <c r="BS467" s="84"/>
      <c r="BT467" s="84"/>
      <c r="BU467" s="84"/>
      <c r="BV467" s="84"/>
      <c r="BW467" s="84"/>
      <c r="BX467" s="84"/>
      <c r="BY467" s="84"/>
      <c r="BZ467" s="84"/>
      <c r="CA467" s="84"/>
      <c r="CB467" s="84"/>
      <c r="CC467" s="84"/>
      <c r="CD467" s="84"/>
      <c r="CE467" s="84"/>
      <c r="CF467" s="84"/>
      <c r="CG467" s="84"/>
      <c r="CH467" s="84"/>
      <c r="CI467" s="84"/>
      <c r="CJ467" s="84"/>
      <c r="CK467" s="84"/>
      <c r="CL467" s="84"/>
      <c r="CM467" s="84"/>
      <c r="CN467" s="84"/>
      <c r="CO467" s="84"/>
      <c r="CP467" s="84"/>
      <c r="CQ467" s="84"/>
      <c r="CR467" s="84"/>
      <c r="CS467" s="84"/>
      <c r="CT467" s="84"/>
      <c r="CU467" s="84"/>
      <c r="CV467" s="84"/>
      <c r="CW467" s="84"/>
      <c r="CX467" s="84"/>
      <c r="CY467" s="84"/>
      <c r="CZ467" s="84"/>
      <c r="DA467" s="84"/>
      <c r="DB467" s="84"/>
      <c r="DC467" s="84"/>
      <c r="DD467" s="84"/>
      <c r="DE467" s="84"/>
      <c r="DF467" s="84"/>
      <c r="DG467" s="84"/>
      <c r="DH467" s="84"/>
      <c r="DI467" s="84"/>
      <c r="DJ467" s="84"/>
      <c r="DK467" s="84"/>
      <c r="DL467" s="84"/>
      <c r="DM467" s="84"/>
      <c r="DN467" s="84"/>
      <c r="DO467" s="84"/>
      <c r="DP467" s="84"/>
      <c r="DQ467" s="84"/>
      <c r="DR467" s="84"/>
      <c r="DS467" s="84"/>
      <c r="DT467" s="84"/>
      <c r="DU467" s="84"/>
      <c r="DV467" s="84"/>
      <c r="DW467" s="84"/>
      <c r="DX467" s="84"/>
      <c r="DY467" s="84"/>
      <c r="DZ467" s="84"/>
      <c r="EA467" s="84"/>
      <c r="EB467" s="84"/>
      <c r="EC467" s="84"/>
      <c r="ED467" s="84"/>
      <c r="EE467" s="84"/>
      <c r="EF467" s="84"/>
      <c r="EG467" s="84"/>
      <c r="EH467" s="84"/>
      <c r="EI467" s="84"/>
      <c r="EJ467" s="84"/>
      <c r="EK467" s="84"/>
      <c r="EL467" s="84"/>
      <c r="EM467" s="84"/>
      <c r="EN467" s="84"/>
      <c r="EO467" s="84"/>
      <c r="EP467" s="84"/>
      <c r="EQ467" s="84"/>
      <c r="ER467" s="84"/>
      <c r="ES467" s="84"/>
      <c r="ET467" s="84"/>
      <c r="EU467" s="84"/>
      <c r="EV467" s="84"/>
      <c r="EW467" s="84"/>
      <c r="EX467" s="84"/>
      <c r="EY467" s="84"/>
      <c r="EZ467" s="84"/>
      <c r="FA467" s="84"/>
      <c r="FB467" s="84"/>
      <c r="FC467" s="84"/>
      <c r="FD467" s="84"/>
      <c r="FE467" s="84"/>
      <c r="FF467" s="84"/>
      <c r="FG467" s="84"/>
      <c r="FH467" s="84"/>
      <c r="FI467" s="84"/>
      <c r="FJ467" s="84"/>
      <c r="FK467" s="84"/>
      <c r="FL467" s="84"/>
      <c r="FM467" s="84"/>
      <c r="FN467" s="84"/>
      <c r="FO467" s="84"/>
      <c r="FP467" s="84"/>
      <c r="FQ467" s="84"/>
      <c r="FR467" s="84"/>
      <c r="FS467" s="84"/>
      <c r="FT467" s="84"/>
      <c r="FU467" s="84"/>
      <c r="FV467" s="84"/>
      <c r="FW467" s="84"/>
      <c r="FX467" s="84"/>
      <c r="FY467" s="84"/>
      <c r="FZ467" s="84"/>
      <c r="GA467" s="84"/>
      <c r="GB467" s="84"/>
      <c r="GC467" s="84"/>
      <c r="GD467" s="84"/>
      <c r="GE467" s="84"/>
      <c r="GF467" s="84"/>
      <c r="GG467" s="84"/>
      <c r="GH467" s="84"/>
      <c r="GI467" s="84"/>
      <c r="GJ467" s="84"/>
      <c r="GK467" s="84"/>
      <c r="GL467" s="84"/>
      <c r="GM467" s="84"/>
      <c r="GN467" s="84"/>
      <c r="GO467" s="84"/>
      <c r="GP467" s="84"/>
      <c r="GQ467" s="84"/>
      <c r="GR467" s="84"/>
      <c r="GS467" s="84"/>
      <c r="GT467" s="84"/>
      <c r="GU467" s="84"/>
      <c r="GV467" s="84"/>
      <c r="GW467" s="84"/>
      <c r="GX467" s="84"/>
      <c r="GY467" s="84"/>
      <c r="GZ467" s="84"/>
      <c r="HA467" s="84"/>
      <c r="HB467" s="84"/>
      <c r="HC467" s="84"/>
      <c r="HD467" s="84"/>
      <c r="HE467" s="84"/>
      <c r="HF467" s="84"/>
      <c r="HG467" s="84"/>
      <c r="HH467" s="84"/>
      <c r="HI467" s="84"/>
      <c r="HJ467" s="84"/>
      <c r="HK467" s="84"/>
      <c r="HL467" s="84"/>
      <c r="HM467" s="84"/>
      <c r="HN467" s="84"/>
      <c r="HO467" s="84"/>
      <c r="HP467" s="84"/>
      <c r="HQ467" s="84"/>
      <c r="HR467" s="84"/>
      <c r="HS467" s="84"/>
      <c r="HT467" s="84"/>
      <c r="HU467" s="84"/>
      <c r="HV467" s="84"/>
      <c r="HW467" s="84"/>
      <c r="HX467" s="84"/>
      <c r="HY467" s="84"/>
      <c r="HZ467" s="84"/>
      <c r="IA467" s="84"/>
      <c r="IB467" s="84"/>
      <c r="IC467" s="84"/>
      <c r="ID467" s="84"/>
      <c r="IE467" s="84"/>
      <c r="IF467" s="84"/>
      <c r="IG467" s="84"/>
      <c r="IH467" s="84"/>
      <c r="II467" s="84"/>
      <c r="IJ467" s="84"/>
      <c r="IK467" s="84"/>
      <c r="IL467" s="84"/>
    </row>
    <row r="468" spans="1:246" ht="30">
      <c r="A468" s="139" t="s">
        <v>861</v>
      </c>
      <c r="B468" s="49" t="s">
        <v>33</v>
      </c>
      <c r="C468" s="139"/>
      <c r="D468" s="139"/>
      <c r="E468" s="90">
        <v>21</v>
      </c>
      <c r="F468" s="115" t="s">
        <v>488</v>
      </c>
      <c r="G468" s="395"/>
      <c r="H468" s="275">
        <f t="shared" si="98"/>
        <v>1085.146</v>
      </c>
      <c r="I468" s="203">
        <v>1085.146</v>
      </c>
      <c r="J468" s="113"/>
      <c r="K468" s="113"/>
      <c r="L468" s="101">
        <f t="shared" si="99"/>
        <v>1085.146</v>
      </c>
      <c r="M468" s="113">
        <v>1085.146</v>
      </c>
      <c r="N468" s="114"/>
      <c r="O468" s="113"/>
      <c r="P468" s="100">
        <f t="shared" si="100"/>
        <v>0</v>
      </c>
      <c r="Q468" s="113"/>
      <c r="R468" s="114"/>
      <c r="S468" s="114"/>
      <c r="T468" s="114">
        <f t="shared" si="101"/>
        <v>0</v>
      </c>
      <c r="U468" s="114"/>
      <c r="V468" s="114"/>
      <c r="W468" s="114"/>
      <c r="X468" s="82" t="s">
        <v>459</v>
      </c>
      <c r="Y468" s="82"/>
      <c r="Z468" s="50">
        <f t="shared" si="102"/>
        <v>1085.146</v>
      </c>
      <c r="AA468" s="51">
        <f t="shared" si="103"/>
        <v>1085.146</v>
      </c>
      <c r="AB468" s="51">
        <f t="shared" si="104"/>
        <v>0</v>
      </c>
      <c r="AC468" s="51">
        <f t="shared" si="105"/>
        <v>0</v>
      </c>
      <c r="AD468" s="84"/>
      <c r="AE468" s="84"/>
      <c r="AF468" s="84"/>
      <c r="AG468" s="84"/>
      <c r="AH468" s="84"/>
      <c r="AI468" s="84"/>
      <c r="AJ468" s="84"/>
      <c r="AK468" s="84"/>
      <c r="AL468" s="84"/>
      <c r="AM468" s="84"/>
      <c r="AN468" s="84"/>
      <c r="AO468" s="84"/>
      <c r="AP468" s="84"/>
      <c r="AQ468" s="84"/>
      <c r="AR468" s="84"/>
      <c r="AS468" s="84"/>
      <c r="AT468" s="84"/>
      <c r="AU468" s="84"/>
      <c r="AV468" s="84"/>
      <c r="AW468" s="84"/>
      <c r="AX468" s="84"/>
      <c r="AY468" s="84"/>
      <c r="AZ468" s="84"/>
      <c r="BA468" s="84"/>
      <c r="BB468" s="84"/>
      <c r="BC468" s="84"/>
      <c r="BD468" s="84"/>
      <c r="BE468" s="84"/>
      <c r="BF468" s="84"/>
      <c r="BG468" s="84"/>
      <c r="BH468" s="84"/>
      <c r="BI468" s="84"/>
      <c r="BJ468" s="84"/>
      <c r="BK468" s="84"/>
      <c r="BL468" s="84"/>
      <c r="BM468" s="84"/>
      <c r="BN468" s="84"/>
      <c r="BO468" s="84"/>
      <c r="BP468" s="84"/>
      <c r="BQ468" s="84"/>
      <c r="BR468" s="84"/>
      <c r="BS468" s="84"/>
      <c r="BT468" s="84"/>
      <c r="BU468" s="84"/>
      <c r="BV468" s="84"/>
      <c r="BW468" s="84"/>
      <c r="BX468" s="84"/>
      <c r="BY468" s="84"/>
      <c r="BZ468" s="84"/>
      <c r="CA468" s="84"/>
      <c r="CB468" s="84"/>
      <c r="CC468" s="84"/>
      <c r="CD468" s="84"/>
      <c r="CE468" s="84"/>
      <c r="CF468" s="84"/>
      <c r="CG468" s="84"/>
      <c r="CH468" s="84"/>
      <c r="CI468" s="84"/>
      <c r="CJ468" s="84"/>
      <c r="CK468" s="84"/>
      <c r="CL468" s="84"/>
      <c r="CM468" s="84"/>
      <c r="CN468" s="84"/>
      <c r="CO468" s="84"/>
      <c r="CP468" s="84"/>
      <c r="CQ468" s="84"/>
      <c r="CR468" s="84"/>
      <c r="CS468" s="84"/>
      <c r="CT468" s="84"/>
      <c r="CU468" s="84"/>
      <c r="CV468" s="84"/>
      <c r="CW468" s="84"/>
      <c r="CX468" s="84"/>
      <c r="CY468" s="84"/>
      <c r="CZ468" s="84"/>
      <c r="DA468" s="84"/>
      <c r="DB468" s="84"/>
      <c r="DC468" s="84"/>
      <c r="DD468" s="84"/>
      <c r="DE468" s="84"/>
      <c r="DF468" s="84"/>
      <c r="DG468" s="84"/>
      <c r="DH468" s="84"/>
      <c r="DI468" s="84"/>
      <c r="DJ468" s="84"/>
      <c r="DK468" s="84"/>
      <c r="DL468" s="84"/>
      <c r="DM468" s="84"/>
      <c r="DN468" s="84"/>
      <c r="DO468" s="84"/>
      <c r="DP468" s="84"/>
      <c r="DQ468" s="84"/>
      <c r="DR468" s="84"/>
      <c r="DS468" s="84"/>
      <c r="DT468" s="84"/>
      <c r="DU468" s="84"/>
      <c r="DV468" s="84"/>
      <c r="DW468" s="84"/>
      <c r="DX468" s="84"/>
      <c r="DY468" s="84"/>
      <c r="DZ468" s="84"/>
      <c r="EA468" s="84"/>
      <c r="EB468" s="84"/>
      <c r="EC468" s="84"/>
      <c r="ED468" s="84"/>
      <c r="EE468" s="84"/>
      <c r="EF468" s="84"/>
      <c r="EG468" s="84"/>
      <c r="EH468" s="84"/>
      <c r="EI468" s="84"/>
      <c r="EJ468" s="84"/>
      <c r="EK468" s="84"/>
      <c r="EL468" s="84"/>
      <c r="EM468" s="84"/>
      <c r="EN468" s="84"/>
      <c r="EO468" s="84"/>
      <c r="EP468" s="84"/>
      <c r="EQ468" s="84"/>
      <c r="ER468" s="84"/>
      <c r="ES468" s="84"/>
      <c r="ET468" s="84"/>
      <c r="EU468" s="84"/>
      <c r="EV468" s="84"/>
      <c r="EW468" s="84"/>
      <c r="EX468" s="84"/>
      <c r="EY468" s="84"/>
      <c r="EZ468" s="84"/>
      <c r="FA468" s="84"/>
      <c r="FB468" s="84"/>
      <c r="FC468" s="84"/>
      <c r="FD468" s="84"/>
      <c r="FE468" s="84"/>
      <c r="FF468" s="84"/>
      <c r="FG468" s="84"/>
      <c r="FH468" s="84"/>
      <c r="FI468" s="84"/>
      <c r="FJ468" s="84"/>
      <c r="FK468" s="84"/>
      <c r="FL468" s="84"/>
      <c r="FM468" s="84"/>
      <c r="FN468" s="84"/>
      <c r="FO468" s="84"/>
      <c r="FP468" s="84"/>
      <c r="FQ468" s="84"/>
      <c r="FR468" s="84"/>
      <c r="FS468" s="84"/>
      <c r="FT468" s="84"/>
      <c r="FU468" s="84"/>
      <c r="FV468" s="84"/>
      <c r="FW468" s="84"/>
      <c r="FX468" s="84"/>
      <c r="FY468" s="84"/>
      <c r="FZ468" s="84"/>
      <c r="GA468" s="84"/>
      <c r="GB468" s="84"/>
      <c r="GC468" s="84"/>
      <c r="GD468" s="84"/>
      <c r="GE468" s="84"/>
      <c r="GF468" s="84"/>
      <c r="GG468" s="84"/>
      <c r="GH468" s="84"/>
      <c r="GI468" s="84"/>
      <c r="GJ468" s="84"/>
      <c r="GK468" s="84"/>
      <c r="GL468" s="84"/>
      <c r="GM468" s="84"/>
      <c r="GN468" s="84"/>
      <c r="GO468" s="84"/>
      <c r="GP468" s="84"/>
      <c r="GQ468" s="84"/>
      <c r="GR468" s="84"/>
      <c r="GS468" s="84"/>
      <c r="GT468" s="84"/>
      <c r="GU468" s="84"/>
      <c r="GV468" s="84"/>
      <c r="GW468" s="84"/>
      <c r="GX468" s="84"/>
      <c r="GY468" s="84"/>
      <c r="GZ468" s="84"/>
      <c r="HA468" s="84"/>
      <c r="HB468" s="84"/>
      <c r="HC468" s="84"/>
      <c r="HD468" s="84"/>
      <c r="HE468" s="84"/>
      <c r="HF468" s="84"/>
      <c r="HG468" s="84"/>
      <c r="HH468" s="84"/>
      <c r="HI468" s="84"/>
      <c r="HJ468" s="84"/>
      <c r="HK468" s="84"/>
      <c r="HL468" s="84"/>
      <c r="HM468" s="84"/>
      <c r="HN468" s="84"/>
      <c r="HO468" s="84"/>
      <c r="HP468" s="84"/>
      <c r="HQ468" s="84"/>
      <c r="HR468" s="84"/>
      <c r="HS468" s="84"/>
      <c r="HT468" s="84"/>
      <c r="HU468" s="84"/>
      <c r="HV468" s="84"/>
      <c r="HW468" s="84"/>
      <c r="HX468" s="84"/>
      <c r="HY468" s="84"/>
      <c r="HZ468" s="84"/>
      <c r="IA468" s="84"/>
      <c r="IB468" s="84"/>
      <c r="IC468" s="84"/>
      <c r="ID468" s="84"/>
      <c r="IE468" s="84"/>
      <c r="IF468" s="84"/>
      <c r="IG468" s="84"/>
      <c r="IH468" s="84"/>
      <c r="II468" s="84"/>
      <c r="IJ468" s="84"/>
      <c r="IK468" s="84"/>
      <c r="IL468" s="84"/>
    </row>
    <row r="469" spans="1:246" ht="30">
      <c r="A469" s="139" t="s">
        <v>861</v>
      </c>
      <c r="B469" s="49" t="s">
        <v>33</v>
      </c>
      <c r="C469" s="139"/>
      <c r="D469" s="139"/>
      <c r="E469" s="90">
        <v>22</v>
      </c>
      <c r="F469" s="115" t="s">
        <v>489</v>
      </c>
      <c r="G469" s="395"/>
      <c r="H469" s="275">
        <f t="shared" si="98"/>
        <v>1500</v>
      </c>
      <c r="I469" s="203">
        <v>1500</v>
      </c>
      <c r="J469" s="113"/>
      <c r="K469" s="113"/>
      <c r="L469" s="101">
        <f t="shared" si="99"/>
        <v>1500</v>
      </c>
      <c r="M469" s="113">
        <v>1500</v>
      </c>
      <c r="N469" s="114"/>
      <c r="O469" s="113"/>
      <c r="P469" s="100">
        <f t="shared" si="100"/>
        <v>0</v>
      </c>
      <c r="Q469" s="113"/>
      <c r="R469" s="114"/>
      <c r="S469" s="114"/>
      <c r="T469" s="114">
        <f t="shared" si="101"/>
        <v>55.536000000000001</v>
      </c>
      <c r="U469" s="114">
        <v>55.536000000000001</v>
      </c>
      <c r="V469" s="114"/>
      <c r="W469" s="114"/>
      <c r="X469" s="82" t="s">
        <v>459</v>
      </c>
      <c r="Y469" s="82"/>
      <c r="Z469" s="50">
        <f t="shared" si="102"/>
        <v>1500</v>
      </c>
      <c r="AA469" s="51">
        <f t="shared" si="103"/>
        <v>1500</v>
      </c>
      <c r="AB469" s="51">
        <f t="shared" si="104"/>
        <v>0</v>
      </c>
      <c r="AC469" s="51">
        <f t="shared" si="105"/>
        <v>55.536000000000001</v>
      </c>
      <c r="AD469" s="84"/>
      <c r="AE469" s="84"/>
      <c r="AF469" s="84"/>
      <c r="AG469" s="84"/>
      <c r="AH469" s="84"/>
      <c r="AI469" s="84"/>
      <c r="AJ469" s="84"/>
      <c r="AK469" s="84"/>
      <c r="AL469" s="84"/>
      <c r="AM469" s="84"/>
      <c r="AN469" s="84"/>
      <c r="AO469" s="84"/>
      <c r="AP469" s="84"/>
      <c r="AQ469" s="84"/>
      <c r="AR469" s="84"/>
      <c r="AS469" s="84"/>
      <c r="AT469" s="84"/>
      <c r="AU469" s="84"/>
      <c r="AV469" s="84"/>
      <c r="AW469" s="84"/>
      <c r="AX469" s="84"/>
      <c r="AY469" s="84"/>
      <c r="AZ469" s="84"/>
      <c r="BA469" s="84"/>
      <c r="BB469" s="84"/>
      <c r="BC469" s="84"/>
      <c r="BD469" s="84"/>
      <c r="BE469" s="84"/>
      <c r="BF469" s="84"/>
      <c r="BG469" s="84"/>
      <c r="BH469" s="84"/>
      <c r="BI469" s="84"/>
      <c r="BJ469" s="84"/>
      <c r="BK469" s="84"/>
      <c r="BL469" s="84"/>
      <c r="BM469" s="84"/>
      <c r="BN469" s="84"/>
      <c r="BO469" s="84"/>
      <c r="BP469" s="84"/>
      <c r="BQ469" s="84"/>
      <c r="BR469" s="84"/>
      <c r="BS469" s="84"/>
      <c r="BT469" s="84"/>
      <c r="BU469" s="84"/>
      <c r="BV469" s="84"/>
      <c r="BW469" s="84"/>
      <c r="BX469" s="84"/>
      <c r="BY469" s="84"/>
      <c r="BZ469" s="84"/>
      <c r="CA469" s="84"/>
      <c r="CB469" s="84"/>
      <c r="CC469" s="84"/>
      <c r="CD469" s="84"/>
      <c r="CE469" s="84"/>
      <c r="CF469" s="84"/>
      <c r="CG469" s="84"/>
      <c r="CH469" s="84"/>
      <c r="CI469" s="84"/>
      <c r="CJ469" s="84"/>
      <c r="CK469" s="84"/>
      <c r="CL469" s="84"/>
      <c r="CM469" s="84"/>
      <c r="CN469" s="84"/>
      <c r="CO469" s="84"/>
      <c r="CP469" s="84"/>
      <c r="CQ469" s="84"/>
      <c r="CR469" s="84"/>
      <c r="CS469" s="84"/>
      <c r="CT469" s="84"/>
      <c r="CU469" s="84"/>
      <c r="CV469" s="84"/>
      <c r="CW469" s="84"/>
      <c r="CX469" s="84"/>
      <c r="CY469" s="84"/>
      <c r="CZ469" s="84"/>
      <c r="DA469" s="84"/>
      <c r="DB469" s="84"/>
      <c r="DC469" s="84"/>
      <c r="DD469" s="84"/>
      <c r="DE469" s="84"/>
      <c r="DF469" s="84"/>
      <c r="DG469" s="84"/>
      <c r="DH469" s="84"/>
      <c r="DI469" s="84"/>
      <c r="DJ469" s="84"/>
      <c r="DK469" s="84"/>
      <c r="DL469" s="84"/>
      <c r="DM469" s="84"/>
      <c r="DN469" s="84"/>
      <c r="DO469" s="84"/>
      <c r="DP469" s="84"/>
      <c r="DQ469" s="84"/>
      <c r="DR469" s="84"/>
      <c r="DS469" s="84"/>
      <c r="DT469" s="84"/>
      <c r="DU469" s="84"/>
      <c r="DV469" s="84"/>
      <c r="DW469" s="84"/>
      <c r="DX469" s="84"/>
      <c r="DY469" s="84"/>
      <c r="DZ469" s="84"/>
      <c r="EA469" s="84"/>
      <c r="EB469" s="84"/>
      <c r="EC469" s="84"/>
      <c r="ED469" s="84"/>
      <c r="EE469" s="84"/>
      <c r="EF469" s="84"/>
      <c r="EG469" s="84"/>
      <c r="EH469" s="84"/>
      <c r="EI469" s="84"/>
      <c r="EJ469" s="84"/>
      <c r="EK469" s="84"/>
      <c r="EL469" s="84"/>
      <c r="EM469" s="84"/>
      <c r="EN469" s="84"/>
      <c r="EO469" s="84"/>
      <c r="EP469" s="84"/>
      <c r="EQ469" s="84"/>
      <c r="ER469" s="84"/>
      <c r="ES469" s="84"/>
      <c r="ET469" s="84"/>
      <c r="EU469" s="84"/>
      <c r="EV469" s="84"/>
      <c r="EW469" s="84"/>
      <c r="EX469" s="84"/>
      <c r="EY469" s="84"/>
      <c r="EZ469" s="84"/>
      <c r="FA469" s="84"/>
      <c r="FB469" s="84"/>
      <c r="FC469" s="84"/>
      <c r="FD469" s="84"/>
      <c r="FE469" s="84"/>
      <c r="FF469" s="84"/>
      <c r="FG469" s="84"/>
      <c r="FH469" s="84"/>
      <c r="FI469" s="84"/>
      <c r="FJ469" s="84"/>
      <c r="FK469" s="84"/>
      <c r="FL469" s="84"/>
      <c r="FM469" s="84"/>
      <c r="FN469" s="84"/>
      <c r="FO469" s="84"/>
      <c r="FP469" s="84"/>
      <c r="FQ469" s="84"/>
      <c r="FR469" s="84"/>
      <c r="FS469" s="84"/>
      <c r="FT469" s="84"/>
      <c r="FU469" s="84"/>
      <c r="FV469" s="84"/>
      <c r="FW469" s="84"/>
      <c r="FX469" s="84"/>
      <c r="FY469" s="84"/>
      <c r="FZ469" s="84"/>
      <c r="GA469" s="84"/>
      <c r="GB469" s="84"/>
      <c r="GC469" s="84"/>
      <c r="GD469" s="84"/>
      <c r="GE469" s="84"/>
      <c r="GF469" s="84"/>
      <c r="GG469" s="84"/>
      <c r="GH469" s="84"/>
      <c r="GI469" s="84"/>
      <c r="GJ469" s="84"/>
      <c r="GK469" s="84"/>
      <c r="GL469" s="84"/>
      <c r="GM469" s="84"/>
      <c r="GN469" s="84"/>
      <c r="GO469" s="84"/>
      <c r="GP469" s="84"/>
      <c r="GQ469" s="84"/>
      <c r="GR469" s="84"/>
      <c r="GS469" s="84"/>
      <c r="GT469" s="84"/>
      <c r="GU469" s="84"/>
      <c r="GV469" s="84"/>
      <c r="GW469" s="84"/>
      <c r="GX469" s="84"/>
      <c r="GY469" s="84"/>
      <c r="GZ469" s="84"/>
      <c r="HA469" s="84"/>
      <c r="HB469" s="84"/>
      <c r="HC469" s="84"/>
      <c r="HD469" s="84"/>
      <c r="HE469" s="84"/>
      <c r="HF469" s="84"/>
      <c r="HG469" s="84"/>
      <c r="HH469" s="84"/>
      <c r="HI469" s="84"/>
      <c r="HJ469" s="84"/>
      <c r="HK469" s="84"/>
      <c r="HL469" s="84"/>
      <c r="HM469" s="84"/>
      <c r="HN469" s="84"/>
      <c r="HO469" s="84"/>
      <c r="HP469" s="84"/>
      <c r="HQ469" s="84"/>
      <c r="HR469" s="84"/>
      <c r="HS469" s="84"/>
      <c r="HT469" s="84"/>
      <c r="HU469" s="84"/>
      <c r="HV469" s="84"/>
      <c r="HW469" s="84"/>
      <c r="HX469" s="84"/>
      <c r="HY469" s="84"/>
      <c r="HZ469" s="84"/>
      <c r="IA469" s="84"/>
      <c r="IB469" s="84"/>
      <c r="IC469" s="84"/>
      <c r="ID469" s="84"/>
      <c r="IE469" s="84"/>
      <c r="IF469" s="84"/>
      <c r="IG469" s="84"/>
      <c r="IH469" s="84"/>
      <c r="II469" s="84"/>
      <c r="IJ469" s="84"/>
      <c r="IK469" s="84"/>
      <c r="IL469" s="84"/>
    </row>
    <row r="470" spans="1:246" ht="45">
      <c r="A470" s="139" t="s">
        <v>861</v>
      </c>
      <c r="B470" s="49" t="s">
        <v>33</v>
      </c>
      <c r="C470" s="139"/>
      <c r="D470" s="139"/>
      <c r="E470" s="90">
        <v>23</v>
      </c>
      <c r="F470" s="115" t="s">
        <v>490</v>
      </c>
      <c r="G470" s="395"/>
      <c r="H470" s="275">
        <f t="shared" si="98"/>
        <v>3554</v>
      </c>
      <c r="I470" s="203">
        <v>3554</v>
      </c>
      <c r="J470" s="113"/>
      <c r="K470" s="113"/>
      <c r="L470" s="101">
        <f t="shared" si="99"/>
        <v>0</v>
      </c>
      <c r="M470" s="113"/>
      <c r="N470" s="114"/>
      <c r="O470" s="113"/>
      <c r="P470" s="100">
        <f t="shared" si="100"/>
        <v>3554</v>
      </c>
      <c r="Q470" s="113">
        <v>3554</v>
      </c>
      <c r="R470" s="114"/>
      <c r="S470" s="114"/>
      <c r="T470" s="114">
        <f t="shared" si="101"/>
        <v>0</v>
      </c>
      <c r="U470" s="114"/>
      <c r="V470" s="114"/>
      <c r="W470" s="114"/>
      <c r="X470" s="82" t="s">
        <v>459</v>
      </c>
      <c r="Y470" s="82"/>
      <c r="Z470" s="50">
        <f t="shared" si="102"/>
        <v>3554</v>
      </c>
      <c r="AA470" s="51">
        <f t="shared" si="103"/>
        <v>0</v>
      </c>
      <c r="AB470" s="51">
        <f t="shared" si="104"/>
        <v>3554</v>
      </c>
      <c r="AC470" s="51">
        <f t="shared" si="105"/>
        <v>0</v>
      </c>
      <c r="AD470" s="84"/>
      <c r="AE470" s="84"/>
      <c r="AF470" s="84"/>
      <c r="AG470" s="84"/>
      <c r="AH470" s="84"/>
      <c r="AI470" s="84"/>
      <c r="AJ470" s="84"/>
      <c r="AK470" s="84"/>
      <c r="AL470" s="84"/>
      <c r="AM470" s="84"/>
      <c r="AN470" s="84"/>
      <c r="AO470" s="84"/>
      <c r="AP470" s="84"/>
      <c r="AQ470" s="84"/>
      <c r="AR470" s="84"/>
      <c r="AS470" s="84"/>
      <c r="AT470" s="84"/>
      <c r="AU470" s="84"/>
      <c r="AV470" s="84"/>
      <c r="AW470" s="84"/>
      <c r="AX470" s="84"/>
      <c r="AY470" s="84"/>
      <c r="AZ470" s="84"/>
      <c r="BA470" s="84"/>
      <c r="BB470" s="84"/>
      <c r="BC470" s="84"/>
      <c r="BD470" s="84"/>
      <c r="BE470" s="84"/>
      <c r="BF470" s="84"/>
      <c r="BG470" s="84"/>
      <c r="BH470" s="84"/>
      <c r="BI470" s="84"/>
      <c r="BJ470" s="84"/>
      <c r="BK470" s="84"/>
      <c r="BL470" s="84"/>
      <c r="BM470" s="84"/>
      <c r="BN470" s="84"/>
      <c r="BO470" s="84"/>
      <c r="BP470" s="84"/>
      <c r="BQ470" s="84"/>
      <c r="BR470" s="84"/>
      <c r="BS470" s="84"/>
      <c r="BT470" s="84"/>
      <c r="BU470" s="84"/>
      <c r="BV470" s="84"/>
      <c r="BW470" s="84"/>
      <c r="BX470" s="84"/>
      <c r="BY470" s="84"/>
      <c r="BZ470" s="84"/>
      <c r="CA470" s="84"/>
      <c r="CB470" s="84"/>
      <c r="CC470" s="84"/>
      <c r="CD470" s="84"/>
      <c r="CE470" s="84"/>
      <c r="CF470" s="84"/>
      <c r="CG470" s="84"/>
      <c r="CH470" s="84"/>
      <c r="CI470" s="84"/>
      <c r="CJ470" s="84"/>
      <c r="CK470" s="84"/>
      <c r="CL470" s="84"/>
      <c r="CM470" s="84"/>
      <c r="CN470" s="84"/>
      <c r="CO470" s="84"/>
      <c r="CP470" s="84"/>
      <c r="CQ470" s="84"/>
      <c r="CR470" s="84"/>
      <c r="CS470" s="84"/>
      <c r="CT470" s="84"/>
      <c r="CU470" s="84"/>
      <c r="CV470" s="84"/>
      <c r="CW470" s="84"/>
      <c r="CX470" s="84"/>
      <c r="CY470" s="84"/>
      <c r="CZ470" s="84"/>
      <c r="DA470" s="84"/>
      <c r="DB470" s="84"/>
      <c r="DC470" s="84"/>
      <c r="DD470" s="84"/>
      <c r="DE470" s="84"/>
      <c r="DF470" s="84"/>
      <c r="DG470" s="84"/>
      <c r="DH470" s="84"/>
      <c r="DI470" s="84"/>
      <c r="DJ470" s="84"/>
      <c r="DK470" s="84"/>
      <c r="DL470" s="84"/>
      <c r="DM470" s="84"/>
      <c r="DN470" s="84"/>
      <c r="DO470" s="84"/>
      <c r="DP470" s="84"/>
      <c r="DQ470" s="84"/>
      <c r="DR470" s="84"/>
      <c r="DS470" s="84"/>
      <c r="DT470" s="84"/>
      <c r="DU470" s="84"/>
      <c r="DV470" s="84"/>
      <c r="DW470" s="84"/>
      <c r="DX470" s="84"/>
      <c r="DY470" s="84"/>
      <c r="DZ470" s="84"/>
      <c r="EA470" s="84"/>
      <c r="EB470" s="84"/>
      <c r="EC470" s="84"/>
      <c r="ED470" s="84"/>
      <c r="EE470" s="84"/>
      <c r="EF470" s="84"/>
      <c r="EG470" s="84"/>
      <c r="EH470" s="84"/>
      <c r="EI470" s="84"/>
      <c r="EJ470" s="84"/>
      <c r="EK470" s="84"/>
      <c r="EL470" s="84"/>
      <c r="EM470" s="84"/>
      <c r="EN470" s="84"/>
      <c r="EO470" s="84"/>
      <c r="EP470" s="84"/>
      <c r="EQ470" s="84"/>
      <c r="ER470" s="84"/>
      <c r="ES470" s="84"/>
      <c r="ET470" s="84"/>
      <c r="EU470" s="84"/>
      <c r="EV470" s="84"/>
      <c r="EW470" s="84"/>
      <c r="EX470" s="84"/>
      <c r="EY470" s="84"/>
      <c r="EZ470" s="84"/>
      <c r="FA470" s="84"/>
      <c r="FB470" s="84"/>
      <c r="FC470" s="84"/>
      <c r="FD470" s="84"/>
      <c r="FE470" s="84"/>
      <c r="FF470" s="84"/>
      <c r="FG470" s="84"/>
      <c r="FH470" s="84"/>
      <c r="FI470" s="84"/>
      <c r="FJ470" s="84"/>
      <c r="FK470" s="84"/>
      <c r="FL470" s="84"/>
      <c r="FM470" s="84"/>
      <c r="FN470" s="84"/>
      <c r="FO470" s="84"/>
      <c r="FP470" s="84"/>
      <c r="FQ470" s="84"/>
      <c r="FR470" s="84"/>
      <c r="FS470" s="84"/>
      <c r="FT470" s="84"/>
      <c r="FU470" s="84"/>
      <c r="FV470" s="84"/>
      <c r="FW470" s="84"/>
      <c r="FX470" s="84"/>
      <c r="FY470" s="84"/>
      <c r="FZ470" s="84"/>
      <c r="GA470" s="84"/>
      <c r="GB470" s="84"/>
      <c r="GC470" s="84"/>
      <c r="GD470" s="84"/>
      <c r="GE470" s="84"/>
      <c r="GF470" s="84"/>
      <c r="GG470" s="84"/>
      <c r="GH470" s="84"/>
      <c r="GI470" s="84"/>
      <c r="GJ470" s="84"/>
      <c r="GK470" s="84"/>
      <c r="GL470" s="84"/>
      <c r="GM470" s="84"/>
      <c r="GN470" s="84"/>
      <c r="GO470" s="84"/>
      <c r="GP470" s="84"/>
      <c r="GQ470" s="84"/>
      <c r="GR470" s="84"/>
      <c r="GS470" s="84"/>
      <c r="GT470" s="84"/>
      <c r="GU470" s="84"/>
      <c r="GV470" s="84"/>
      <c r="GW470" s="84"/>
      <c r="GX470" s="84"/>
      <c r="GY470" s="84"/>
      <c r="GZ470" s="84"/>
      <c r="HA470" s="84"/>
      <c r="HB470" s="84"/>
      <c r="HC470" s="84"/>
      <c r="HD470" s="84"/>
      <c r="HE470" s="84"/>
      <c r="HF470" s="84"/>
      <c r="HG470" s="84"/>
      <c r="HH470" s="84"/>
      <c r="HI470" s="84"/>
      <c r="HJ470" s="84"/>
      <c r="HK470" s="84"/>
      <c r="HL470" s="84"/>
      <c r="HM470" s="84"/>
      <c r="HN470" s="84"/>
      <c r="HO470" s="84"/>
      <c r="HP470" s="84"/>
      <c r="HQ470" s="84"/>
      <c r="HR470" s="84"/>
      <c r="HS470" s="84"/>
      <c r="HT470" s="84"/>
      <c r="HU470" s="84"/>
      <c r="HV470" s="84"/>
      <c r="HW470" s="84"/>
      <c r="HX470" s="84"/>
      <c r="HY470" s="84"/>
      <c r="HZ470" s="84"/>
      <c r="IA470" s="84"/>
      <c r="IB470" s="84"/>
      <c r="IC470" s="84"/>
      <c r="ID470" s="84"/>
      <c r="IE470" s="84"/>
      <c r="IF470" s="84"/>
      <c r="IG470" s="84"/>
      <c r="IH470" s="84"/>
      <c r="II470" s="84"/>
      <c r="IJ470" s="84"/>
      <c r="IK470" s="84"/>
      <c r="IL470" s="84"/>
    </row>
    <row r="471" spans="1:246" ht="45">
      <c r="A471" s="139" t="s">
        <v>861</v>
      </c>
      <c r="B471" s="49" t="s">
        <v>33</v>
      </c>
      <c r="C471" s="139"/>
      <c r="D471" s="139"/>
      <c r="E471" s="90">
        <v>24</v>
      </c>
      <c r="F471" s="115" t="s">
        <v>491</v>
      </c>
      <c r="G471" s="395"/>
      <c r="H471" s="275">
        <f t="shared" si="98"/>
        <v>1686.924</v>
      </c>
      <c r="I471" s="203">
        <v>1686.924</v>
      </c>
      <c r="J471" s="113"/>
      <c r="K471" s="113"/>
      <c r="L471" s="101">
        <f t="shared" si="99"/>
        <v>1686.924</v>
      </c>
      <c r="M471" s="113">
        <v>1686.924</v>
      </c>
      <c r="N471" s="114"/>
      <c r="O471" s="113"/>
      <c r="P471" s="100">
        <f t="shared" si="100"/>
        <v>0</v>
      </c>
      <c r="Q471" s="113"/>
      <c r="R471" s="114"/>
      <c r="S471" s="114"/>
      <c r="T471" s="114">
        <f t="shared" si="101"/>
        <v>0</v>
      </c>
      <c r="U471" s="114"/>
      <c r="V471" s="114"/>
      <c r="W471" s="114"/>
      <c r="X471" s="82" t="s">
        <v>459</v>
      </c>
      <c r="Y471" s="82"/>
      <c r="Z471" s="50">
        <f t="shared" si="102"/>
        <v>1686.924</v>
      </c>
      <c r="AA471" s="51">
        <f t="shared" si="103"/>
        <v>1686.924</v>
      </c>
      <c r="AB471" s="51">
        <f t="shared" si="104"/>
        <v>0</v>
      </c>
      <c r="AC471" s="51">
        <f t="shared" si="105"/>
        <v>0</v>
      </c>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4"/>
      <c r="DL471" s="84"/>
      <c r="DM471" s="84"/>
      <c r="DN471" s="84"/>
      <c r="DO471" s="84"/>
      <c r="DP471" s="84"/>
      <c r="DQ471" s="84"/>
      <c r="DR471" s="84"/>
      <c r="DS471" s="84"/>
      <c r="DT471" s="84"/>
      <c r="DU471" s="84"/>
      <c r="DV471" s="84"/>
      <c r="DW471" s="84"/>
      <c r="DX471" s="84"/>
      <c r="DY471" s="84"/>
      <c r="DZ471" s="84"/>
      <c r="EA471" s="84"/>
      <c r="EB471" s="84"/>
      <c r="EC471" s="84"/>
      <c r="ED471" s="84"/>
      <c r="EE471" s="84"/>
      <c r="EF471" s="84"/>
      <c r="EG471" s="84"/>
      <c r="EH471" s="84"/>
      <c r="EI471" s="84"/>
      <c r="EJ471" s="84"/>
      <c r="EK471" s="84"/>
      <c r="EL471" s="84"/>
      <c r="EM471" s="84"/>
      <c r="EN471" s="84"/>
      <c r="EO471" s="84"/>
      <c r="EP471" s="84"/>
      <c r="EQ471" s="84"/>
      <c r="ER471" s="84"/>
      <c r="ES471" s="84"/>
      <c r="ET471" s="84"/>
      <c r="EU471" s="84"/>
      <c r="EV471" s="84"/>
      <c r="EW471" s="84"/>
      <c r="EX471" s="84"/>
      <c r="EY471" s="84"/>
      <c r="EZ471" s="84"/>
      <c r="FA471" s="84"/>
      <c r="FB471" s="84"/>
      <c r="FC471" s="84"/>
      <c r="FD471" s="84"/>
      <c r="FE471" s="84"/>
      <c r="FF471" s="84"/>
      <c r="FG471" s="84"/>
      <c r="FH471" s="84"/>
      <c r="FI471" s="84"/>
      <c r="FJ471" s="84"/>
      <c r="FK471" s="84"/>
      <c r="FL471" s="84"/>
      <c r="FM471" s="84"/>
      <c r="FN471" s="84"/>
      <c r="FO471" s="84"/>
      <c r="FP471" s="84"/>
      <c r="FQ471" s="84"/>
      <c r="FR471" s="84"/>
      <c r="FS471" s="84"/>
      <c r="FT471" s="84"/>
      <c r="FU471" s="84"/>
      <c r="FV471" s="84"/>
      <c r="FW471" s="84"/>
      <c r="FX471" s="84"/>
      <c r="FY471" s="84"/>
      <c r="FZ471" s="84"/>
      <c r="GA471" s="84"/>
      <c r="GB471" s="84"/>
      <c r="GC471" s="84"/>
      <c r="GD471" s="84"/>
      <c r="GE471" s="84"/>
      <c r="GF471" s="84"/>
      <c r="GG471" s="84"/>
      <c r="GH471" s="84"/>
      <c r="GI471" s="84"/>
      <c r="GJ471" s="84"/>
      <c r="GK471" s="84"/>
      <c r="GL471" s="84"/>
      <c r="GM471" s="84"/>
      <c r="GN471" s="84"/>
      <c r="GO471" s="84"/>
      <c r="GP471" s="84"/>
      <c r="GQ471" s="84"/>
      <c r="GR471" s="84"/>
      <c r="GS471" s="84"/>
      <c r="GT471" s="84"/>
      <c r="GU471" s="84"/>
      <c r="GV471" s="84"/>
      <c r="GW471" s="84"/>
      <c r="GX471" s="84"/>
      <c r="GY471" s="84"/>
      <c r="GZ471" s="84"/>
      <c r="HA471" s="84"/>
      <c r="HB471" s="84"/>
      <c r="HC471" s="84"/>
      <c r="HD471" s="84"/>
      <c r="HE471" s="84"/>
      <c r="HF471" s="84"/>
      <c r="HG471" s="84"/>
      <c r="HH471" s="84"/>
      <c r="HI471" s="84"/>
      <c r="HJ471" s="84"/>
      <c r="HK471" s="84"/>
      <c r="HL471" s="84"/>
      <c r="HM471" s="84"/>
      <c r="HN471" s="84"/>
      <c r="HO471" s="84"/>
      <c r="HP471" s="84"/>
      <c r="HQ471" s="84"/>
      <c r="HR471" s="84"/>
      <c r="HS471" s="84"/>
      <c r="HT471" s="84"/>
      <c r="HU471" s="84"/>
      <c r="HV471" s="84"/>
      <c r="HW471" s="84"/>
      <c r="HX471" s="84"/>
      <c r="HY471" s="84"/>
      <c r="HZ471" s="84"/>
      <c r="IA471" s="84"/>
      <c r="IB471" s="84"/>
      <c r="IC471" s="84"/>
      <c r="ID471" s="84"/>
      <c r="IE471" s="84"/>
      <c r="IF471" s="84"/>
      <c r="IG471" s="84"/>
      <c r="IH471" s="84"/>
      <c r="II471" s="84"/>
      <c r="IJ471" s="84"/>
      <c r="IK471" s="84"/>
      <c r="IL471" s="84"/>
    </row>
    <row r="472" spans="1:246" ht="30">
      <c r="A472" s="139" t="s">
        <v>861</v>
      </c>
      <c r="B472" s="49" t="s">
        <v>33</v>
      </c>
      <c r="C472" s="139"/>
      <c r="D472" s="139"/>
      <c r="E472" s="90">
        <v>25</v>
      </c>
      <c r="F472" s="115" t="s">
        <v>492</v>
      </c>
      <c r="G472" s="395"/>
      <c r="H472" s="275">
        <f t="shared" si="98"/>
        <v>1509.125</v>
      </c>
      <c r="I472" s="203">
        <v>1509.125</v>
      </c>
      <c r="J472" s="113"/>
      <c r="K472" s="113"/>
      <c r="L472" s="101">
        <f t="shared" si="99"/>
        <v>1509.125</v>
      </c>
      <c r="M472" s="113">
        <v>1509.125</v>
      </c>
      <c r="N472" s="114"/>
      <c r="O472" s="113"/>
      <c r="P472" s="100">
        <f t="shared" si="100"/>
        <v>0</v>
      </c>
      <c r="Q472" s="113"/>
      <c r="R472" s="114"/>
      <c r="S472" s="114"/>
      <c r="T472" s="114">
        <f t="shared" si="101"/>
        <v>0</v>
      </c>
      <c r="U472" s="114"/>
      <c r="V472" s="114"/>
      <c r="W472" s="114"/>
      <c r="X472" s="82" t="s">
        <v>459</v>
      </c>
      <c r="Y472" s="82"/>
      <c r="Z472" s="50">
        <f t="shared" si="102"/>
        <v>1509.125</v>
      </c>
      <c r="AA472" s="51">
        <f t="shared" si="103"/>
        <v>1509.125</v>
      </c>
      <c r="AB472" s="51">
        <f t="shared" si="104"/>
        <v>0</v>
      </c>
      <c r="AC472" s="51">
        <f t="shared" si="105"/>
        <v>0</v>
      </c>
      <c r="AD472" s="84"/>
      <c r="AE472" s="84"/>
      <c r="AF472" s="84"/>
      <c r="AG472" s="84"/>
      <c r="AH472" s="84"/>
      <c r="AI472" s="84"/>
      <c r="AJ472" s="84"/>
      <c r="AK472" s="84"/>
      <c r="AL472" s="84"/>
      <c r="AM472" s="84"/>
      <c r="AN472" s="84"/>
      <c r="AO472" s="84"/>
      <c r="AP472" s="84"/>
      <c r="AQ472" s="84"/>
      <c r="AR472" s="84"/>
      <c r="AS472" s="84"/>
      <c r="AT472" s="84"/>
      <c r="AU472" s="84"/>
      <c r="AV472" s="84"/>
      <c r="AW472" s="84"/>
      <c r="AX472" s="84"/>
      <c r="AY472" s="84"/>
      <c r="AZ472" s="84"/>
      <c r="BA472" s="84"/>
      <c r="BB472" s="84"/>
      <c r="BC472" s="84"/>
      <c r="BD472" s="84"/>
      <c r="BE472" s="84"/>
      <c r="BF472" s="84"/>
      <c r="BG472" s="84"/>
      <c r="BH472" s="84"/>
      <c r="BI472" s="84"/>
      <c r="BJ472" s="84"/>
      <c r="BK472" s="84"/>
      <c r="BL472" s="84"/>
      <c r="BM472" s="84"/>
      <c r="BN472" s="84"/>
      <c r="BO472" s="84"/>
      <c r="BP472" s="84"/>
      <c r="BQ472" s="84"/>
      <c r="BR472" s="84"/>
      <c r="BS472" s="84"/>
      <c r="BT472" s="84"/>
      <c r="BU472" s="84"/>
      <c r="BV472" s="84"/>
      <c r="BW472" s="84"/>
      <c r="BX472" s="84"/>
      <c r="BY472" s="84"/>
      <c r="BZ472" s="84"/>
      <c r="CA472" s="84"/>
      <c r="CB472" s="84"/>
      <c r="CC472" s="84"/>
      <c r="CD472" s="84"/>
      <c r="CE472" s="84"/>
      <c r="CF472" s="84"/>
      <c r="CG472" s="84"/>
      <c r="CH472" s="84"/>
      <c r="CI472" s="84"/>
      <c r="CJ472" s="84"/>
      <c r="CK472" s="84"/>
      <c r="CL472" s="84"/>
      <c r="CM472" s="84"/>
      <c r="CN472" s="84"/>
      <c r="CO472" s="84"/>
      <c r="CP472" s="84"/>
      <c r="CQ472" s="84"/>
      <c r="CR472" s="84"/>
      <c r="CS472" s="84"/>
      <c r="CT472" s="84"/>
      <c r="CU472" s="84"/>
      <c r="CV472" s="84"/>
      <c r="CW472" s="84"/>
      <c r="CX472" s="84"/>
      <c r="CY472" s="84"/>
      <c r="CZ472" s="84"/>
      <c r="DA472" s="84"/>
      <c r="DB472" s="84"/>
      <c r="DC472" s="84"/>
      <c r="DD472" s="84"/>
      <c r="DE472" s="84"/>
      <c r="DF472" s="84"/>
      <c r="DG472" s="84"/>
      <c r="DH472" s="84"/>
      <c r="DI472" s="84"/>
      <c r="DJ472" s="84"/>
      <c r="DK472" s="84"/>
      <c r="DL472" s="84"/>
      <c r="DM472" s="84"/>
      <c r="DN472" s="84"/>
      <c r="DO472" s="84"/>
      <c r="DP472" s="84"/>
      <c r="DQ472" s="84"/>
      <c r="DR472" s="84"/>
      <c r="DS472" s="84"/>
      <c r="DT472" s="84"/>
      <c r="DU472" s="84"/>
      <c r="DV472" s="84"/>
      <c r="DW472" s="84"/>
      <c r="DX472" s="84"/>
      <c r="DY472" s="84"/>
      <c r="DZ472" s="84"/>
      <c r="EA472" s="84"/>
      <c r="EB472" s="84"/>
      <c r="EC472" s="84"/>
      <c r="ED472" s="84"/>
      <c r="EE472" s="84"/>
      <c r="EF472" s="84"/>
      <c r="EG472" s="84"/>
      <c r="EH472" s="84"/>
      <c r="EI472" s="84"/>
      <c r="EJ472" s="84"/>
      <c r="EK472" s="84"/>
      <c r="EL472" s="84"/>
      <c r="EM472" s="84"/>
      <c r="EN472" s="84"/>
      <c r="EO472" s="84"/>
      <c r="EP472" s="84"/>
      <c r="EQ472" s="84"/>
      <c r="ER472" s="84"/>
      <c r="ES472" s="84"/>
      <c r="ET472" s="84"/>
      <c r="EU472" s="84"/>
      <c r="EV472" s="84"/>
      <c r="EW472" s="84"/>
      <c r="EX472" s="84"/>
      <c r="EY472" s="84"/>
      <c r="EZ472" s="84"/>
      <c r="FA472" s="84"/>
      <c r="FB472" s="84"/>
      <c r="FC472" s="84"/>
      <c r="FD472" s="84"/>
      <c r="FE472" s="84"/>
      <c r="FF472" s="84"/>
      <c r="FG472" s="84"/>
      <c r="FH472" s="84"/>
      <c r="FI472" s="84"/>
      <c r="FJ472" s="84"/>
      <c r="FK472" s="84"/>
      <c r="FL472" s="84"/>
      <c r="FM472" s="84"/>
      <c r="FN472" s="84"/>
      <c r="FO472" s="84"/>
      <c r="FP472" s="84"/>
      <c r="FQ472" s="84"/>
      <c r="FR472" s="84"/>
      <c r="FS472" s="84"/>
      <c r="FT472" s="84"/>
      <c r="FU472" s="84"/>
      <c r="FV472" s="84"/>
      <c r="FW472" s="84"/>
      <c r="FX472" s="84"/>
      <c r="FY472" s="84"/>
      <c r="FZ472" s="84"/>
      <c r="GA472" s="84"/>
      <c r="GB472" s="84"/>
      <c r="GC472" s="84"/>
      <c r="GD472" s="84"/>
      <c r="GE472" s="84"/>
      <c r="GF472" s="84"/>
      <c r="GG472" s="84"/>
      <c r="GH472" s="84"/>
      <c r="GI472" s="84"/>
      <c r="GJ472" s="84"/>
      <c r="GK472" s="84"/>
      <c r="GL472" s="84"/>
      <c r="GM472" s="84"/>
      <c r="GN472" s="84"/>
      <c r="GO472" s="84"/>
      <c r="GP472" s="84"/>
      <c r="GQ472" s="84"/>
      <c r="GR472" s="84"/>
      <c r="GS472" s="84"/>
      <c r="GT472" s="84"/>
      <c r="GU472" s="84"/>
      <c r="GV472" s="84"/>
      <c r="GW472" s="84"/>
      <c r="GX472" s="84"/>
      <c r="GY472" s="84"/>
      <c r="GZ472" s="84"/>
      <c r="HA472" s="84"/>
      <c r="HB472" s="84"/>
      <c r="HC472" s="84"/>
      <c r="HD472" s="84"/>
      <c r="HE472" s="84"/>
      <c r="HF472" s="84"/>
      <c r="HG472" s="84"/>
      <c r="HH472" s="84"/>
      <c r="HI472" s="84"/>
      <c r="HJ472" s="84"/>
      <c r="HK472" s="84"/>
      <c r="HL472" s="84"/>
      <c r="HM472" s="84"/>
      <c r="HN472" s="84"/>
      <c r="HO472" s="84"/>
      <c r="HP472" s="84"/>
      <c r="HQ472" s="84"/>
      <c r="HR472" s="84"/>
      <c r="HS472" s="84"/>
      <c r="HT472" s="84"/>
      <c r="HU472" s="84"/>
      <c r="HV472" s="84"/>
      <c r="HW472" s="84"/>
      <c r="HX472" s="84"/>
      <c r="HY472" s="84"/>
      <c r="HZ472" s="84"/>
      <c r="IA472" s="84"/>
      <c r="IB472" s="84"/>
      <c r="IC472" s="84"/>
      <c r="ID472" s="84"/>
      <c r="IE472" s="84"/>
      <c r="IF472" s="84"/>
      <c r="IG472" s="84"/>
      <c r="IH472" s="84"/>
      <c r="II472" s="84"/>
      <c r="IJ472" s="84"/>
      <c r="IK472" s="84"/>
      <c r="IL472" s="84"/>
    </row>
    <row r="473" spans="1:246" ht="30">
      <c r="A473" s="139" t="s">
        <v>861</v>
      </c>
      <c r="B473" s="49" t="s">
        <v>33</v>
      </c>
      <c r="C473" s="139"/>
      <c r="D473" s="139"/>
      <c r="E473" s="90">
        <v>26</v>
      </c>
      <c r="F473" s="115" t="s">
        <v>493</v>
      </c>
      <c r="G473" s="395"/>
      <c r="H473" s="275">
        <f t="shared" si="98"/>
        <v>1500</v>
      </c>
      <c r="I473" s="203">
        <v>1500</v>
      </c>
      <c r="J473" s="113"/>
      <c r="K473" s="113"/>
      <c r="L473" s="101">
        <f t="shared" si="99"/>
        <v>1500</v>
      </c>
      <c r="M473" s="113">
        <v>1500</v>
      </c>
      <c r="N473" s="114"/>
      <c r="O473" s="113"/>
      <c r="P473" s="100">
        <f t="shared" si="100"/>
        <v>0</v>
      </c>
      <c r="Q473" s="113"/>
      <c r="R473" s="114"/>
      <c r="S473" s="114"/>
      <c r="T473" s="114">
        <f t="shared" si="101"/>
        <v>40.93</v>
      </c>
      <c r="U473" s="114">
        <v>40.93</v>
      </c>
      <c r="V473" s="114"/>
      <c r="W473" s="114"/>
      <c r="X473" s="82" t="s">
        <v>459</v>
      </c>
      <c r="Y473" s="82"/>
      <c r="Z473" s="50">
        <f t="shared" si="102"/>
        <v>1500</v>
      </c>
      <c r="AA473" s="51">
        <f t="shared" si="103"/>
        <v>1500</v>
      </c>
      <c r="AB473" s="51">
        <f t="shared" si="104"/>
        <v>0</v>
      </c>
      <c r="AC473" s="51">
        <f t="shared" si="105"/>
        <v>40.93</v>
      </c>
      <c r="AD473" s="84"/>
      <c r="AE473" s="84"/>
      <c r="AF473" s="84"/>
      <c r="AG473" s="84"/>
      <c r="AH473" s="84"/>
      <c r="AI473" s="84"/>
      <c r="AJ473" s="84"/>
      <c r="AK473" s="84"/>
      <c r="AL473" s="84"/>
      <c r="AM473" s="84"/>
      <c r="AN473" s="84"/>
      <c r="AO473" s="84"/>
      <c r="AP473" s="84"/>
      <c r="AQ473" s="84"/>
      <c r="AR473" s="84"/>
      <c r="AS473" s="84"/>
      <c r="AT473" s="84"/>
      <c r="AU473" s="84"/>
      <c r="AV473" s="84"/>
      <c r="AW473" s="84"/>
      <c r="AX473" s="84"/>
      <c r="AY473" s="84"/>
      <c r="AZ473" s="84"/>
      <c r="BA473" s="84"/>
      <c r="BB473" s="84"/>
      <c r="BC473" s="84"/>
      <c r="BD473" s="84"/>
      <c r="BE473" s="84"/>
      <c r="BF473" s="84"/>
      <c r="BG473" s="84"/>
      <c r="BH473" s="84"/>
      <c r="BI473" s="84"/>
      <c r="BJ473" s="84"/>
      <c r="BK473" s="84"/>
      <c r="BL473" s="84"/>
      <c r="BM473" s="84"/>
      <c r="BN473" s="84"/>
      <c r="BO473" s="84"/>
      <c r="BP473" s="84"/>
      <c r="BQ473" s="84"/>
      <c r="BR473" s="84"/>
      <c r="BS473" s="84"/>
      <c r="BT473" s="84"/>
      <c r="BU473" s="84"/>
      <c r="BV473" s="84"/>
      <c r="BW473" s="84"/>
      <c r="BX473" s="84"/>
      <c r="BY473" s="84"/>
      <c r="BZ473" s="84"/>
      <c r="CA473" s="84"/>
      <c r="CB473" s="84"/>
      <c r="CC473" s="84"/>
      <c r="CD473" s="84"/>
      <c r="CE473" s="84"/>
      <c r="CF473" s="84"/>
      <c r="CG473" s="84"/>
      <c r="CH473" s="84"/>
      <c r="CI473" s="84"/>
      <c r="CJ473" s="84"/>
      <c r="CK473" s="84"/>
      <c r="CL473" s="84"/>
      <c r="CM473" s="84"/>
      <c r="CN473" s="84"/>
      <c r="CO473" s="84"/>
      <c r="CP473" s="84"/>
      <c r="CQ473" s="84"/>
      <c r="CR473" s="84"/>
      <c r="CS473" s="84"/>
      <c r="CT473" s="84"/>
      <c r="CU473" s="84"/>
      <c r="CV473" s="84"/>
      <c r="CW473" s="84"/>
      <c r="CX473" s="84"/>
      <c r="CY473" s="84"/>
      <c r="CZ473" s="84"/>
      <c r="DA473" s="84"/>
      <c r="DB473" s="84"/>
      <c r="DC473" s="84"/>
      <c r="DD473" s="84"/>
      <c r="DE473" s="84"/>
      <c r="DF473" s="84"/>
      <c r="DG473" s="84"/>
      <c r="DH473" s="84"/>
      <c r="DI473" s="84"/>
      <c r="DJ473" s="84"/>
      <c r="DK473" s="84"/>
      <c r="DL473" s="84"/>
      <c r="DM473" s="84"/>
      <c r="DN473" s="84"/>
      <c r="DO473" s="84"/>
      <c r="DP473" s="84"/>
      <c r="DQ473" s="84"/>
      <c r="DR473" s="84"/>
      <c r="DS473" s="84"/>
      <c r="DT473" s="84"/>
      <c r="DU473" s="84"/>
      <c r="DV473" s="84"/>
      <c r="DW473" s="84"/>
      <c r="DX473" s="84"/>
      <c r="DY473" s="84"/>
      <c r="DZ473" s="84"/>
      <c r="EA473" s="84"/>
      <c r="EB473" s="84"/>
      <c r="EC473" s="84"/>
      <c r="ED473" s="84"/>
      <c r="EE473" s="84"/>
      <c r="EF473" s="84"/>
      <c r="EG473" s="84"/>
      <c r="EH473" s="84"/>
      <c r="EI473" s="84"/>
      <c r="EJ473" s="84"/>
      <c r="EK473" s="84"/>
      <c r="EL473" s="84"/>
      <c r="EM473" s="84"/>
      <c r="EN473" s="84"/>
      <c r="EO473" s="84"/>
      <c r="EP473" s="84"/>
      <c r="EQ473" s="84"/>
      <c r="ER473" s="84"/>
      <c r="ES473" s="84"/>
      <c r="ET473" s="84"/>
      <c r="EU473" s="84"/>
      <c r="EV473" s="84"/>
      <c r="EW473" s="84"/>
      <c r="EX473" s="84"/>
      <c r="EY473" s="84"/>
      <c r="EZ473" s="84"/>
      <c r="FA473" s="84"/>
      <c r="FB473" s="84"/>
      <c r="FC473" s="84"/>
      <c r="FD473" s="84"/>
      <c r="FE473" s="84"/>
      <c r="FF473" s="84"/>
      <c r="FG473" s="84"/>
      <c r="FH473" s="84"/>
      <c r="FI473" s="84"/>
      <c r="FJ473" s="84"/>
      <c r="FK473" s="84"/>
      <c r="FL473" s="84"/>
      <c r="FM473" s="84"/>
      <c r="FN473" s="84"/>
      <c r="FO473" s="84"/>
      <c r="FP473" s="84"/>
      <c r="FQ473" s="84"/>
      <c r="FR473" s="84"/>
      <c r="FS473" s="84"/>
      <c r="FT473" s="84"/>
      <c r="FU473" s="84"/>
      <c r="FV473" s="84"/>
      <c r="FW473" s="84"/>
      <c r="FX473" s="84"/>
      <c r="FY473" s="84"/>
      <c r="FZ473" s="84"/>
      <c r="GA473" s="84"/>
      <c r="GB473" s="84"/>
      <c r="GC473" s="84"/>
      <c r="GD473" s="84"/>
      <c r="GE473" s="84"/>
      <c r="GF473" s="84"/>
      <c r="GG473" s="84"/>
      <c r="GH473" s="84"/>
      <c r="GI473" s="84"/>
      <c r="GJ473" s="84"/>
      <c r="GK473" s="84"/>
      <c r="GL473" s="84"/>
      <c r="GM473" s="84"/>
      <c r="GN473" s="84"/>
      <c r="GO473" s="84"/>
      <c r="GP473" s="84"/>
      <c r="GQ473" s="84"/>
      <c r="GR473" s="84"/>
      <c r="GS473" s="84"/>
      <c r="GT473" s="84"/>
      <c r="GU473" s="84"/>
      <c r="GV473" s="84"/>
      <c r="GW473" s="84"/>
      <c r="GX473" s="84"/>
      <c r="GY473" s="84"/>
      <c r="GZ473" s="84"/>
      <c r="HA473" s="84"/>
      <c r="HB473" s="84"/>
      <c r="HC473" s="84"/>
      <c r="HD473" s="84"/>
      <c r="HE473" s="84"/>
      <c r="HF473" s="84"/>
      <c r="HG473" s="84"/>
      <c r="HH473" s="84"/>
      <c r="HI473" s="84"/>
      <c r="HJ473" s="84"/>
      <c r="HK473" s="84"/>
      <c r="HL473" s="84"/>
      <c r="HM473" s="84"/>
      <c r="HN473" s="84"/>
      <c r="HO473" s="84"/>
      <c r="HP473" s="84"/>
      <c r="HQ473" s="84"/>
      <c r="HR473" s="84"/>
      <c r="HS473" s="84"/>
      <c r="HT473" s="84"/>
      <c r="HU473" s="84"/>
      <c r="HV473" s="84"/>
      <c r="HW473" s="84"/>
      <c r="HX473" s="84"/>
      <c r="HY473" s="84"/>
      <c r="HZ473" s="84"/>
      <c r="IA473" s="84"/>
      <c r="IB473" s="84"/>
      <c r="IC473" s="84"/>
      <c r="ID473" s="84"/>
      <c r="IE473" s="84"/>
      <c r="IF473" s="84"/>
      <c r="IG473" s="84"/>
      <c r="IH473" s="84"/>
      <c r="II473" s="84"/>
      <c r="IJ473" s="84"/>
      <c r="IK473" s="84"/>
      <c r="IL473" s="84"/>
    </row>
    <row r="474" spans="1:246" ht="30">
      <c r="A474" s="139" t="s">
        <v>861</v>
      </c>
      <c r="B474" s="49" t="s">
        <v>33</v>
      </c>
      <c r="C474" s="139"/>
      <c r="D474" s="139"/>
      <c r="E474" s="90">
        <v>27</v>
      </c>
      <c r="F474" s="115" t="s">
        <v>494</v>
      </c>
      <c r="G474" s="395"/>
      <c r="H474" s="275">
        <f t="shared" si="98"/>
        <v>1395</v>
      </c>
      <c r="I474" s="203">
        <v>1395</v>
      </c>
      <c r="J474" s="113"/>
      <c r="K474" s="113"/>
      <c r="L474" s="101">
        <f t="shared" si="99"/>
        <v>1395</v>
      </c>
      <c r="M474" s="113">
        <v>1395</v>
      </c>
      <c r="N474" s="114"/>
      <c r="O474" s="113"/>
      <c r="P474" s="100">
        <f t="shared" si="100"/>
        <v>0</v>
      </c>
      <c r="Q474" s="113"/>
      <c r="R474" s="114"/>
      <c r="S474" s="114"/>
      <c r="T474" s="114">
        <f t="shared" si="101"/>
        <v>54.866999999999962</v>
      </c>
      <c r="U474" s="114">
        <v>54.866999999999962</v>
      </c>
      <c r="V474" s="114"/>
      <c r="W474" s="114"/>
      <c r="X474" s="82" t="s">
        <v>459</v>
      </c>
      <c r="Y474" s="82"/>
      <c r="Z474" s="50">
        <f t="shared" si="102"/>
        <v>1395</v>
      </c>
      <c r="AA474" s="51">
        <f t="shared" si="103"/>
        <v>1395</v>
      </c>
      <c r="AB474" s="51">
        <f t="shared" si="104"/>
        <v>0</v>
      </c>
      <c r="AC474" s="51">
        <f t="shared" si="105"/>
        <v>54.866999999999962</v>
      </c>
      <c r="AD474" s="84"/>
      <c r="AE474" s="84"/>
      <c r="AF474" s="84"/>
      <c r="AG474" s="84"/>
      <c r="AH474" s="84"/>
      <c r="AI474" s="84"/>
      <c r="AJ474" s="84"/>
      <c r="AK474" s="84"/>
      <c r="AL474" s="84"/>
      <c r="AM474" s="84"/>
      <c r="AN474" s="84"/>
      <c r="AO474" s="84"/>
      <c r="AP474" s="84"/>
      <c r="AQ474" s="84"/>
      <c r="AR474" s="84"/>
      <c r="AS474" s="84"/>
      <c r="AT474" s="84"/>
      <c r="AU474" s="84"/>
      <c r="AV474" s="84"/>
      <c r="AW474" s="84"/>
      <c r="AX474" s="84"/>
      <c r="AY474" s="84"/>
      <c r="AZ474" s="84"/>
      <c r="BA474" s="84"/>
      <c r="BB474" s="84"/>
      <c r="BC474" s="84"/>
      <c r="BD474" s="84"/>
      <c r="BE474" s="84"/>
      <c r="BF474" s="84"/>
      <c r="BG474" s="84"/>
      <c r="BH474" s="84"/>
      <c r="BI474" s="84"/>
      <c r="BJ474" s="84"/>
      <c r="BK474" s="84"/>
      <c r="BL474" s="84"/>
      <c r="BM474" s="84"/>
      <c r="BN474" s="84"/>
      <c r="BO474" s="84"/>
      <c r="BP474" s="84"/>
      <c r="BQ474" s="84"/>
      <c r="BR474" s="84"/>
      <c r="BS474" s="84"/>
      <c r="BT474" s="84"/>
      <c r="BU474" s="84"/>
      <c r="BV474" s="84"/>
      <c r="BW474" s="84"/>
      <c r="BX474" s="84"/>
      <c r="BY474" s="84"/>
      <c r="BZ474" s="84"/>
      <c r="CA474" s="84"/>
      <c r="CB474" s="84"/>
      <c r="CC474" s="84"/>
      <c r="CD474" s="84"/>
      <c r="CE474" s="84"/>
      <c r="CF474" s="84"/>
      <c r="CG474" s="84"/>
      <c r="CH474" s="84"/>
      <c r="CI474" s="84"/>
      <c r="CJ474" s="84"/>
      <c r="CK474" s="84"/>
      <c r="CL474" s="84"/>
      <c r="CM474" s="84"/>
      <c r="CN474" s="84"/>
      <c r="CO474" s="84"/>
      <c r="CP474" s="84"/>
      <c r="CQ474" s="84"/>
      <c r="CR474" s="84"/>
      <c r="CS474" s="84"/>
      <c r="CT474" s="84"/>
      <c r="CU474" s="84"/>
      <c r="CV474" s="84"/>
      <c r="CW474" s="84"/>
      <c r="CX474" s="84"/>
      <c r="CY474" s="84"/>
      <c r="CZ474" s="84"/>
      <c r="DA474" s="84"/>
      <c r="DB474" s="84"/>
      <c r="DC474" s="84"/>
      <c r="DD474" s="84"/>
      <c r="DE474" s="84"/>
      <c r="DF474" s="84"/>
      <c r="DG474" s="84"/>
      <c r="DH474" s="84"/>
      <c r="DI474" s="84"/>
      <c r="DJ474" s="84"/>
      <c r="DK474" s="84"/>
      <c r="DL474" s="84"/>
      <c r="DM474" s="84"/>
      <c r="DN474" s="84"/>
      <c r="DO474" s="84"/>
      <c r="DP474" s="84"/>
      <c r="DQ474" s="84"/>
      <c r="DR474" s="84"/>
      <c r="DS474" s="84"/>
      <c r="DT474" s="84"/>
      <c r="DU474" s="84"/>
      <c r="DV474" s="84"/>
      <c r="DW474" s="84"/>
      <c r="DX474" s="84"/>
      <c r="DY474" s="84"/>
      <c r="DZ474" s="84"/>
      <c r="EA474" s="84"/>
      <c r="EB474" s="84"/>
      <c r="EC474" s="84"/>
      <c r="ED474" s="84"/>
      <c r="EE474" s="84"/>
      <c r="EF474" s="84"/>
      <c r="EG474" s="84"/>
      <c r="EH474" s="84"/>
      <c r="EI474" s="84"/>
      <c r="EJ474" s="84"/>
      <c r="EK474" s="84"/>
      <c r="EL474" s="84"/>
      <c r="EM474" s="84"/>
      <c r="EN474" s="84"/>
      <c r="EO474" s="84"/>
      <c r="EP474" s="84"/>
      <c r="EQ474" s="84"/>
      <c r="ER474" s="84"/>
      <c r="ES474" s="84"/>
      <c r="ET474" s="84"/>
      <c r="EU474" s="84"/>
      <c r="EV474" s="84"/>
      <c r="EW474" s="84"/>
      <c r="EX474" s="84"/>
      <c r="EY474" s="84"/>
      <c r="EZ474" s="84"/>
      <c r="FA474" s="84"/>
      <c r="FB474" s="84"/>
      <c r="FC474" s="84"/>
      <c r="FD474" s="84"/>
      <c r="FE474" s="84"/>
      <c r="FF474" s="84"/>
      <c r="FG474" s="84"/>
      <c r="FH474" s="84"/>
      <c r="FI474" s="84"/>
      <c r="FJ474" s="84"/>
      <c r="FK474" s="84"/>
      <c r="FL474" s="84"/>
      <c r="FM474" s="84"/>
      <c r="FN474" s="84"/>
      <c r="FO474" s="84"/>
      <c r="FP474" s="84"/>
      <c r="FQ474" s="84"/>
      <c r="FR474" s="84"/>
      <c r="FS474" s="84"/>
      <c r="FT474" s="84"/>
      <c r="FU474" s="84"/>
      <c r="FV474" s="84"/>
      <c r="FW474" s="84"/>
      <c r="FX474" s="84"/>
      <c r="FY474" s="84"/>
      <c r="FZ474" s="84"/>
      <c r="GA474" s="84"/>
      <c r="GB474" s="84"/>
      <c r="GC474" s="84"/>
      <c r="GD474" s="84"/>
      <c r="GE474" s="84"/>
      <c r="GF474" s="84"/>
      <c r="GG474" s="84"/>
      <c r="GH474" s="84"/>
      <c r="GI474" s="84"/>
      <c r="GJ474" s="84"/>
      <c r="GK474" s="84"/>
      <c r="GL474" s="84"/>
      <c r="GM474" s="84"/>
      <c r="GN474" s="84"/>
      <c r="GO474" s="84"/>
      <c r="GP474" s="84"/>
      <c r="GQ474" s="84"/>
      <c r="GR474" s="84"/>
      <c r="GS474" s="84"/>
      <c r="GT474" s="84"/>
      <c r="GU474" s="84"/>
      <c r="GV474" s="84"/>
      <c r="GW474" s="84"/>
      <c r="GX474" s="84"/>
      <c r="GY474" s="84"/>
      <c r="GZ474" s="84"/>
      <c r="HA474" s="84"/>
      <c r="HB474" s="84"/>
      <c r="HC474" s="84"/>
      <c r="HD474" s="84"/>
      <c r="HE474" s="84"/>
      <c r="HF474" s="84"/>
      <c r="HG474" s="84"/>
      <c r="HH474" s="84"/>
      <c r="HI474" s="84"/>
      <c r="HJ474" s="84"/>
      <c r="HK474" s="84"/>
      <c r="HL474" s="84"/>
      <c r="HM474" s="84"/>
      <c r="HN474" s="84"/>
      <c r="HO474" s="84"/>
      <c r="HP474" s="84"/>
      <c r="HQ474" s="84"/>
      <c r="HR474" s="84"/>
      <c r="HS474" s="84"/>
      <c r="HT474" s="84"/>
      <c r="HU474" s="84"/>
      <c r="HV474" s="84"/>
      <c r="HW474" s="84"/>
      <c r="HX474" s="84"/>
      <c r="HY474" s="84"/>
      <c r="HZ474" s="84"/>
      <c r="IA474" s="84"/>
      <c r="IB474" s="84"/>
      <c r="IC474" s="84"/>
      <c r="ID474" s="84"/>
      <c r="IE474" s="84"/>
      <c r="IF474" s="84"/>
      <c r="IG474" s="84"/>
      <c r="IH474" s="84"/>
      <c r="II474" s="84"/>
      <c r="IJ474" s="84"/>
      <c r="IK474" s="84"/>
      <c r="IL474" s="84"/>
    </row>
    <row r="475" spans="1:246" ht="30">
      <c r="A475" s="139" t="s">
        <v>861</v>
      </c>
      <c r="B475" s="49" t="s">
        <v>33</v>
      </c>
      <c r="C475" s="139"/>
      <c r="D475" s="139"/>
      <c r="E475" s="90">
        <v>28</v>
      </c>
      <c r="F475" s="115" t="s">
        <v>495</v>
      </c>
      <c r="G475" s="395"/>
      <c r="H475" s="275">
        <f t="shared" si="98"/>
        <v>2272.5</v>
      </c>
      <c r="I475" s="203">
        <v>2272.5</v>
      </c>
      <c r="J475" s="113"/>
      <c r="K475" s="113"/>
      <c r="L475" s="101">
        <f t="shared" si="99"/>
        <v>0</v>
      </c>
      <c r="M475" s="113"/>
      <c r="N475" s="114"/>
      <c r="O475" s="113"/>
      <c r="P475" s="100">
        <f t="shared" si="100"/>
        <v>2272.5</v>
      </c>
      <c r="Q475" s="113">
        <v>2272.5</v>
      </c>
      <c r="R475" s="114"/>
      <c r="S475" s="114"/>
      <c r="T475" s="114">
        <f t="shared" si="101"/>
        <v>0</v>
      </c>
      <c r="U475" s="114"/>
      <c r="V475" s="114"/>
      <c r="W475" s="114"/>
      <c r="X475" s="82" t="s">
        <v>459</v>
      </c>
      <c r="Y475" s="82"/>
      <c r="Z475" s="50">
        <f t="shared" si="102"/>
        <v>2272.5</v>
      </c>
      <c r="AA475" s="51">
        <f t="shared" si="103"/>
        <v>0</v>
      </c>
      <c r="AB475" s="51">
        <f t="shared" si="104"/>
        <v>2272.5</v>
      </c>
      <c r="AC475" s="51">
        <f t="shared" si="105"/>
        <v>0</v>
      </c>
      <c r="AD475" s="84"/>
      <c r="AE475" s="84"/>
      <c r="AF475" s="84"/>
      <c r="AG475" s="84"/>
      <c r="AH475" s="84"/>
      <c r="AI475" s="84"/>
      <c r="AJ475" s="84"/>
      <c r="AK475" s="84"/>
      <c r="AL475" s="84"/>
      <c r="AM475" s="84"/>
      <c r="AN475" s="84"/>
      <c r="AO475" s="84"/>
      <c r="AP475" s="84"/>
      <c r="AQ475" s="84"/>
      <c r="AR475" s="84"/>
      <c r="AS475" s="84"/>
      <c r="AT475" s="84"/>
      <c r="AU475" s="84"/>
      <c r="AV475" s="84"/>
      <c r="AW475" s="84"/>
      <c r="AX475" s="84"/>
      <c r="AY475" s="84"/>
      <c r="AZ475" s="84"/>
      <c r="BA475" s="84"/>
      <c r="BB475" s="84"/>
      <c r="BC475" s="84"/>
      <c r="BD475" s="84"/>
      <c r="BE475" s="84"/>
      <c r="BF475" s="84"/>
      <c r="BG475" s="84"/>
      <c r="BH475" s="84"/>
      <c r="BI475" s="84"/>
      <c r="BJ475" s="84"/>
      <c r="BK475" s="84"/>
      <c r="BL475" s="84"/>
      <c r="BM475" s="84"/>
      <c r="BN475" s="84"/>
      <c r="BO475" s="84"/>
      <c r="BP475" s="84"/>
      <c r="BQ475" s="84"/>
      <c r="BR475" s="84"/>
      <c r="BS475" s="84"/>
      <c r="BT475" s="84"/>
      <c r="BU475" s="84"/>
      <c r="BV475" s="84"/>
      <c r="BW475" s="84"/>
      <c r="BX475" s="84"/>
      <c r="BY475" s="84"/>
      <c r="BZ475" s="84"/>
      <c r="CA475" s="84"/>
      <c r="CB475" s="84"/>
      <c r="CC475" s="84"/>
      <c r="CD475" s="84"/>
      <c r="CE475" s="84"/>
      <c r="CF475" s="84"/>
      <c r="CG475" s="84"/>
      <c r="CH475" s="84"/>
      <c r="CI475" s="84"/>
      <c r="CJ475" s="84"/>
      <c r="CK475" s="84"/>
      <c r="CL475" s="84"/>
      <c r="CM475" s="84"/>
      <c r="CN475" s="84"/>
      <c r="CO475" s="84"/>
      <c r="CP475" s="84"/>
      <c r="CQ475" s="84"/>
      <c r="CR475" s="84"/>
      <c r="CS475" s="84"/>
      <c r="CT475" s="84"/>
      <c r="CU475" s="84"/>
      <c r="CV475" s="84"/>
      <c r="CW475" s="84"/>
      <c r="CX475" s="84"/>
      <c r="CY475" s="84"/>
      <c r="CZ475" s="84"/>
      <c r="DA475" s="84"/>
      <c r="DB475" s="84"/>
      <c r="DC475" s="84"/>
      <c r="DD475" s="84"/>
      <c r="DE475" s="84"/>
      <c r="DF475" s="84"/>
      <c r="DG475" s="84"/>
      <c r="DH475" s="84"/>
      <c r="DI475" s="84"/>
      <c r="DJ475" s="84"/>
      <c r="DK475" s="84"/>
      <c r="DL475" s="84"/>
      <c r="DM475" s="84"/>
      <c r="DN475" s="84"/>
      <c r="DO475" s="84"/>
      <c r="DP475" s="84"/>
      <c r="DQ475" s="84"/>
      <c r="DR475" s="84"/>
      <c r="DS475" s="84"/>
      <c r="DT475" s="84"/>
      <c r="DU475" s="84"/>
      <c r="DV475" s="84"/>
      <c r="DW475" s="84"/>
      <c r="DX475" s="84"/>
      <c r="DY475" s="84"/>
      <c r="DZ475" s="84"/>
      <c r="EA475" s="84"/>
      <c r="EB475" s="84"/>
      <c r="EC475" s="84"/>
      <c r="ED475" s="84"/>
      <c r="EE475" s="84"/>
      <c r="EF475" s="84"/>
      <c r="EG475" s="84"/>
      <c r="EH475" s="84"/>
      <c r="EI475" s="84"/>
      <c r="EJ475" s="84"/>
      <c r="EK475" s="84"/>
      <c r="EL475" s="84"/>
      <c r="EM475" s="84"/>
      <c r="EN475" s="84"/>
      <c r="EO475" s="84"/>
      <c r="EP475" s="84"/>
      <c r="EQ475" s="84"/>
      <c r="ER475" s="84"/>
      <c r="ES475" s="84"/>
      <c r="ET475" s="84"/>
      <c r="EU475" s="84"/>
      <c r="EV475" s="84"/>
      <c r="EW475" s="84"/>
      <c r="EX475" s="84"/>
      <c r="EY475" s="84"/>
      <c r="EZ475" s="84"/>
      <c r="FA475" s="84"/>
      <c r="FB475" s="84"/>
      <c r="FC475" s="84"/>
      <c r="FD475" s="84"/>
      <c r="FE475" s="84"/>
      <c r="FF475" s="84"/>
      <c r="FG475" s="84"/>
      <c r="FH475" s="84"/>
      <c r="FI475" s="84"/>
      <c r="FJ475" s="84"/>
      <c r="FK475" s="84"/>
      <c r="FL475" s="84"/>
      <c r="FM475" s="84"/>
      <c r="FN475" s="84"/>
      <c r="FO475" s="84"/>
      <c r="FP475" s="84"/>
      <c r="FQ475" s="84"/>
      <c r="FR475" s="84"/>
      <c r="FS475" s="84"/>
      <c r="FT475" s="84"/>
      <c r="FU475" s="84"/>
      <c r="FV475" s="84"/>
      <c r="FW475" s="84"/>
      <c r="FX475" s="84"/>
      <c r="FY475" s="84"/>
      <c r="FZ475" s="84"/>
      <c r="GA475" s="84"/>
      <c r="GB475" s="84"/>
      <c r="GC475" s="84"/>
      <c r="GD475" s="84"/>
      <c r="GE475" s="84"/>
      <c r="GF475" s="84"/>
      <c r="GG475" s="84"/>
      <c r="GH475" s="84"/>
      <c r="GI475" s="84"/>
      <c r="GJ475" s="84"/>
      <c r="GK475" s="84"/>
      <c r="GL475" s="84"/>
      <c r="GM475" s="84"/>
      <c r="GN475" s="84"/>
      <c r="GO475" s="84"/>
      <c r="GP475" s="84"/>
      <c r="GQ475" s="84"/>
      <c r="GR475" s="84"/>
      <c r="GS475" s="84"/>
      <c r="GT475" s="84"/>
      <c r="GU475" s="84"/>
      <c r="GV475" s="84"/>
      <c r="GW475" s="84"/>
      <c r="GX475" s="84"/>
      <c r="GY475" s="84"/>
      <c r="GZ475" s="84"/>
      <c r="HA475" s="84"/>
      <c r="HB475" s="84"/>
      <c r="HC475" s="84"/>
      <c r="HD475" s="84"/>
      <c r="HE475" s="84"/>
      <c r="HF475" s="84"/>
      <c r="HG475" s="84"/>
      <c r="HH475" s="84"/>
      <c r="HI475" s="84"/>
      <c r="HJ475" s="84"/>
      <c r="HK475" s="84"/>
      <c r="HL475" s="84"/>
      <c r="HM475" s="84"/>
      <c r="HN475" s="84"/>
      <c r="HO475" s="84"/>
      <c r="HP475" s="84"/>
      <c r="HQ475" s="84"/>
      <c r="HR475" s="84"/>
      <c r="HS475" s="84"/>
      <c r="HT475" s="84"/>
      <c r="HU475" s="84"/>
      <c r="HV475" s="84"/>
      <c r="HW475" s="84"/>
      <c r="HX475" s="84"/>
      <c r="HY475" s="84"/>
      <c r="HZ475" s="84"/>
      <c r="IA475" s="84"/>
      <c r="IB475" s="84"/>
      <c r="IC475" s="84"/>
      <c r="ID475" s="84"/>
      <c r="IE475" s="84"/>
      <c r="IF475" s="84"/>
      <c r="IG475" s="84"/>
      <c r="IH475" s="84"/>
      <c r="II475" s="84"/>
      <c r="IJ475" s="84"/>
      <c r="IK475" s="84"/>
      <c r="IL475" s="84"/>
    </row>
    <row r="476" spans="1:246" ht="30">
      <c r="A476" s="139" t="s">
        <v>861</v>
      </c>
      <c r="B476" s="49" t="s">
        <v>33</v>
      </c>
      <c r="C476" s="139"/>
      <c r="D476" s="139"/>
      <c r="E476" s="90">
        <v>29</v>
      </c>
      <c r="F476" s="115" t="s">
        <v>496</v>
      </c>
      <c r="G476" s="395"/>
      <c r="H476" s="275">
        <f t="shared" si="98"/>
        <v>1207.5</v>
      </c>
      <c r="I476" s="203">
        <v>1207.5</v>
      </c>
      <c r="J476" s="113"/>
      <c r="K476" s="113"/>
      <c r="L476" s="101">
        <f t="shared" si="99"/>
        <v>0</v>
      </c>
      <c r="M476" s="113"/>
      <c r="N476" s="114"/>
      <c r="O476" s="113"/>
      <c r="P476" s="100">
        <f t="shared" si="100"/>
        <v>1207.5</v>
      </c>
      <c r="Q476" s="113">
        <v>1207.5</v>
      </c>
      <c r="R476" s="114"/>
      <c r="S476" s="114"/>
      <c r="T476" s="114">
        <f t="shared" si="101"/>
        <v>0</v>
      </c>
      <c r="U476" s="114"/>
      <c r="V476" s="114"/>
      <c r="W476" s="114"/>
      <c r="X476" s="82" t="s">
        <v>459</v>
      </c>
      <c r="Y476" s="82"/>
      <c r="Z476" s="50">
        <f t="shared" si="102"/>
        <v>1207.5</v>
      </c>
      <c r="AA476" s="51">
        <f t="shared" si="103"/>
        <v>0</v>
      </c>
      <c r="AB476" s="51">
        <f t="shared" si="104"/>
        <v>1207.5</v>
      </c>
      <c r="AC476" s="51">
        <f t="shared" si="105"/>
        <v>0</v>
      </c>
      <c r="AD476" s="84"/>
      <c r="AE476" s="84"/>
      <c r="AF476" s="84"/>
      <c r="AG476" s="84"/>
      <c r="AH476" s="84"/>
      <c r="AI476" s="84"/>
      <c r="AJ476" s="84"/>
      <c r="AK476" s="84"/>
      <c r="AL476" s="84"/>
      <c r="AM476" s="84"/>
      <c r="AN476" s="84"/>
      <c r="AO476" s="84"/>
      <c r="AP476" s="84"/>
      <c r="AQ476" s="84"/>
      <c r="AR476" s="84"/>
      <c r="AS476" s="84"/>
      <c r="AT476" s="84"/>
      <c r="AU476" s="84"/>
      <c r="AV476" s="84"/>
      <c r="AW476" s="84"/>
      <c r="AX476" s="84"/>
      <c r="AY476" s="84"/>
      <c r="AZ476" s="84"/>
      <c r="BA476" s="84"/>
      <c r="BB476" s="84"/>
      <c r="BC476" s="84"/>
      <c r="BD476" s="84"/>
      <c r="BE476" s="84"/>
      <c r="BF476" s="84"/>
      <c r="BG476" s="84"/>
      <c r="BH476" s="84"/>
      <c r="BI476" s="84"/>
      <c r="BJ476" s="84"/>
      <c r="BK476" s="84"/>
      <c r="BL476" s="84"/>
      <c r="BM476" s="84"/>
      <c r="BN476" s="84"/>
      <c r="BO476" s="84"/>
      <c r="BP476" s="84"/>
      <c r="BQ476" s="84"/>
      <c r="BR476" s="84"/>
      <c r="BS476" s="84"/>
      <c r="BT476" s="84"/>
      <c r="BU476" s="84"/>
      <c r="BV476" s="84"/>
      <c r="BW476" s="84"/>
      <c r="BX476" s="84"/>
      <c r="BY476" s="84"/>
      <c r="BZ476" s="84"/>
      <c r="CA476" s="84"/>
      <c r="CB476" s="84"/>
      <c r="CC476" s="84"/>
      <c r="CD476" s="84"/>
      <c r="CE476" s="84"/>
      <c r="CF476" s="84"/>
      <c r="CG476" s="84"/>
      <c r="CH476" s="84"/>
      <c r="CI476" s="84"/>
      <c r="CJ476" s="84"/>
      <c r="CK476" s="84"/>
      <c r="CL476" s="84"/>
      <c r="CM476" s="84"/>
      <c r="CN476" s="84"/>
      <c r="CO476" s="84"/>
      <c r="CP476" s="84"/>
      <c r="CQ476" s="84"/>
      <c r="CR476" s="84"/>
      <c r="CS476" s="84"/>
      <c r="CT476" s="84"/>
      <c r="CU476" s="84"/>
      <c r="CV476" s="84"/>
      <c r="CW476" s="84"/>
      <c r="CX476" s="84"/>
      <c r="CY476" s="84"/>
      <c r="CZ476" s="84"/>
      <c r="DA476" s="84"/>
      <c r="DB476" s="84"/>
      <c r="DC476" s="84"/>
      <c r="DD476" s="84"/>
      <c r="DE476" s="84"/>
      <c r="DF476" s="84"/>
      <c r="DG476" s="84"/>
      <c r="DH476" s="84"/>
      <c r="DI476" s="84"/>
      <c r="DJ476" s="84"/>
      <c r="DK476" s="84"/>
      <c r="DL476" s="84"/>
      <c r="DM476" s="84"/>
      <c r="DN476" s="84"/>
      <c r="DO476" s="84"/>
      <c r="DP476" s="84"/>
      <c r="DQ476" s="84"/>
      <c r="DR476" s="84"/>
      <c r="DS476" s="84"/>
      <c r="DT476" s="84"/>
      <c r="DU476" s="84"/>
      <c r="DV476" s="84"/>
      <c r="DW476" s="84"/>
      <c r="DX476" s="84"/>
      <c r="DY476" s="84"/>
      <c r="DZ476" s="84"/>
      <c r="EA476" s="84"/>
      <c r="EB476" s="84"/>
      <c r="EC476" s="84"/>
      <c r="ED476" s="84"/>
      <c r="EE476" s="84"/>
      <c r="EF476" s="84"/>
      <c r="EG476" s="84"/>
      <c r="EH476" s="84"/>
      <c r="EI476" s="84"/>
      <c r="EJ476" s="84"/>
      <c r="EK476" s="84"/>
      <c r="EL476" s="84"/>
      <c r="EM476" s="84"/>
      <c r="EN476" s="84"/>
      <c r="EO476" s="84"/>
      <c r="EP476" s="84"/>
      <c r="EQ476" s="84"/>
      <c r="ER476" s="84"/>
      <c r="ES476" s="84"/>
      <c r="ET476" s="84"/>
      <c r="EU476" s="84"/>
      <c r="EV476" s="84"/>
      <c r="EW476" s="84"/>
      <c r="EX476" s="84"/>
      <c r="EY476" s="84"/>
      <c r="EZ476" s="84"/>
      <c r="FA476" s="84"/>
      <c r="FB476" s="84"/>
      <c r="FC476" s="84"/>
      <c r="FD476" s="84"/>
      <c r="FE476" s="84"/>
      <c r="FF476" s="84"/>
      <c r="FG476" s="84"/>
      <c r="FH476" s="84"/>
      <c r="FI476" s="84"/>
      <c r="FJ476" s="84"/>
      <c r="FK476" s="84"/>
      <c r="FL476" s="84"/>
      <c r="FM476" s="84"/>
      <c r="FN476" s="84"/>
      <c r="FO476" s="84"/>
      <c r="FP476" s="84"/>
      <c r="FQ476" s="84"/>
      <c r="FR476" s="84"/>
      <c r="FS476" s="84"/>
      <c r="FT476" s="84"/>
      <c r="FU476" s="84"/>
      <c r="FV476" s="84"/>
      <c r="FW476" s="84"/>
      <c r="FX476" s="84"/>
      <c r="FY476" s="84"/>
      <c r="FZ476" s="84"/>
      <c r="GA476" s="84"/>
      <c r="GB476" s="84"/>
      <c r="GC476" s="84"/>
      <c r="GD476" s="84"/>
      <c r="GE476" s="84"/>
      <c r="GF476" s="84"/>
      <c r="GG476" s="84"/>
      <c r="GH476" s="84"/>
      <c r="GI476" s="84"/>
      <c r="GJ476" s="84"/>
      <c r="GK476" s="84"/>
      <c r="GL476" s="84"/>
      <c r="GM476" s="84"/>
      <c r="GN476" s="84"/>
      <c r="GO476" s="84"/>
      <c r="GP476" s="84"/>
      <c r="GQ476" s="84"/>
      <c r="GR476" s="84"/>
      <c r="GS476" s="84"/>
      <c r="GT476" s="84"/>
      <c r="GU476" s="84"/>
      <c r="GV476" s="84"/>
      <c r="GW476" s="84"/>
      <c r="GX476" s="84"/>
      <c r="GY476" s="84"/>
      <c r="GZ476" s="84"/>
      <c r="HA476" s="84"/>
      <c r="HB476" s="84"/>
      <c r="HC476" s="84"/>
      <c r="HD476" s="84"/>
      <c r="HE476" s="84"/>
      <c r="HF476" s="84"/>
      <c r="HG476" s="84"/>
      <c r="HH476" s="84"/>
      <c r="HI476" s="84"/>
      <c r="HJ476" s="84"/>
      <c r="HK476" s="84"/>
      <c r="HL476" s="84"/>
      <c r="HM476" s="84"/>
      <c r="HN476" s="84"/>
      <c r="HO476" s="84"/>
      <c r="HP476" s="84"/>
      <c r="HQ476" s="84"/>
      <c r="HR476" s="84"/>
      <c r="HS476" s="84"/>
      <c r="HT476" s="84"/>
      <c r="HU476" s="84"/>
      <c r="HV476" s="84"/>
      <c r="HW476" s="84"/>
      <c r="HX476" s="84"/>
      <c r="HY476" s="84"/>
      <c r="HZ476" s="84"/>
      <c r="IA476" s="84"/>
      <c r="IB476" s="84"/>
      <c r="IC476" s="84"/>
      <c r="ID476" s="84"/>
      <c r="IE476" s="84"/>
      <c r="IF476" s="84"/>
      <c r="IG476" s="84"/>
      <c r="IH476" s="84"/>
      <c r="II476" s="84"/>
      <c r="IJ476" s="84"/>
      <c r="IK476" s="84"/>
      <c r="IL476" s="84"/>
    </row>
    <row r="477" spans="1:246" ht="30">
      <c r="A477" s="139" t="s">
        <v>861</v>
      </c>
      <c r="B477" s="49" t="s">
        <v>33</v>
      </c>
      <c r="C477" s="139"/>
      <c r="D477" s="139"/>
      <c r="E477" s="90">
        <v>30</v>
      </c>
      <c r="F477" s="115" t="s">
        <v>497</v>
      </c>
      <c r="G477" s="395"/>
      <c r="H477" s="275">
        <f t="shared" si="98"/>
        <v>3991</v>
      </c>
      <c r="I477" s="203">
        <v>3991</v>
      </c>
      <c r="J477" s="113"/>
      <c r="K477" s="113"/>
      <c r="L477" s="101">
        <f t="shared" si="99"/>
        <v>3991</v>
      </c>
      <c r="M477" s="113">
        <v>3991</v>
      </c>
      <c r="N477" s="114"/>
      <c r="O477" s="113"/>
      <c r="P477" s="100">
        <f t="shared" si="100"/>
        <v>0</v>
      </c>
      <c r="Q477" s="113"/>
      <c r="R477" s="114"/>
      <c r="S477" s="114"/>
      <c r="T477" s="114">
        <f t="shared" si="101"/>
        <v>0</v>
      </c>
      <c r="U477" s="114"/>
      <c r="V477" s="114"/>
      <c r="W477" s="114"/>
      <c r="X477" s="82" t="s">
        <v>459</v>
      </c>
      <c r="Y477" s="82"/>
      <c r="Z477" s="50">
        <f t="shared" si="102"/>
        <v>3991</v>
      </c>
      <c r="AA477" s="51">
        <f t="shared" si="103"/>
        <v>3991</v>
      </c>
      <c r="AB477" s="51">
        <f t="shared" si="104"/>
        <v>0</v>
      </c>
      <c r="AC477" s="51">
        <f t="shared" si="105"/>
        <v>0</v>
      </c>
      <c r="AD477" s="84"/>
      <c r="AE477" s="84"/>
      <c r="AF477" s="84"/>
      <c r="AG477" s="84"/>
      <c r="AH477" s="84"/>
      <c r="AI477" s="84"/>
      <c r="AJ477" s="84"/>
      <c r="AK477" s="84"/>
      <c r="AL477" s="84"/>
      <c r="AM477" s="84"/>
      <c r="AN477" s="84"/>
      <c r="AO477" s="84"/>
      <c r="AP477" s="84"/>
      <c r="AQ477" s="84"/>
      <c r="AR477" s="84"/>
      <c r="AS477" s="84"/>
      <c r="AT477" s="84"/>
      <c r="AU477" s="84"/>
      <c r="AV477" s="84"/>
      <c r="AW477" s="84"/>
      <c r="AX477" s="84"/>
      <c r="AY477" s="84"/>
      <c r="AZ477" s="84"/>
      <c r="BA477" s="84"/>
      <c r="BB477" s="84"/>
      <c r="BC477" s="84"/>
      <c r="BD477" s="84"/>
      <c r="BE477" s="84"/>
      <c r="BF477" s="84"/>
      <c r="BG477" s="84"/>
      <c r="BH477" s="84"/>
      <c r="BI477" s="84"/>
      <c r="BJ477" s="84"/>
      <c r="BK477" s="84"/>
      <c r="BL477" s="84"/>
      <c r="BM477" s="84"/>
      <c r="BN477" s="84"/>
      <c r="BO477" s="84"/>
      <c r="BP477" s="84"/>
      <c r="BQ477" s="84"/>
      <c r="BR477" s="84"/>
      <c r="BS477" s="84"/>
      <c r="BT477" s="84"/>
      <c r="BU477" s="84"/>
      <c r="BV477" s="84"/>
      <c r="BW477" s="84"/>
      <c r="BX477" s="84"/>
      <c r="BY477" s="84"/>
      <c r="BZ477" s="84"/>
      <c r="CA477" s="84"/>
      <c r="CB477" s="84"/>
      <c r="CC477" s="84"/>
      <c r="CD477" s="84"/>
      <c r="CE477" s="84"/>
      <c r="CF477" s="84"/>
      <c r="CG477" s="84"/>
      <c r="CH477" s="84"/>
      <c r="CI477" s="84"/>
      <c r="CJ477" s="84"/>
      <c r="CK477" s="84"/>
      <c r="CL477" s="84"/>
      <c r="CM477" s="84"/>
      <c r="CN477" s="84"/>
      <c r="CO477" s="84"/>
      <c r="CP477" s="84"/>
      <c r="CQ477" s="84"/>
      <c r="CR477" s="84"/>
      <c r="CS477" s="84"/>
      <c r="CT477" s="84"/>
      <c r="CU477" s="84"/>
      <c r="CV477" s="84"/>
      <c r="CW477" s="84"/>
      <c r="CX477" s="84"/>
      <c r="CY477" s="84"/>
      <c r="CZ477" s="84"/>
      <c r="DA477" s="84"/>
      <c r="DB477" s="84"/>
      <c r="DC477" s="84"/>
      <c r="DD477" s="84"/>
      <c r="DE477" s="84"/>
      <c r="DF477" s="84"/>
      <c r="DG477" s="84"/>
      <c r="DH477" s="84"/>
      <c r="DI477" s="84"/>
      <c r="DJ477" s="84"/>
      <c r="DK477" s="84"/>
      <c r="DL477" s="84"/>
      <c r="DM477" s="84"/>
      <c r="DN477" s="84"/>
      <c r="DO477" s="84"/>
      <c r="DP477" s="84"/>
      <c r="DQ477" s="84"/>
      <c r="DR477" s="84"/>
      <c r="DS477" s="84"/>
      <c r="DT477" s="84"/>
      <c r="DU477" s="84"/>
      <c r="DV477" s="84"/>
      <c r="DW477" s="84"/>
      <c r="DX477" s="84"/>
      <c r="DY477" s="84"/>
      <c r="DZ477" s="84"/>
      <c r="EA477" s="84"/>
      <c r="EB477" s="84"/>
      <c r="EC477" s="84"/>
      <c r="ED477" s="84"/>
      <c r="EE477" s="84"/>
      <c r="EF477" s="84"/>
      <c r="EG477" s="84"/>
      <c r="EH477" s="84"/>
      <c r="EI477" s="84"/>
      <c r="EJ477" s="84"/>
      <c r="EK477" s="84"/>
      <c r="EL477" s="84"/>
      <c r="EM477" s="84"/>
      <c r="EN477" s="84"/>
      <c r="EO477" s="84"/>
      <c r="EP477" s="84"/>
      <c r="EQ477" s="84"/>
      <c r="ER477" s="84"/>
      <c r="ES477" s="84"/>
      <c r="ET477" s="84"/>
      <c r="EU477" s="84"/>
      <c r="EV477" s="84"/>
      <c r="EW477" s="84"/>
      <c r="EX477" s="84"/>
      <c r="EY477" s="84"/>
      <c r="EZ477" s="84"/>
      <c r="FA477" s="84"/>
      <c r="FB477" s="84"/>
      <c r="FC477" s="84"/>
      <c r="FD477" s="84"/>
      <c r="FE477" s="84"/>
      <c r="FF477" s="84"/>
      <c r="FG477" s="84"/>
      <c r="FH477" s="84"/>
      <c r="FI477" s="84"/>
      <c r="FJ477" s="84"/>
      <c r="FK477" s="84"/>
      <c r="FL477" s="84"/>
      <c r="FM477" s="84"/>
      <c r="FN477" s="84"/>
      <c r="FO477" s="84"/>
      <c r="FP477" s="84"/>
      <c r="FQ477" s="84"/>
      <c r="FR477" s="84"/>
      <c r="FS477" s="84"/>
      <c r="FT477" s="84"/>
      <c r="FU477" s="84"/>
      <c r="FV477" s="84"/>
      <c r="FW477" s="84"/>
      <c r="FX477" s="84"/>
      <c r="FY477" s="84"/>
      <c r="FZ477" s="84"/>
      <c r="GA477" s="84"/>
      <c r="GB477" s="84"/>
      <c r="GC477" s="84"/>
      <c r="GD477" s="84"/>
      <c r="GE477" s="84"/>
      <c r="GF477" s="84"/>
      <c r="GG477" s="84"/>
      <c r="GH477" s="84"/>
      <c r="GI477" s="84"/>
      <c r="GJ477" s="84"/>
      <c r="GK477" s="84"/>
      <c r="GL477" s="84"/>
      <c r="GM477" s="84"/>
      <c r="GN477" s="84"/>
      <c r="GO477" s="84"/>
      <c r="GP477" s="84"/>
      <c r="GQ477" s="84"/>
      <c r="GR477" s="84"/>
      <c r="GS477" s="84"/>
      <c r="GT477" s="84"/>
      <c r="GU477" s="84"/>
      <c r="GV477" s="84"/>
      <c r="GW477" s="84"/>
      <c r="GX477" s="84"/>
      <c r="GY477" s="84"/>
      <c r="GZ477" s="84"/>
      <c r="HA477" s="84"/>
      <c r="HB477" s="84"/>
      <c r="HC477" s="84"/>
      <c r="HD477" s="84"/>
      <c r="HE477" s="84"/>
      <c r="HF477" s="84"/>
      <c r="HG477" s="84"/>
      <c r="HH477" s="84"/>
      <c r="HI477" s="84"/>
      <c r="HJ477" s="84"/>
      <c r="HK477" s="84"/>
      <c r="HL477" s="84"/>
      <c r="HM477" s="84"/>
      <c r="HN477" s="84"/>
      <c r="HO477" s="84"/>
      <c r="HP477" s="84"/>
      <c r="HQ477" s="84"/>
      <c r="HR477" s="84"/>
      <c r="HS477" s="84"/>
      <c r="HT477" s="84"/>
      <c r="HU477" s="84"/>
      <c r="HV477" s="84"/>
      <c r="HW477" s="84"/>
      <c r="HX477" s="84"/>
      <c r="HY477" s="84"/>
      <c r="HZ477" s="84"/>
      <c r="IA477" s="84"/>
      <c r="IB477" s="84"/>
      <c r="IC477" s="84"/>
      <c r="ID477" s="84"/>
      <c r="IE477" s="84"/>
      <c r="IF477" s="84"/>
      <c r="IG477" s="84"/>
      <c r="IH477" s="84"/>
      <c r="II477" s="84"/>
      <c r="IJ477" s="84"/>
      <c r="IK477" s="84"/>
      <c r="IL477" s="84"/>
    </row>
    <row r="478" spans="1:246" ht="45">
      <c r="A478" s="139" t="s">
        <v>861</v>
      </c>
      <c r="B478" s="49" t="s">
        <v>33</v>
      </c>
      <c r="C478" s="139"/>
      <c r="D478" s="139"/>
      <c r="E478" s="90">
        <v>31</v>
      </c>
      <c r="F478" s="115" t="s">
        <v>498</v>
      </c>
      <c r="G478" s="395"/>
      <c r="H478" s="275">
        <f t="shared" si="98"/>
        <v>2148.5</v>
      </c>
      <c r="I478" s="203">
        <v>2148.5</v>
      </c>
      <c r="J478" s="113"/>
      <c r="K478" s="113"/>
      <c r="L478" s="101">
        <f t="shared" si="99"/>
        <v>1181.5</v>
      </c>
      <c r="M478" s="113">
        <v>1181.5</v>
      </c>
      <c r="N478" s="114"/>
      <c r="O478" s="113"/>
      <c r="P478" s="100">
        <f t="shared" si="100"/>
        <v>967</v>
      </c>
      <c r="Q478" s="113">
        <v>967</v>
      </c>
      <c r="R478" s="114"/>
      <c r="S478" s="114"/>
      <c r="T478" s="114">
        <f t="shared" si="101"/>
        <v>17.71</v>
      </c>
      <c r="U478" s="114">
        <v>17.71</v>
      </c>
      <c r="V478" s="114"/>
      <c r="W478" s="114"/>
      <c r="X478" s="82" t="s">
        <v>459</v>
      </c>
      <c r="Y478" s="82"/>
      <c r="Z478" s="50">
        <f t="shared" si="102"/>
        <v>2148.5</v>
      </c>
      <c r="AA478" s="51">
        <f t="shared" si="103"/>
        <v>1181.5</v>
      </c>
      <c r="AB478" s="51">
        <f t="shared" si="104"/>
        <v>967</v>
      </c>
      <c r="AC478" s="51">
        <f t="shared" si="105"/>
        <v>17.71</v>
      </c>
      <c r="AD478" s="84"/>
      <c r="AE478" s="84"/>
      <c r="AF478" s="84"/>
      <c r="AG478" s="84"/>
      <c r="AH478" s="84"/>
      <c r="AI478" s="84"/>
      <c r="AJ478" s="84"/>
      <c r="AK478" s="84"/>
      <c r="AL478" s="84"/>
      <c r="AM478" s="84"/>
      <c r="AN478" s="84"/>
      <c r="AO478" s="84"/>
      <c r="AP478" s="84"/>
      <c r="AQ478" s="84"/>
      <c r="AR478" s="84"/>
      <c r="AS478" s="84"/>
      <c r="AT478" s="84"/>
      <c r="AU478" s="84"/>
      <c r="AV478" s="84"/>
      <c r="AW478" s="84"/>
      <c r="AX478" s="84"/>
      <c r="AY478" s="84"/>
      <c r="AZ478" s="84"/>
      <c r="BA478" s="84"/>
      <c r="BB478" s="84"/>
      <c r="BC478" s="84"/>
      <c r="BD478" s="84"/>
      <c r="BE478" s="84"/>
      <c r="BF478" s="84"/>
      <c r="BG478" s="84"/>
      <c r="BH478" s="84"/>
      <c r="BI478" s="84"/>
      <c r="BJ478" s="84"/>
      <c r="BK478" s="84"/>
      <c r="BL478" s="84"/>
      <c r="BM478" s="84"/>
      <c r="BN478" s="84"/>
      <c r="BO478" s="84"/>
      <c r="BP478" s="84"/>
      <c r="BQ478" s="84"/>
      <c r="BR478" s="84"/>
      <c r="BS478" s="84"/>
      <c r="BT478" s="84"/>
      <c r="BU478" s="84"/>
      <c r="BV478" s="84"/>
      <c r="BW478" s="84"/>
      <c r="BX478" s="84"/>
      <c r="BY478" s="84"/>
      <c r="BZ478" s="84"/>
      <c r="CA478" s="84"/>
      <c r="CB478" s="84"/>
      <c r="CC478" s="84"/>
      <c r="CD478" s="84"/>
      <c r="CE478" s="84"/>
      <c r="CF478" s="84"/>
      <c r="CG478" s="84"/>
      <c r="CH478" s="84"/>
      <c r="CI478" s="84"/>
      <c r="CJ478" s="84"/>
      <c r="CK478" s="84"/>
      <c r="CL478" s="84"/>
      <c r="CM478" s="84"/>
      <c r="CN478" s="84"/>
      <c r="CO478" s="84"/>
      <c r="CP478" s="84"/>
      <c r="CQ478" s="84"/>
      <c r="CR478" s="84"/>
      <c r="CS478" s="84"/>
      <c r="CT478" s="84"/>
      <c r="CU478" s="84"/>
      <c r="CV478" s="84"/>
      <c r="CW478" s="84"/>
      <c r="CX478" s="84"/>
      <c r="CY478" s="84"/>
      <c r="CZ478" s="84"/>
      <c r="DA478" s="84"/>
      <c r="DB478" s="84"/>
      <c r="DC478" s="84"/>
      <c r="DD478" s="84"/>
      <c r="DE478" s="84"/>
      <c r="DF478" s="84"/>
      <c r="DG478" s="84"/>
      <c r="DH478" s="84"/>
      <c r="DI478" s="84"/>
      <c r="DJ478" s="84"/>
      <c r="DK478" s="84"/>
      <c r="DL478" s="84"/>
      <c r="DM478" s="84"/>
      <c r="DN478" s="84"/>
      <c r="DO478" s="84"/>
      <c r="DP478" s="84"/>
      <c r="DQ478" s="84"/>
      <c r="DR478" s="84"/>
      <c r="DS478" s="84"/>
      <c r="DT478" s="84"/>
      <c r="DU478" s="84"/>
      <c r="DV478" s="84"/>
      <c r="DW478" s="84"/>
      <c r="DX478" s="84"/>
      <c r="DY478" s="84"/>
      <c r="DZ478" s="84"/>
      <c r="EA478" s="84"/>
      <c r="EB478" s="84"/>
      <c r="EC478" s="84"/>
      <c r="ED478" s="84"/>
      <c r="EE478" s="84"/>
      <c r="EF478" s="84"/>
      <c r="EG478" s="84"/>
      <c r="EH478" s="84"/>
      <c r="EI478" s="84"/>
      <c r="EJ478" s="84"/>
      <c r="EK478" s="84"/>
      <c r="EL478" s="84"/>
      <c r="EM478" s="84"/>
      <c r="EN478" s="84"/>
      <c r="EO478" s="84"/>
      <c r="EP478" s="84"/>
      <c r="EQ478" s="84"/>
      <c r="ER478" s="84"/>
      <c r="ES478" s="84"/>
      <c r="ET478" s="84"/>
      <c r="EU478" s="84"/>
      <c r="EV478" s="84"/>
      <c r="EW478" s="84"/>
      <c r="EX478" s="84"/>
      <c r="EY478" s="84"/>
      <c r="EZ478" s="84"/>
      <c r="FA478" s="84"/>
      <c r="FB478" s="84"/>
      <c r="FC478" s="84"/>
      <c r="FD478" s="84"/>
      <c r="FE478" s="84"/>
      <c r="FF478" s="84"/>
      <c r="FG478" s="84"/>
      <c r="FH478" s="84"/>
      <c r="FI478" s="84"/>
      <c r="FJ478" s="84"/>
      <c r="FK478" s="84"/>
      <c r="FL478" s="84"/>
      <c r="FM478" s="84"/>
      <c r="FN478" s="84"/>
      <c r="FO478" s="84"/>
      <c r="FP478" s="84"/>
      <c r="FQ478" s="84"/>
      <c r="FR478" s="84"/>
      <c r="FS478" s="84"/>
      <c r="FT478" s="84"/>
      <c r="FU478" s="84"/>
      <c r="FV478" s="84"/>
      <c r="FW478" s="84"/>
      <c r="FX478" s="84"/>
      <c r="FY478" s="84"/>
      <c r="FZ478" s="84"/>
      <c r="GA478" s="84"/>
      <c r="GB478" s="84"/>
      <c r="GC478" s="84"/>
      <c r="GD478" s="84"/>
      <c r="GE478" s="84"/>
      <c r="GF478" s="84"/>
      <c r="GG478" s="84"/>
      <c r="GH478" s="84"/>
      <c r="GI478" s="84"/>
      <c r="GJ478" s="84"/>
      <c r="GK478" s="84"/>
      <c r="GL478" s="84"/>
      <c r="GM478" s="84"/>
      <c r="GN478" s="84"/>
      <c r="GO478" s="84"/>
      <c r="GP478" s="84"/>
      <c r="GQ478" s="84"/>
      <c r="GR478" s="84"/>
      <c r="GS478" s="84"/>
      <c r="GT478" s="84"/>
      <c r="GU478" s="84"/>
      <c r="GV478" s="84"/>
      <c r="GW478" s="84"/>
      <c r="GX478" s="84"/>
      <c r="GY478" s="84"/>
      <c r="GZ478" s="84"/>
      <c r="HA478" s="84"/>
      <c r="HB478" s="84"/>
      <c r="HC478" s="84"/>
      <c r="HD478" s="84"/>
      <c r="HE478" s="84"/>
      <c r="HF478" s="84"/>
      <c r="HG478" s="84"/>
      <c r="HH478" s="84"/>
      <c r="HI478" s="84"/>
      <c r="HJ478" s="84"/>
      <c r="HK478" s="84"/>
      <c r="HL478" s="84"/>
      <c r="HM478" s="84"/>
      <c r="HN478" s="84"/>
      <c r="HO478" s="84"/>
      <c r="HP478" s="84"/>
      <c r="HQ478" s="84"/>
      <c r="HR478" s="84"/>
      <c r="HS478" s="84"/>
      <c r="HT478" s="84"/>
      <c r="HU478" s="84"/>
      <c r="HV478" s="84"/>
      <c r="HW478" s="84"/>
      <c r="HX478" s="84"/>
      <c r="HY478" s="84"/>
      <c r="HZ478" s="84"/>
      <c r="IA478" s="84"/>
      <c r="IB478" s="84"/>
      <c r="IC478" s="84"/>
      <c r="ID478" s="84"/>
      <c r="IE478" s="84"/>
      <c r="IF478" s="84"/>
      <c r="IG478" s="84"/>
      <c r="IH478" s="84"/>
      <c r="II478" s="84"/>
      <c r="IJ478" s="84"/>
      <c r="IK478" s="84"/>
      <c r="IL478" s="84"/>
    </row>
    <row r="479" spans="1:246" ht="30">
      <c r="A479" s="139" t="s">
        <v>861</v>
      </c>
      <c r="B479" s="49" t="s">
        <v>33</v>
      </c>
      <c r="C479" s="139"/>
      <c r="D479" s="139"/>
      <c r="E479" s="90">
        <v>32</v>
      </c>
      <c r="F479" s="115" t="s">
        <v>499</v>
      </c>
      <c r="G479" s="395"/>
      <c r="H479" s="275">
        <f t="shared" si="98"/>
        <v>1725.9590000000001</v>
      </c>
      <c r="I479" s="203">
        <v>1725.9590000000001</v>
      </c>
      <c r="J479" s="113"/>
      <c r="K479" s="113"/>
      <c r="L479" s="101">
        <f t="shared" si="99"/>
        <v>1725.9590000000001</v>
      </c>
      <c r="M479" s="113">
        <v>1725.9590000000001</v>
      </c>
      <c r="N479" s="114"/>
      <c r="O479" s="113"/>
      <c r="P479" s="100">
        <f t="shared" si="100"/>
        <v>0</v>
      </c>
      <c r="Q479" s="113"/>
      <c r="R479" s="114"/>
      <c r="S479" s="114"/>
      <c r="T479" s="114">
        <f t="shared" si="101"/>
        <v>0</v>
      </c>
      <c r="U479" s="114"/>
      <c r="V479" s="114"/>
      <c r="W479" s="114"/>
      <c r="X479" s="82" t="s">
        <v>459</v>
      </c>
      <c r="Y479" s="82"/>
      <c r="Z479" s="50">
        <f t="shared" si="102"/>
        <v>1725.9590000000001</v>
      </c>
      <c r="AA479" s="51">
        <f t="shared" si="103"/>
        <v>1725.9590000000001</v>
      </c>
      <c r="AB479" s="51">
        <f t="shared" si="104"/>
        <v>0</v>
      </c>
      <c r="AC479" s="51">
        <f t="shared" si="105"/>
        <v>0</v>
      </c>
      <c r="AD479" s="84"/>
      <c r="AE479" s="84"/>
      <c r="AF479" s="84"/>
      <c r="AG479" s="84"/>
      <c r="AH479" s="84"/>
      <c r="AI479" s="84"/>
      <c r="AJ479" s="84"/>
      <c r="AK479" s="84"/>
      <c r="AL479" s="84"/>
      <c r="AM479" s="84"/>
      <c r="AN479" s="84"/>
      <c r="AO479" s="84"/>
      <c r="AP479" s="84"/>
      <c r="AQ479" s="84"/>
      <c r="AR479" s="84"/>
      <c r="AS479" s="84"/>
      <c r="AT479" s="84"/>
      <c r="AU479" s="84"/>
      <c r="AV479" s="84"/>
      <c r="AW479" s="84"/>
      <c r="AX479" s="84"/>
      <c r="AY479" s="84"/>
      <c r="AZ479" s="84"/>
      <c r="BA479" s="84"/>
      <c r="BB479" s="84"/>
      <c r="BC479" s="84"/>
      <c r="BD479" s="84"/>
      <c r="BE479" s="84"/>
      <c r="BF479" s="84"/>
      <c r="BG479" s="84"/>
      <c r="BH479" s="84"/>
      <c r="BI479" s="84"/>
      <c r="BJ479" s="84"/>
      <c r="BK479" s="84"/>
      <c r="BL479" s="84"/>
      <c r="BM479" s="84"/>
      <c r="BN479" s="84"/>
      <c r="BO479" s="84"/>
      <c r="BP479" s="84"/>
      <c r="BQ479" s="84"/>
      <c r="BR479" s="84"/>
      <c r="BS479" s="84"/>
      <c r="BT479" s="84"/>
      <c r="BU479" s="84"/>
      <c r="BV479" s="84"/>
      <c r="BW479" s="84"/>
      <c r="BX479" s="84"/>
      <c r="BY479" s="84"/>
      <c r="BZ479" s="84"/>
      <c r="CA479" s="84"/>
      <c r="CB479" s="84"/>
      <c r="CC479" s="84"/>
      <c r="CD479" s="84"/>
      <c r="CE479" s="84"/>
      <c r="CF479" s="84"/>
      <c r="CG479" s="84"/>
      <c r="CH479" s="84"/>
      <c r="CI479" s="84"/>
      <c r="CJ479" s="84"/>
      <c r="CK479" s="84"/>
      <c r="CL479" s="84"/>
      <c r="CM479" s="84"/>
      <c r="CN479" s="84"/>
      <c r="CO479" s="84"/>
      <c r="CP479" s="84"/>
      <c r="CQ479" s="84"/>
      <c r="CR479" s="84"/>
      <c r="CS479" s="84"/>
      <c r="CT479" s="84"/>
      <c r="CU479" s="84"/>
      <c r="CV479" s="84"/>
      <c r="CW479" s="84"/>
      <c r="CX479" s="84"/>
      <c r="CY479" s="84"/>
      <c r="CZ479" s="84"/>
      <c r="DA479" s="84"/>
      <c r="DB479" s="84"/>
      <c r="DC479" s="84"/>
      <c r="DD479" s="84"/>
      <c r="DE479" s="84"/>
      <c r="DF479" s="84"/>
      <c r="DG479" s="84"/>
      <c r="DH479" s="84"/>
      <c r="DI479" s="84"/>
      <c r="DJ479" s="84"/>
      <c r="DK479" s="84"/>
      <c r="DL479" s="84"/>
      <c r="DM479" s="84"/>
      <c r="DN479" s="84"/>
      <c r="DO479" s="84"/>
      <c r="DP479" s="84"/>
      <c r="DQ479" s="84"/>
      <c r="DR479" s="84"/>
      <c r="DS479" s="84"/>
      <c r="DT479" s="84"/>
      <c r="DU479" s="84"/>
      <c r="DV479" s="84"/>
      <c r="DW479" s="84"/>
      <c r="DX479" s="84"/>
      <c r="DY479" s="84"/>
      <c r="DZ479" s="84"/>
      <c r="EA479" s="84"/>
      <c r="EB479" s="84"/>
      <c r="EC479" s="84"/>
      <c r="ED479" s="84"/>
      <c r="EE479" s="84"/>
      <c r="EF479" s="84"/>
      <c r="EG479" s="84"/>
      <c r="EH479" s="84"/>
      <c r="EI479" s="84"/>
      <c r="EJ479" s="84"/>
      <c r="EK479" s="84"/>
      <c r="EL479" s="84"/>
      <c r="EM479" s="84"/>
      <c r="EN479" s="84"/>
      <c r="EO479" s="84"/>
      <c r="EP479" s="84"/>
      <c r="EQ479" s="84"/>
      <c r="ER479" s="84"/>
      <c r="ES479" s="84"/>
      <c r="ET479" s="84"/>
      <c r="EU479" s="84"/>
      <c r="EV479" s="84"/>
      <c r="EW479" s="84"/>
      <c r="EX479" s="84"/>
      <c r="EY479" s="84"/>
      <c r="EZ479" s="84"/>
      <c r="FA479" s="84"/>
      <c r="FB479" s="84"/>
      <c r="FC479" s="84"/>
      <c r="FD479" s="84"/>
      <c r="FE479" s="84"/>
      <c r="FF479" s="84"/>
      <c r="FG479" s="84"/>
      <c r="FH479" s="84"/>
      <c r="FI479" s="84"/>
      <c r="FJ479" s="84"/>
      <c r="FK479" s="84"/>
      <c r="FL479" s="84"/>
      <c r="FM479" s="84"/>
      <c r="FN479" s="84"/>
      <c r="FO479" s="84"/>
      <c r="FP479" s="84"/>
      <c r="FQ479" s="84"/>
      <c r="FR479" s="84"/>
      <c r="FS479" s="84"/>
      <c r="FT479" s="84"/>
      <c r="FU479" s="84"/>
      <c r="FV479" s="84"/>
      <c r="FW479" s="84"/>
      <c r="FX479" s="84"/>
      <c r="FY479" s="84"/>
      <c r="FZ479" s="84"/>
      <c r="GA479" s="84"/>
      <c r="GB479" s="84"/>
      <c r="GC479" s="84"/>
      <c r="GD479" s="84"/>
      <c r="GE479" s="84"/>
      <c r="GF479" s="84"/>
      <c r="GG479" s="84"/>
      <c r="GH479" s="84"/>
      <c r="GI479" s="84"/>
      <c r="GJ479" s="84"/>
      <c r="GK479" s="84"/>
      <c r="GL479" s="84"/>
      <c r="GM479" s="84"/>
      <c r="GN479" s="84"/>
      <c r="GO479" s="84"/>
      <c r="GP479" s="84"/>
      <c r="GQ479" s="84"/>
      <c r="GR479" s="84"/>
      <c r="GS479" s="84"/>
      <c r="GT479" s="84"/>
      <c r="GU479" s="84"/>
      <c r="GV479" s="84"/>
      <c r="GW479" s="84"/>
      <c r="GX479" s="84"/>
      <c r="GY479" s="84"/>
      <c r="GZ479" s="84"/>
      <c r="HA479" s="84"/>
      <c r="HB479" s="84"/>
      <c r="HC479" s="84"/>
      <c r="HD479" s="84"/>
      <c r="HE479" s="84"/>
      <c r="HF479" s="84"/>
      <c r="HG479" s="84"/>
      <c r="HH479" s="84"/>
      <c r="HI479" s="84"/>
      <c r="HJ479" s="84"/>
      <c r="HK479" s="84"/>
      <c r="HL479" s="84"/>
      <c r="HM479" s="84"/>
      <c r="HN479" s="84"/>
      <c r="HO479" s="84"/>
      <c r="HP479" s="84"/>
      <c r="HQ479" s="84"/>
      <c r="HR479" s="84"/>
      <c r="HS479" s="84"/>
      <c r="HT479" s="84"/>
      <c r="HU479" s="84"/>
      <c r="HV479" s="84"/>
      <c r="HW479" s="84"/>
      <c r="HX479" s="84"/>
      <c r="HY479" s="84"/>
      <c r="HZ479" s="84"/>
      <c r="IA479" s="84"/>
      <c r="IB479" s="84"/>
      <c r="IC479" s="84"/>
      <c r="ID479" s="84"/>
      <c r="IE479" s="84"/>
      <c r="IF479" s="84"/>
      <c r="IG479" s="84"/>
      <c r="IH479" s="84"/>
      <c r="II479" s="84"/>
      <c r="IJ479" s="84"/>
      <c r="IK479" s="84"/>
      <c r="IL479" s="84"/>
    </row>
    <row r="480" spans="1:246" ht="30">
      <c r="A480" s="139" t="s">
        <v>861</v>
      </c>
      <c r="B480" s="49" t="s">
        <v>33</v>
      </c>
      <c r="C480" s="139"/>
      <c r="D480" s="139"/>
      <c r="E480" s="90">
        <v>33</v>
      </c>
      <c r="F480" s="115" t="s">
        <v>500</v>
      </c>
      <c r="G480" s="395"/>
      <c r="H480" s="275">
        <f t="shared" si="98"/>
        <v>2584.6</v>
      </c>
      <c r="I480" s="203">
        <v>2584.6</v>
      </c>
      <c r="J480" s="113"/>
      <c r="K480" s="113"/>
      <c r="L480" s="101">
        <f t="shared" si="99"/>
        <v>0</v>
      </c>
      <c r="M480" s="113"/>
      <c r="N480" s="114"/>
      <c r="O480" s="113"/>
      <c r="P480" s="100">
        <f t="shared" si="100"/>
        <v>2584.6</v>
      </c>
      <c r="Q480" s="113">
        <v>2584.6</v>
      </c>
      <c r="R480" s="114"/>
      <c r="S480" s="114"/>
      <c r="T480" s="114">
        <f t="shared" si="101"/>
        <v>0</v>
      </c>
      <c r="U480" s="114"/>
      <c r="V480" s="114"/>
      <c r="W480" s="114"/>
      <c r="X480" s="82" t="s">
        <v>459</v>
      </c>
      <c r="Y480" s="82"/>
      <c r="Z480" s="50">
        <f t="shared" si="102"/>
        <v>2584.6</v>
      </c>
      <c r="AA480" s="51">
        <f t="shared" si="103"/>
        <v>0</v>
      </c>
      <c r="AB480" s="51">
        <f t="shared" si="104"/>
        <v>2584.6</v>
      </c>
      <c r="AC480" s="51">
        <f t="shared" si="105"/>
        <v>0</v>
      </c>
      <c r="AD480" s="84"/>
      <c r="AE480" s="84"/>
      <c r="AF480" s="84"/>
      <c r="AG480" s="84"/>
      <c r="AH480" s="84"/>
      <c r="AI480" s="84"/>
      <c r="AJ480" s="84"/>
      <c r="AK480" s="84"/>
      <c r="AL480" s="84"/>
      <c r="AM480" s="84"/>
      <c r="AN480" s="84"/>
      <c r="AO480" s="84"/>
      <c r="AP480" s="84"/>
      <c r="AQ480" s="84"/>
      <c r="AR480" s="84"/>
      <c r="AS480" s="84"/>
      <c r="AT480" s="84"/>
      <c r="AU480" s="84"/>
      <c r="AV480" s="84"/>
      <c r="AW480" s="84"/>
      <c r="AX480" s="84"/>
      <c r="AY480" s="84"/>
      <c r="AZ480" s="84"/>
      <c r="BA480" s="84"/>
      <c r="BB480" s="84"/>
      <c r="BC480" s="84"/>
      <c r="BD480" s="84"/>
      <c r="BE480" s="84"/>
      <c r="BF480" s="84"/>
      <c r="BG480" s="84"/>
      <c r="BH480" s="84"/>
      <c r="BI480" s="84"/>
      <c r="BJ480" s="84"/>
      <c r="BK480" s="84"/>
      <c r="BL480" s="84"/>
      <c r="BM480" s="84"/>
      <c r="BN480" s="84"/>
      <c r="BO480" s="84"/>
      <c r="BP480" s="84"/>
      <c r="BQ480" s="84"/>
      <c r="BR480" s="84"/>
      <c r="BS480" s="84"/>
      <c r="BT480" s="84"/>
      <c r="BU480" s="84"/>
      <c r="BV480" s="84"/>
      <c r="BW480" s="84"/>
      <c r="BX480" s="84"/>
      <c r="BY480" s="84"/>
      <c r="BZ480" s="84"/>
      <c r="CA480" s="84"/>
      <c r="CB480" s="84"/>
      <c r="CC480" s="84"/>
      <c r="CD480" s="84"/>
      <c r="CE480" s="84"/>
      <c r="CF480" s="84"/>
      <c r="CG480" s="84"/>
      <c r="CH480" s="84"/>
      <c r="CI480" s="84"/>
      <c r="CJ480" s="84"/>
      <c r="CK480" s="84"/>
      <c r="CL480" s="84"/>
      <c r="CM480" s="84"/>
      <c r="CN480" s="84"/>
      <c r="CO480" s="84"/>
      <c r="CP480" s="84"/>
      <c r="CQ480" s="84"/>
      <c r="CR480" s="84"/>
      <c r="CS480" s="84"/>
      <c r="CT480" s="84"/>
      <c r="CU480" s="84"/>
      <c r="CV480" s="84"/>
      <c r="CW480" s="84"/>
      <c r="CX480" s="84"/>
      <c r="CY480" s="84"/>
      <c r="CZ480" s="84"/>
      <c r="DA480" s="84"/>
      <c r="DB480" s="84"/>
      <c r="DC480" s="84"/>
      <c r="DD480" s="84"/>
      <c r="DE480" s="84"/>
      <c r="DF480" s="84"/>
      <c r="DG480" s="84"/>
      <c r="DH480" s="84"/>
      <c r="DI480" s="84"/>
      <c r="DJ480" s="84"/>
      <c r="DK480" s="84"/>
      <c r="DL480" s="84"/>
      <c r="DM480" s="84"/>
      <c r="DN480" s="84"/>
      <c r="DO480" s="84"/>
      <c r="DP480" s="84"/>
      <c r="DQ480" s="84"/>
      <c r="DR480" s="84"/>
      <c r="DS480" s="84"/>
      <c r="DT480" s="84"/>
      <c r="DU480" s="84"/>
      <c r="DV480" s="84"/>
      <c r="DW480" s="84"/>
      <c r="DX480" s="84"/>
      <c r="DY480" s="84"/>
      <c r="DZ480" s="84"/>
      <c r="EA480" s="84"/>
      <c r="EB480" s="84"/>
      <c r="EC480" s="84"/>
      <c r="ED480" s="84"/>
      <c r="EE480" s="84"/>
      <c r="EF480" s="84"/>
      <c r="EG480" s="84"/>
      <c r="EH480" s="84"/>
      <c r="EI480" s="84"/>
      <c r="EJ480" s="84"/>
      <c r="EK480" s="84"/>
      <c r="EL480" s="84"/>
      <c r="EM480" s="84"/>
      <c r="EN480" s="84"/>
      <c r="EO480" s="84"/>
      <c r="EP480" s="84"/>
      <c r="EQ480" s="84"/>
      <c r="ER480" s="84"/>
      <c r="ES480" s="84"/>
      <c r="ET480" s="84"/>
      <c r="EU480" s="84"/>
      <c r="EV480" s="84"/>
      <c r="EW480" s="84"/>
      <c r="EX480" s="84"/>
      <c r="EY480" s="84"/>
      <c r="EZ480" s="84"/>
      <c r="FA480" s="84"/>
      <c r="FB480" s="84"/>
      <c r="FC480" s="84"/>
      <c r="FD480" s="84"/>
      <c r="FE480" s="84"/>
      <c r="FF480" s="84"/>
      <c r="FG480" s="84"/>
      <c r="FH480" s="84"/>
      <c r="FI480" s="84"/>
      <c r="FJ480" s="84"/>
      <c r="FK480" s="84"/>
      <c r="FL480" s="84"/>
      <c r="FM480" s="84"/>
      <c r="FN480" s="84"/>
      <c r="FO480" s="84"/>
      <c r="FP480" s="84"/>
      <c r="FQ480" s="84"/>
      <c r="FR480" s="84"/>
      <c r="FS480" s="84"/>
      <c r="FT480" s="84"/>
      <c r="FU480" s="84"/>
      <c r="FV480" s="84"/>
      <c r="FW480" s="84"/>
      <c r="FX480" s="84"/>
      <c r="FY480" s="84"/>
      <c r="FZ480" s="84"/>
      <c r="GA480" s="84"/>
      <c r="GB480" s="84"/>
      <c r="GC480" s="84"/>
      <c r="GD480" s="84"/>
      <c r="GE480" s="84"/>
      <c r="GF480" s="84"/>
      <c r="GG480" s="84"/>
      <c r="GH480" s="84"/>
      <c r="GI480" s="84"/>
      <c r="GJ480" s="84"/>
      <c r="GK480" s="84"/>
      <c r="GL480" s="84"/>
      <c r="GM480" s="84"/>
      <c r="GN480" s="84"/>
      <c r="GO480" s="84"/>
      <c r="GP480" s="84"/>
      <c r="GQ480" s="84"/>
      <c r="GR480" s="84"/>
      <c r="GS480" s="84"/>
      <c r="GT480" s="84"/>
      <c r="GU480" s="84"/>
      <c r="GV480" s="84"/>
      <c r="GW480" s="84"/>
      <c r="GX480" s="84"/>
      <c r="GY480" s="84"/>
      <c r="GZ480" s="84"/>
      <c r="HA480" s="84"/>
      <c r="HB480" s="84"/>
      <c r="HC480" s="84"/>
      <c r="HD480" s="84"/>
      <c r="HE480" s="84"/>
      <c r="HF480" s="84"/>
      <c r="HG480" s="84"/>
      <c r="HH480" s="84"/>
      <c r="HI480" s="84"/>
      <c r="HJ480" s="84"/>
      <c r="HK480" s="84"/>
      <c r="HL480" s="84"/>
      <c r="HM480" s="84"/>
      <c r="HN480" s="84"/>
      <c r="HO480" s="84"/>
      <c r="HP480" s="84"/>
      <c r="HQ480" s="84"/>
      <c r="HR480" s="84"/>
      <c r="HS480" s="84"/>
      <c r="HT480" s="84"/>
      <c r="HU480" s="84"/>
      <c r="HV480" s="84"/>
      <c r="HW480" s="84"/>
      <c r="HX480" s="84"/>
      <c r="HY480" s="84"/>
      <c r="HZ480" s="84"/>
      <c r="IA480" s="84"/>
      <c r="IB480" s="84"/>
      <c r="IC480" s="84"/>
      <c r="ID480" s="84"/>
      <c r="IE480" s="84"/>
      <c r="IF480" s="84"/>
      <c r="IG480" s="84"/>
      <c r="IH480" s="84"/>
      <c r="II480" s="84"/>
      <c r="IJ480" s="84"/>
      <c r="IK480" s="84"/>
      <c r="IL480" s="84"/>
    </row>
    <row r="481" spans="1:246" ht="30">
      <c r="A481" s="139" t="s">
        <v>861</v>
      </c>
      <c r="B481" s="49" t="s">
        <v>33</v>
      </c>
      <c r="C481" s="139"/>
      <c r="D481" s="139"/>
      <c r="E481" s="90">
        <v>34</v>
      </c>
      <c r="F481" s="103" t="s">
        <v>501</v>
      </c>
      <c r="G481" s="395"/>
      <c r="H481" s="275">
        <f t="shared" si="98"/>
        <v>1189.2</v>
      </c>
      <c r="I481" s="265">
        <v>1189.2</v>
      </c>
      <c r="J481" s="100"/>
      <c r="K481" s="100"/>
      <c r="L481" s="101">
        <f t="shared" si="99"/>
        <v>0</v>
      </c>
      <c r="M481" s="100"/>
      <c r="N481" s="102"/>
      <c r="O481" s="100"/>
      <c r="P481" s="100">
        <f t="shared" si="100"/>
        <v>1189.2</v>
      </c>
      <c r="Q481" s="100">
        <v>1189.2</v>
      </c>
      <c r="R481" s="102"/>
      <c r="S481" s="102"/>
      <c r="T481" s="102">
        <f t="shared" si="101"/>
        <v>0</v>
      </c>
      <c r="U481" s="102"/>
      <c r="V481" s="102"/>
      <c r="W481" s="102"/>
      <c r="X481" s="86" t="s">
        <v>459</v>
      </c>
      <c r="Y481" s="82"/>
      <c r="Z481" s="50">
        <f t="shared" si="102"/>
        <v>1189.2</v>
      </c>
      <c r="AA481" s="51">
        <f t="shared" si="103"/>
        <v>0</v>
      </c>
      <c r="AB481" s="51">
        <f t="shared" si="104"/>
        <v>1189.2</v>
      </c>
      <c r="AC481" s="51">
        <f t="shared" si="105"/>
        <v>0</v>
      </c>
    </row>
    <row r="482" spans="1:246" ht="30">
      <c r="A482" s="139" t="s">
        <v>861</v>
      </c>
      <c r="B482" s="49" t="s">
        <v>33</v>
      </c>
      <c r="C482" s="139"/>
      <c r="D482" s="139"/>
      <c r="E482" s="90">
        <v>35</v>
      </c>
      <c r="F482" s="103" t="s">
        <v>502</v>
      </c>
      <c r="G482" s="124" t="s">
        <v>462</v>
      </c>
      <c r="H482" s="275">
        <f t="shared" si="98"/>
        <v>560</v>
      </c>
      <c r="I482" s="265">
        <v>560</v>
      </c>
      <c r="J482" s="100"/>
      <c r="K482" s="100"/>
      <c r="L482" s="101">
        <f t="shared" si="99"/>
        <v>560</v>
      </c>
      <c r="M482" s="100">
        <v>560</v>
      </c>
      <c r="N482" s="102"/>
      <c r="O482" s="100"/>
      <c r="P482" s="100">
        <v>0</v>
      </c>
      <c r="Q482" s="100"/>
      <c r="R482" s="102"/>
      <c r="S482" s="102"/>
      <c r="T482" s="102">
        <f t="shared" si="101"/>
        <v>20.113</v>
      </c>
      <c r="U482" s="102">
        <v>20.113</v>
      </c>
      <c r="V482" s="102"/>
      <c r="W482" s="102"/>
      <c r="X482" s="86" t="s">
        <v>463</v>
      </c>
      <c r="Y482" s="82"/>
      <c r="Z482" s="50">
        <f t="shared" si="102"/>
        <v>560</v>
      </c>
      <c r="AA482" s="51">
        <f t="shared" si="103"/>
        <v>560</v>
      </c>
      <c r="AB482" s="51">
        <f t="shared" si="104"/>
        <v>0</v>
      </c>
      <c r="AC482" s="51">
        <f t="shared" si="105"/>
        <v>20.113</v>
      </c>
    </row>
    <row r="483" spans="1:246" ht="30">
      <c r="A483" s="139" t="s">
        <v>861</v>
      </c>
      <c r="B483" s="49" t="s">
        <v>33</v>
      </c>
      <c r="C483" s="139"/>
      <c r="D483" s="139"/>
      <c r="E483" s="90">
        <v>36</v>
      </c>
      <c r="F483" s="103" t="s">
        <v>504</v>
      </c>
      <c r="G483" s="395" t="s">
        <v>503</v>
      </c>
      <c r="H483" s="275">
        <f t="shared" si="98"/>
        <v>600</v>
      </c>
      <c r="I483" s="265">
        <v>600</v>
      </c>
      <c r="J483" s="100"/>
      <c r="K483" s="100"/>
      <c r="L483" s="101">
        <f t="shared" si="99"/>
        <v>313</v>
      </c>
      <c r="M483" s="100">
        <f>600-287</f>
        <v>313</v>
      </c>
      <c r="N483" s="102"/>
      <c r="O483" s="100"/>
      <c r="P483" s="100">
        <f t="shared" ref="P483:P546" si="106">SUM(Q483:S483)</f>
        <v>287</v>
      </c>
      <c r="Q483" s="100">
        <v>287</v>
      </c>
      <c r="R483" s="102"/>
      <c r="S483" s="102"/>
      <c r="T483" s="102">
        <f t="shared" si="101"/>
        <v>17.81797499999999</v>
      </c>
      <c r="U483" s="102">
        <v>17.81797499999999</v>
      </c>
      <c r="V483" s="102"/>
      <c r="W483" s="102"/>
      <c r="X483" s="86" t="s">
        <v>463</v>
      </c>
      <c r="Y483" s="82"/>
      <c r="Z483" s="50">
        <f t="shared" si="102"/>
        <v>600</v>
      </c>
      <c r="AA483" s="51">
        <f t="shared" si="103"/>
        <v>313</v>
      </c>
      <c r="AB483" s="51">
        <f t="shared" si="104"/>
        <v>287</v>
      </c>
      <c r="AC483" s="51">
        <f t="shared" si="105"/>
        <v>17.81797499999999</v>
      </c>
    </row>
    <row r="484" spans="1:246" ht="30">
      <c r="A484" s="139" t="s">
        <v>861</v>
      </c>
      <c r="B484" s="49" t="s">
        <v>33</v>
      </c>
      <c r="C484" s="139"/>
      <c r="D484" s="139"/>
      <c r="E484" s="90">
        <v>37</v>
      </c>
      <c r="F484" s="103" t="s">
        <v>505</v>
      </c>
      <c r="G484" s="395"/>
      <c r="H484" s="275">
        <f t="shared" si="98"/>
        <v>250</v>
      </c>
      <c r="I484" s="265">
        <v>250</v>
      </c>
      <c r="J484" s="100"/>
      <c r="K484" s="100"/>
      <c r="L484" s="101">
        <f t="shared" si="99"/>
        <v>250</v>
      </c>
      <c r="M484" s="100">
        <v>250</v>
      </c>
      <c r="N484" s="102"/>
      <c r="O484" s="100"/>
      <c r="P484" s="100">
        <f t="shared" si="106"/>
        <v>0</v>
      </c>
      <c r="Q484" s="100"/>
      <c r="R484" s="102"/>
      <c r="S484" s="102"/>
      <c r="T484" s="102">
        <f t="shared" si="101"/>
        <v>14.601572000000004</v>
      </c>
      <c r="U484" s="102">
        <v>14.601572000000004</v>
      </c>
      <c r="V484" s="102"/>
      <c r="W484" s="102"/>
      <c r="X484" s="86" t="s">
        <v>463</v>
      </c>
      <c r="Y484" s="82"/>
      <c r="Z484" s="50">
        <f t="shared" si="102"/>
        <v>250</v>
      </c>
      <c r="AA484" s="51">
        <f t="shared" si="103"/>
        <v>250</v>
      </c>
      <c r="AB484" s="51">
        <f t="shared" si="104"/>
        <v>0</v>
      </c>
      <c r="AC484" s="51">
        <f t="shared" si="105"/>
        <v>14.601572000000004</v>
      </c>
    </row>
    <row r="485" spans="1:246" ht="30">
      <c r="A485" s="139" t="s">
        <v>861</v>
      </c>
      <c r="B485" s="49" t="s">
        <v>33</v>
      </c>
      <c r="C485" s="139"/>
      <c r="D485" s="139"/>
      <c r="E485" s="90">
        <v>38</v>
      </c>
      <c r="F485" s="103" t="s">
        <v>506</v>
      </c>
      <c r="G485" s="395"/>
      <c r="H485" s="275">
        <f t="shared" si="98"/>
        <v>508.1</v>
      </c>
      <c r="I485" s="265">
        <v>508.1</v>
      </c>
      <c r="J485" s="100"/>
      <c r="K485" s="100"/>
      <c r="L485" s="101">
        <f t="shared" si="99"/>
        <v>0</v>
      </c>
      <c r="M485" s="100"/>
      <c r="N485" s="102"/>
      <c r="O485" s="100"/>
      <c r="P485" s="100">
        <f t="shared" si="106"/>
        <v>508.1</v>
      </c>
      <c r="Q485" s="100">
        <v>508.1</v>
      </c>
      <c r="R485" s="102"/>
      <c r="S485" s="102"/>
      <c r="T485" s="102">
        <f t="shared" si="101"/>
        <v>0</v>
      </c>
      <c r="U485" s="102"/>
      <c r="V485" s="102"/>
      <c r="W485" s="102"/>
      <c r="X485" s="86" t="s">
        <v>463</v>
      </c>
      <c r="Y485" s="82"/>
      <c r="Z485" s="50">
        <f t="shared" si="102"/>
        <v>508.1</v>
      </c>
      <c r="AA485" s="51">
        <f t="shared" si="103"/>
        <v>0</v>
      </c>
      <c r="AB485" s="51">
        <f t="shared" si="104"/>
        <v>508.1</v>
      </c>
      <c r="AC485" s="51">
        <f t="shared" si="105"/>
        <v>0</v>
      </c>
    </row>
    <row r="486" spans="1:246" ht="30">
      <c r="A486" s="139" t="s">
        <v>861</v>
      </c>
      <c r="B486" s="49" t="s">
        <v>33</v>
      </c>
      <c r="C486" s="139"/>
      <c r="D486" s="139"/>
      <c r="E486" s="90">
        <v>39</v>
      </c>
      <c r="F486" s="103" t="s">
        <v>507</v>
      </c>
      <c r="G486" s="395"/>
      <c r="H486" s="275">
        <f t="shared" si="98"/>
        <v>294.89999999999998</v>
      </c>
      <c r="I486" s="265">
        <v>294.89999999999998</v>
      </c>
      <c r="J486" s="100"/>
      <c r="K486" s="100"/>
      <c r="L486" s="101">
        <f t="shared" si="99"/>
        <v>0</v>
      </c>
      <c r="M486" s="100"/>
      <c r="N486" s="102"/>
      <c r="O486" s="100"/>
      <c r="P486" s="100">
        <f t="shared" si="106"/>
        <v>294.89999999999998</v>
      </c>
      <c r="Q486" s="100">
        <v>294.89999999999998</v>
      </c>
      <c r="R486" s="102"/>
      <c r="S486" s="102"/>
      <c r="T486" s="102">
        <f t="shared" si="101"/>
        <v>0</v>
      </c>
      <c r="U486" s="102"/>
      <c r="V486" s="102"/>
      <c r="W486" s="102"/>
      <c r="X486" s="86" t="s">
        <v>463</v>
      </c>
      <c r="Y486" s="82"/>
      <c r="Z486" s="50">
        <f t="shared" si="102"/>
        <v>294.89999999999998</v>
      </c>
      <c r="AA486" s="51">
        <f t="shared" si="103"/>
        <v>0</v>
      </c>
      <c r="AB486" s="51">
        <f t="shared" si="104"/>
        <v>294.89999999999998</v>
      </c>
      <c r="AC486" s="51">
        <f t="shared" si="105"/>
        <v>0</v>
      </c>
    </row>
    <row r="487" spans="1:246" ht="30">
      <c r="A487" s="139" t="s">
        <v>861</v>
      </c>
      <c r="B487" s="49" t="s">
        <v>33</v>
      </c>
      <c r="C487" s="139"/>
      <c r="D487" s="139"/>
      <c r="E487" s="90">
        <v>40</v>
      </c>
      <c r="F487" s="103" t="s">
        <v>508</v>
      </c>
      <c r="G487" s="395"/>
      <c r="H487" s="275">
        <f t="shared" si="98"/>
        <v>998.8</v>
      </c>
      <c r="I487" s="265">
        <v>998.8</v>
      </c>
      <c r="J487" s="100"/>
      <c r="K487" s="100"/>
      <c r="L487" s="101">
        <f t="shared" si="99"/>
        <v>0</v>
      </c>
      <c r="M487" s="100"/>
      <c r="N487" s="102"/>
      <c r="O487" s="100"/>
      <c r="P487" s="100">
        <f t="shared" si="106"/>
        <v>998.8</v>
      </c>
      <c r="Q487" s="100">
        <v>998.8</v>
      </c>
      <c r="R487" s="102"/>
      <c r="S487" s="102"/>
      <c r="T487" s="102">
        <f t="shared" si="101"/>
        <v>0</v>
      </c>
      <c r="U487" s="102"/>
      <c r="V487" s="102"/>
      <c r="W487" s="102"/>
      <c r="X487" s="86" t="s">
        <v>463</v>
      </c>
      <c r="Y487" s="82"/>
      <c r="Z487" s="50">
        <f t="shared" si="102"/>
        <v>998.8</v>
      </c>
      <c r="AA487" s="51">
        <f t="shared" si="103"/>
        <v>0</v>
      </c>
      <c r="AB487" s="51">
        <f t="shared" si="104"/>
        <v>998.8</v>
      </c>
      <c r="AC487" s="51">
        <f t="shared" si="105"/>
        <v>0</v>
      </c>
    </row>
    <row r="488" spans="1:246" ht="30">
      <c r="A488" s="139" t="s">
        <v>861</v>
      </c>
      <c r="B488" s="49" t="s">
        <v>33</v>
      </c>
      <c r="C488" s="139"/>
      <c r="D488" s="139"/>
      <c r="E488" s="90">
        <v>41</v>
      </c>
      <c r="F488" s="103" t="s">
        <v>509</v>
      </c>
      <c r="G488" s="395"/>
      <c r="H488" s="275">
        <f t="shared" si="98"/>
        <v>1033</v>
      </c>
      <c r="I488" s="265">
        <v>1033</v>
      </c>
      <c r="J488" s="100"/>
      <c r="K488" s="100"/>
      <c r="L488" s="101">
        <f t="shared" si="99"/>
        <v>0</v>
      </c>
      <c r="M488" s="100"/>
      <c r="N488" s="102"/>
      <c r="O488" s="100"/>
      <c r="P488" s="100">
        <f t="shared" si="106"/>
        <v>1033</v>
      </c>
      <c r="Q488" s="100">
        <v>1033</v>
      </c>
      <c r="R488" s="102"/>
      <c r="S488" s="102"/>
      <c r="T488" s="102">
        <f t="shared" si="101"/>
        <v>0</v>
      </c>
      <c r="U488" s="102"/>
      <c r="V488" s="102"/>
      <c r="W488" s="102"/>
      <c r="X488" s="86" t="s">
        <v>463</v>
      </c>
      <c r="Y488" s="82"/>
      <c r="Z488" s="50">
        <f t="shared" si="102"/>
        <v>1033</v>
      </c>
      <c r="AA488" s="51">
        <f t="shared" si="103"/>
        <v>0</v>
      </c>
      <c r="AB488" s="51">
        <f t="shared" si="104"/>
        <v>1033</v>
      </c>
      <c r="AC488" s="51">
        <f t="shared" si="105"/>
        <v>0</v>
      </c>
    </row>
    <row r="489" spans="1:246" ht="30">
      <c r="A489" s="139" t="s">
        <v>861</v>
      </c>
      <c r="B489" s="49" t="s">
        <v>33</v>
      </c>
      <c r="C489" s="139"/>
      <c r="D489" s="139"/>
      <c r="E489" s="90">
        <v>42</v>
      </c>
      <c r="F489" s="108" t="s">
        <v>511</v>
      </c>
      <c r="G489" s="395" t="s">
        <v>510</v>
      </c>
      <c r="H489" s="222">
        <f t="shared" si="98"/>
        <v>251</v>
      </c>
      <c r="I489" s="203">
        <v>251</v>
      </c>
      <c r="J489" s="113"/>
      <c r="K489" s="113"/>
      <c r="L489" s="88">
        <f t="shared" si="99"/>
        <v>251</v>
      </c>
      <c r="M489" s="113">
        <v>251</v>
      </c>
      <c r="N489" s="114"/>
      <c r="O489" s="113"/>
      <c r="P489" s="113">
        <f t="shared" si="106"/>
        <v>0</v>
      </c>
      <c r="Q489" s="113"/>
      <c r="R489" s="114"/>
      <c r="S489" s="114"/>
      <c r="T489" s="114">
        <f t="shared" si="101"/>
        <v>0.39200000000000002</v>
      </c>
      <c r="U489" s="114">
        <v>0.39200000000000002</v>
      </c>
      <c r="V489" s="114"/>
      <c r="W489" s="114"/>
      <c r="X489" s="82" t="s">
        <v>461</v>
      </c>
      <c r="Y489" s="82"/>
      <c r="Z489" s="50">
        <f t="shared" si="102"/>
        <v>251</v>
      </c>
      <c r="AA489" s="51">
        <f t="shared" si="103"/>
        <v>251</v>
      </c>
      <c r="AB489" s="51">
        <f t="shared" si="104"/>
        <v>0</v>
      </c>
      <c r="AC489" s="51">
        <f t="shared" si="105"/>
        <v>0.39200000000000002</v>
      </c>
      <c r="AD489" s="84"/>
      <c r="AE489" s="84"/>
      <c r="AF489" s="84"/>
      <c r="AG489" s="84"/>
      <c r="AH489" s="84"/>
      <c r="AI489" s="84"/>
      <c r="AJ489" s="84"/>
      <c r="AK489" s="84"/>
      <c r="AL489" s="84"/>
      <c r="AM489" s="84"/>
      <c r="AN489" s="84"/>
      <c r="AO489" s="84"/>
      <c r="AP489" s="84"/>
      <c r="AQ489" s="84"/>
      <c r="AR489" s="84"/>
      <c r="AS489" s="84"/>
      <c r="AT489" s="84"/>
      <c r="AU489" s="84"/>
      <c r="AV489" s="84"/>
      <c r="AW489" s="84"/>
      <c r="AX489" s="84"/>
      <c r="AY489" s="84"/>
      <c r="AZ489" s="84"/>
      <c r="BA489" s="84"/>
      <c r="BB489" s="84"/>
      <c r="BC489" s="84"/>
      <c r="BD489" s="84"/>
      <c r="BE489" s="84"/>
      <c r="BF489" s="84"/>
      <c r="BG489" s="84"/>
      <c r="BH489" s="84"/>
      <c r="BI489" s="84"/>
      <c r="BJ489" s="84"/>
      <c r="BK489" s="84"/>
      <c r="BL489" s="84"/>
      <c r="BM489" s="84"/>
      <c r="BN489" s="84"/>
      <c r="BO489" s="84"/>
      <c r="BP489" s="84"/>
      <c r="BQ489" s="84"/>
      <c r="BR489" s="84"/>
      <c r="BS489" s="84"/>
      <c r="BT489" s="84"/>
      <c r="BU489" s="84"/>
      <c r="BV489" s="84"/>
      <c r="BW489" s="84"/>
      <c r="BX489" s="84"/>
      <c r="BY489" s="84"/>
      <c r="BZ489" s="84"/>
      <c r="CA489" s="84"/>
      <c r="CB489" s="84"/>
      <c r="CC489" s="84"/>
      <c r="CD489" s="84"/>
      <c r="CE489" s="84"/>
      <c r="CF489" s="84"/>
      <c r="CG489" s="84"/>
      <c r="CH489" s="84"/>
      <c r="CI489" s="84"/>
      <c r="CJ489" s="84"/>
      <c r="CK489" s="84"/>
      <c r="CL489" s="84"/>
      <c r="CM489" s="84"/>
      <c r="CN489" s="84"/>
      <c r="CO489" s="84"/>
      <c r="CP489" s="84"/>
      <c r="CQ489" s="84"/>
      <c r="CR489" s="84"/>
      <c r="CS489" s="84"/>
      <c r="CT489" s="84"/>
      <c r="CU489" s="84"/>
      <c r="CV489" s="84"/>
      <c r="CW489" s="84"/>
      <c r="CX489" s="84"/>
      <c r="CY489" s="84"/>
      <c r="CZ489" s="84"/>
      <c r="DA489" s="84"/>
      <c r="DB489" s="84"/>
      <c r="DC489" s="84"/>
      <c r="DD489" s="84"/>
      <c r="DE489" s="84"/>
      <c r="DF489" s="84"/>
      <c r="DG489" s="84"/>
      <c r="DH489" s="84"/>
      <c r="DI489" s="84"/>
      <c r="DJ489" s="84"/>
      <c r="DK489" s="84"/>
      <c r="DL489" s="84"/>
      <c r="DM489" s="84"/>
      <c r="DN489" s="84"/>
      <c r="DO489" s="84"/>
      <c r="DP489" s="84"/>
      <c r="DQ489" s="84"/>
      <c r="DR489" s="84"/>
      <c r="DS489" s="84"/>
      <c r="DT489" s="84"/>
      <c r="DU489" s="84"/>
      <c r="DV489" s="84"/>
      <c r="DW489" s="84"/>
      <c r="DX489" s="84"/>
      <c r="DY489" s="84"/>
      <c r="DZ489" s="84"/>
      <c r="EA489" s="84"/>
      <c r="EB489" s="84"/>
      <c r="EC489" s="84"/>
      <c r="ED489" s="84"/>
      <c r="EE489" s="84"/>
      <c r="EF489" s="84"/>
      <c r="EG489" s="84"/>
      <c r="EH489" s="84"/>
      <c r="EI489" s="84"/>
      <c r="EJ489" s="84"/>
      <c r="EK489" s="84"/>
      <c r="EL489" s="84"/>
      <c r="EM489" s="84"/>
      <c r="EN489" s="84"/>
      <c r="EO489" s="84"/>
      <c r="EP489" s="84"/>
      <c r="EQ489" s="84"/>
      <c r="ER489" s="84"/>
      <c r="ES489" s="84"/>
      <c r="ET489" s="84"/>
      <c r="EU489" s="84"/>
      <c r="EV489" s="84"/>
      <c r="EW489" s="84"/>
      <c r="EX489" s="84"/>
      <c r="EY489" s="84"/>
      <c r="EZ489" s="84"/>
      <c r="FA489" s="84"/>
      <c r="FB489" s="84"/>
      <c r="FC489" s="84"/>
      <c r="FD489" s="84"/>
      <c r="FE489" s="84"/>
      <c r="FF489" s="84"/>
      <c r="FG489" s="84"/>
      <c r="FH489" s="84"/>
      <c r="FI489" s="84"/>
      <c r="FJ489" s="84"/>
      <c r="FK489" s="84"/>
      <c r="FL489" s="84"/>
      <c r="FM489" s="84"/>
      <c r="FN489" s="84"/>
      <c r="FO489" s="84"/>
      <c r="FP489" s="84"/>
      <c r="FQ489" s="84"/>
      <c r="FR489" s="84"/>
      <c r="FS489" s="84"/>
      <c r="FT489" s="84"/>
      <c r="FU489" s="84"/>
      <c r="FV489" s="84"/>
      <c r="FW489" s="84"/>
      <c r="FX489" s="84"/>
      <c r="FY489" s="84"/>
      <c r="FZ489" s="84"/>
      <c r="GA489" s="84"/>
      <c r="GB489" s="84"/>
      <c r="GC489" s="84"/>
      <c r="GD489" s="84"/>
      <c r="GE489" s="84"/>
      <c r="GF489" s="84"/>
      <c r="GG489" s="84"/>
      <c r="GH489" s="84"/>
      <c r="GI489" s="84"/>
      <c r="GJ489" s="84"/>
      <c r="GK489" s="84"/>
      <c r="GL489" s="84"/>
      <c r="GM489" s="84"/>
      <c r="GN489" s="84"/>
      <c r="GO489" s="84"/>
      <c r="GP489" s="84"/>
      <c r="GQ489" s="84"/>
      <c r="GR489" s="84"/>
      <c r="GS489" s="84"/>
      <c r="GT489" s="84"/>
      <c r="GU489" s="84"/>
      <c r="GV489" s="84"/>
      <c r="GW489" s="84"/>
      <c r="GX489" s="84"/>
      <c r="GY489" s="84"/>
      <c r="GZ489" s="84"/>
      <c r="HA489" s="84"/>
      <c r="HB489" s="84"/>
      <c r="HC489" s="84"/>
      <c r="HD489" s="84"/>
      <c r="HE489" s="84"/>
      <c r="HF489" s="84"/>
      <c r="HG489" s="84"/>
      <c r="HH489" s="84"/>
      <c r="HI489" s="84"/>
      <c r="HJ489" s="84"/>
      <c r="HK489" s="84"/>
      <c r="HL489" s="84"/>
      <c r="HM489" s="84"/>
      <c r="HN489" s="84"/>
      <c r="HO489" s="84"/>
      <c r="HP489" s="84"/>
      <c r="HQ489" s="84"/>
      <c r="HR489" s="84"/>
      <c r="HS489" s="84"/>
      <c r="HT489" s="84"/>
      <c r="HU489" s="84"/>
      <c r="HV489" s="84"/>
      <c r="HW489" s="84"/>
      <c r="HX489" s="84"/>
      <c r="HY489" s="84"/>
      <c r="HZ489" s="84"/>
      <c r="IA489" s="84"/>
      <c r="IB489" s="84"/>
      <c r="IC489" s="84"/>
      <c r="ID489" s="84"/>
      <c r="IE489" s="84"/>
      <c r="IF489" s="84"/>
      <c r="IG489" s="84"/>
      <c r="IH489" s="84"/>
      <c r="II489" s="84"/>
      <c r="IJ489" s="84"/>
      <c r="IK489" s="84"/>
      <c r="IL489" s="84"/>
    </row>
    <row r="490" spans="1:246" ht="30">
      <c r="A490" s="139" t="s">
        <v>861</v>
      </c>
      <c r="B490" s="49" t="s">
        <v>33</v>
      </c>
      <c r="C490" s="139"/>
      <c r="D490" s="139"/>
      <c r="E490" s="90">
        <v>43</v>
      </c>
      <c r="F490" s="108" t="s">
        <v>512</v>
      </c>
      <c r="G490" s="395"/>
      <c r="H490" s="222">
        <f t="shared" si="98"/>
        <v>132</v>
      </c>
      <c r="I490" s="203">
        <v>132</v>
      </c>
      <c r="J490" s="113"/>
      <c r="K490" s="113"/>
      <c r="L490" s="88">
        <f t="shared" si="99"/>
        <v>132</v>
      </c>
      <c r="M490" s="113">
        <v>132</v>
      </c>
      <c r="N490" s="114"/>
      <c r="O490" s="113"/>
      <c r="P490" s="113">
        <f t="shared" si="106"/>
        <v>0</v>
      </c>
      <c r="Q490" s="113"/>
      <c r="R490" s="114"/>
      <c r="S490" s="114"/>
      <c r="T490" s="114">
        <f t="shared" si="101"/>
        <v>0.125</v>
      </c>
      <c r="U490" s="114">
        <v>0.125</v>
      </c>
      <c r="V490" s="114"/>
      <c r="W490" s="114"/>
      <c r="X490" s="82" t="s">
        <v>461</v>
      </c>
      <c r="Y490" s="82"/>
      <c r="Z490" s="50">
        <f t="shared" si="102"/>
        <v>132</v>
      </c>
      <c r="AA490" s="51">
        <f t="shared" si="103"/>
        <v>132</v>
      </c>
      <c r="AB490" s="51">
        <f t="shared" si="104"/>
        <v>0</v>
      </c>
      <c r="AC490" s="51">
        <f t="shared" si="105"/>
        <v>0.125</v>
      </c>
      <c r="AD490" s="84"/>
      <c r="AE490" s="84"/>
      <c r="AF490" s="84"/>
      <c r="AG490" s="84"/>
      <c r="AH490" s="84"/>
      <c r="AI490" s="84"/>
      <c r="AJ490" s="84"/>
      <c r="AK490" s="84"/>
      <c r="AL490" s="84"/>
      <c r="AM490" s="84"/>
      <c r="AN490" s="84"/>
      <c r="AO490" s="84"/>
      <c r="AP490" s="84"/>
      <c r="AQ490" s="84"/>
      <c r="AR490" s="84"/>
      <c r="AS490" s="84"/>
      <c r="AT490" s="84"/>
      <c r="AU490" s="84"/>
      <c r="AV490" s="84"/>
      <c r="AW490" s="84"/>
      <c r="AX490" s="84"/>
      <c r="AY490" s="84"/>
      <c r="AZ490" s="84"/>
      <c r="BA490" s="84"/>
      <c r="BB490" s="84"/>
      <c r="BC490" s="84"/>
      <c r="BD490" s="84"/>
      <c r="BE490" s="84"/>
      <c r="BF490" s="84"/>
      <c r="BG490" s="84"/>
      <c r="BH490" s="84"/>
      <c r="BI490" s="84"/>
      <c r="BJ490" s="84"/>
      <c r="BK490" s="84"/>
      <c r="BL490" s="84"/>
      <c r="BM490" s="84"/>
      <c r="BN490" s="84"/>
      <c r="BO490" s="84"/>
      <c r="BP490" s="84"/>
      <c r="BQ490" s="84"/>
      <c r="BR490" s="84"/>
      <c r="BS490" s="84"/>
      <c r="BT490" s="84"/>
      <c r="BU490" s="84"/>
      <c r="BV490" s="84"/>
      <c r="BW490" s="84"/>
      <c r="BX490" s="84"/>
      <c r="BY490" s="84"/>
      <c r="BZ490" s="84"/>
      <c r="CA490" s="84"/>
      <c r="CB490" s="84"/>
      <c r="CC490" s="84"/>
      <c r="CD490" s="84"/>
      <c r="CE490" s="84"/>
      <c r="CF490" s="84"/>
      <c r="CG490" s="84"/>
      <c r="CH490" s="84"/>
      <c r="CI490" s="84"/>
      <c r="CJ490" s="84"/>
      <c r="CK490" s="84"/>
      <c r="CL490" s="84"/>
      <c r="CM490" s="84"/>
      <c r="CN490" s="84"/>
      <c r="CO490" s="84"/>
      <c r="CP490" s="84"/>
      <c r="CQ490" s="84"/>
      <c r="CR490" s="84"/>
      <c r="CS490" s="84"/>
      <c r="CT490" s="84"/>
      <c r="CU490" s="84"/>
      <c r="CV490" s="84"/>
      <c r="CW490" s="84"/>
      <c r="CX490" s="84"/>
      <c r="CY490" s="84"/>
      <c r="CZ490" s="84"/>
      <c r="DA490" s="84"/>
      <c r="DB490" s="84"/>
      <c r="DC490" s="84"/>
      <c r="DD490" s="84"/>
      <c r="DE490" s="84"/>
      <c r="DF490" s="84"/>
      <c r="DG490" s="84"/>
      <c r="DH490" s="84"/>
      <c r="DI490" s="84"/>
      <c r="DJ490" s="84"/>
      <c r="DK490" s="84"/>
      <c r="DL490" s="84"/>
      <c r="DM490" s="84"/>
      <c r="DN490" s="84"/>
      <c r="DO490" s="84"/>
      <c r="DP490" s="84"/>
      <c r="DQ490" s="84"/>
      <c r="DR490" s="84"/>
      <c r="DS490" s="84"/>
      <c r="DT490" s="84"/>
      <c r="DU490" s="84"/>
      <c r="DV490" s="84"/>
      <c r="DW490" s="84"/>
      <c r="DX490" s="84"/>
      <c r="DY490" s="84"/>
      <c r="DZ490" s="84"/>
      <c r="EA490" s="84"/>
      <c r="EB490" s="84"/>
      <c r="EC490" s="84"/>
      <c r="ED490" s="84"/>
      <c r="EE490" s="84"/>
      <c r="EF490" s="84"/>
      <c r="EG490" s="84"/>
      <c r="EH490" s="84"/>
      <c r="EI490" s="84"/>
      <c r="EJ490" s="84"/>
      <c r="EK490" s="84"/>
      <c r="EL490" s="84"/>
      <c r="EM490" s="84"/>
      <c r="EN490" s="84"/>
      <c r="EO490" s="84"/>
      <c r="EP490" s="84"/>
      <c r="EQ490" s="84"/>
      <c r="ER490" s="84"/>
      <c r="ES490" s="84"/>
      <c r="ET490" s="84"/>
      <c r="EU490" s="84"/>
      <c r="EV490" s="84"/>
      <c r="EW490" s="84"/>
      <c r="EX490" s="84"/>
      <c r="EY490" s="84"/>
      <c r="EZ490" s="84"/>
      <c r="FA490" s="84"/>
      <c r="FB490" s="84"/>
      <c r="FC490" s="84"/>
      <c r="FD490" s="84"/>
      <c r="FE490" s="84"/>
      <c r="FF490" s="84"/>
      <c r="FG490" s="84"/>
      <c r="FH490" s="84"/>
      <c r="FI490" s="84"/>
      <c r="FJ490" s="84"/>
      <c r="FK490" s="84"/>
      <c r="FL490" s="84"/>
      <c r="FM490" s="84"/>
      <c r="FN490" s="84"/>
      <c r="FO490" s="84"/>
      <c r="FP490" s="84"/>
      <c r="FQ490" s="84"/>
      <c r="FR490" s="84"/>
      <c r="FS490" s="84"/>
      <c r="FT490" s="84"/>
      <c r="FU490" s="84"/>
      <c r="FV490" s="84"/>
      <c r="FW490" s="84"/>
      <c r="FX490" s="84"/>
      <c r="FY490" s="84"/>
      <c r="FZ490" s="84"/>
      <c r="GA490" s="84"/>
      <c r="GB490" s="84"/>
      <c r="GC490" s="84"/>
      <c r="GD490" s="84"/>
      <c r="GE490" s="84"/>
      <c r="GF490" s="84"/>
      <c r="GG490" s="84"/>
      <c r="GH490" s="84"/>
      <c r="GI490" s="84"/>
      <c r="GJ490" s="84"/>
      <c r="GK490" s="84"/>
      <c r="GL490" s="84"/>
      <c r="GM490" s="84"/>
      <c r="GN490" s="84"/>
      <c r="GO490" s="84"/>
      <c r="GP490" s="84"/>
      <c r="GQ490" s="84"/>
      <c r="GR490" s="84"/>
      <c r="GS490" s="84"/>
      <c r="GT490" s="84"/>
      <c r="GU490" s="84"/>
      <c r="GV490" s="84"/>
      <c r="GW490" s="84"/>
      <c r="GX490" s="84"/>
      <c r="GY490" s="84"/>
      <c r="GZ490" s="84"/>
      <c r="HA490" s="84"/>
      <c r="HB490" s="84"/>
      <c r="HC490" s="84"/>
      <c r="HD490" s="84"/>
      <c r="HE490" s="84"/>
      <c r="HF490" s="84"/>
      <c r="HG490" s="84"/>
      <c r="HH490" s="84"/>
      <c r="HI490" s="84"/>
      <c r="HJ490" s="84"/>
      <c r="HK490" s="84"/>
      <c r="HL490" s="84"/>
      <c r="HM490" s="84"/>
      <c r="HN490" s="84"/>
      <c r="HO490" s="84"/>
      <c r="HP490" s="84"/>
      <c r="HQ490" s="84"/>
      <c r="HR490" s="84"/>
      <c r="HS490" s="84"/>
      <c r="HT490" s="84"/>
      <c r="HU490" s="84"/>
      <c r="HV490" s="84"/>
      <c r="HW490" s="84"/>
      <c r="HX490" s="84"/>
      <c r="HY490" s="84"/>
      <c r="HZ490" s="84"/>
      <c r="IA490" s="84"/>
      <c r="IB490" s="84"/>
      <c r="IC490" s="84"/>
      <c r="ID490" s="84"/>
      <c r="IE490" s="84"/>
      <c r="IF490" s="84"/>
      <c r="IG490" s="84"/>
      <c r="IH490" s="84"/>
      <c r="II490" s="84"/>
      <c r="IJ490" s="84"/>
      <c r="IK490" s="84"/>
      <c r="IL490" s="84"/>
    </row>
    <row r="491" spans="1:246" ht="30">
      <c r="A491" s="139" t="s">
        <v>861</v>
      </c>
      <c r="B491" s="49" t="s">
        <v>33</v>
      </c>
      <c r="C491" s="139"/>
      <c r="D491" s="139"/>
      <c r="E491" s="90">
        <v>44</v>
      </c>
      <c r="F491" s="108" t="s">
        <v>513</v>
      </c>
      <c r="G491" s="395"/>
      <c r="H491" s="222">
        <f t="shared" si="98"/>
        <v>142</v>
      </c>
      <c r="I491" s="203">
        <v>142</v>
      </c>
      <c r="J491" s="113"/>
      <c r="K491" s="113"/>
      <c r="L491" s="88">
        <f t="shared" si="99"/>
        <v>142</v>
      </c>
      <c r="M491" s="113">
        <v>142</v>
      </c>
      <c r="N491" s="114"/>
      <c r="O491" s="113"/>
      <c r="P491" s="113">
        <f t="shared" si="106"/>
        <v>0</v>
      </c>
      <c r="Q491" s="113"/>
      <c r="R491" s="114"/>
      <c r="S491" s="114"/>
      <c r="T491" s="114">
        <f t="shared" si="101"/>
        <v>0</v>
      </c>
      <c r="U491" s="114"/>
      <c r="V491" s="114"/>
      <c r="W491" s="114"/>
      <c r="X491" s="82" t="s">
        <v>461</v>
      </c>
      <c r="Y491" s="82"/>
      <c r="Z491" s="50">
        <f t="shared" si="102"/>
        <v>142</v>
      </c>
      <c r="AA491" s="51">
        <f t="shared" si="103"/>
        <v>142</v>
      </c>
      <c r="AB491" s="51">
        <f t="shared" si="104"/>
        <v>0</v>
      </c>
      <c r="AC491" s="51">
        <f t="shared" si="105"/>
        <v>0</v>
      </c>
      <c r="AD491" s="84"/>
      <c r="AE491" s="84"/>
      <c r="AF491" s="84"/>
      <c r="AG491" s="84"/>
      <c r="AH491" s="84"/>
      <c r="AI491" s="84"/>
      <c r="AJ491" s="84"/>
      <c r="AK491" s="84"/>
      <c r="AL491" s="84"/>
      <c r="AM491" s="84"/>
      <c r="AN491" s="84"/>
      <c r="AO491" s="84"/>
      <c r="AP491" s="84"/>
      <c r="AQ491" s="84"/>
      <c r="AR491" s="84"/>
      <c r="AS491" s="84"/>
      <c r="AT491" s="84"/>
      <c r="AU491" s="84"/>
      <c r="AV491" s="84"/>
      <c r="AW491" s="84"/>
      <c r="AX491" s="84"/>
      <c r="AY491" s="84"/>
      <c r="AZ491" s="84"/>
      <c r="BA491" s="84"/>
      <c r="BB491" s="84"/>
      <c r="BC491" s="84"/>
      <c r="BD491" s="84"/>
      <c r="BE491" s="84"/>
      <c r="BF491" s="84"/>
      <c r="BG491" s="84"/>
      <c r="BH491" s="84"/>
      <c r="BI491" s="84"/>
      <c r="BJ491" s="84"/>
      <c r="BK491" s="84"/>
      <c r="BL491" s="84"/>
      <c r="BM491" s="84"/>
      <c r="BN491" s="84"/>
      <c r="BO491" s="84"/>
      <c r="BP491" s="84"/>
      <c r="BQ491" s="84"/>
      <c r="BR491" s="84"/>
      <c r="BS491" s="84"/>
      <c r="BT491" s="84"/>
      <c r="BU491" s="84"/>
      <c r="BV491" s="84"/>
      <c r="BW491" s="84"/>
      <c r="BX491" s="84"/>
      <c r="BY491" s="84"/>
      <c r="BZ491" s="84"/>
      <c r="CA491" s="84"/>
      <c r="CB491" s="84"/>
      <c r="CC491" s="84"/>
      <c r="CD491" s="84"/>
      <c r="CE491" s="84"/>
      <c r="CF491" s="84"/>
      <c r="CG491" s="84"/>
      <c r="CH491" s="84"/>
      <c r="CI491" s="84"/>
      <c r="CJ491" s="84"/>
      <c r="CK491" s="84"/>
      <c r="CL491" s="84"/>
      <c r="CM491" s="84"/>
      <c r="CN491" s="84"/>
      <c r="CO491" s="84"/>
      <c r="CP491" s="84"/>
      <c r="CQ491" s="84"/>
      <c r="CR491" s="84"/>
      <c r="CS491" s="84"/>
      <c r="CT491" s="84"/>
      <c r="CU491" s="84"/>
      <c r="CV491" s="84"/>
      <c r="CW491" s="84"/>
      <c r="CX491" s="84"/>
      <c r="CY491" s="84"/>
      <c r="CZ491" s="84"/>
      <c r="DA491" s="84"/>
      <c r="DB491" s="84"/>
      <c r="DC491" s="84"/>
      <c r="DD491" s="84"/>
      <c r="DE491" s="84"/>
      <c r="DF491" s="84"/>
      <c r="DG491" s="84"/>
      <c r="DH491" s="84"/>
      <c r="DI491" s="84"/>
      <c r="DJ491" s="84"/>
      <c r="DK491" s="84"/>
      <c r="DL491" s="84"/>
      <c r="DM491" s="84"/>
      <c r="DN491" s="84"/>
      <c r="DO491" s="84"/>
      <c r="DP491" s="84"/>
      <c r="DQ491" s="84"/>
      <c r="DR491" s="84"/>
      <c r="DS491" s="84"/>
      <c r="DT491" s="84"/>
      <c r="DU491" s="84"/>
      <c r="DV491" s="84"/>
      <c r="DW491" s="84"/>
      <c r="DX491" s="84"/>
      <c r="DY491" s="84"/>
      <c r="DZ491" s="84"/>
      <c r="EA491" s="84"/>
      <c r="EB491" s="84"/>
      <c r="EC491" s="84"/>
      <c r="ED491" s="84"/>
      <c r="EE491" s="84"/>
      <c r="EF491" s="84"/>
      <c r="EG491" s="84"/>
      <c r="EH491" s="84"/>
      <c r="EI491" s="84"/>
      <c r="EJ491" s="84"/>
      <c r="EK491" s="84"/>
      <c r="EL491" s="84"/>
      <c r="EM491" s="84"/>
      <c r="EN491" s="84"/>
      <c r="EO491" s="84"/>
      <c r="EP491" s="84"/>
      <c r="EQ491" s="84"/>
      <c r="ER491" s="84"/>
      <c r="ES491" s="84"/>
      <c r="ET491" s="84"/>
      <c r="EU491" s="84"/>
      <c r="EV491" s="84"/>
      <c r="EW491" s="84"/>
      <c r="EX491" s="84"/>
      <c r="EY491" s="84"/>
      <c r="EZ491" s="84"/>
      <c r="FA491" s="84"/>
      <c r="FB491" s="84"/>
      <c r="FC491" s="84"/>
      <c r="FD491" s="84"/>
      <c r="FE491" s="84"/>
      <c r="FF491" s="84"/>
      <c r="FG491" s="84"/>
      <c r="FH491" s="84"/>
      <c r="FI491" s="84"/>
      <c r="FJ491" s="84"/>
      <c r="FK491" s="84"/>
      <c r="FL491" s="84"/>
      <c r="FM491" s="84"/>
      <c r="FN491" s="84"/>
      <c r="FO491" s="84"/>
      <c r="FP491" s="84"/>
      <c r="FQ491" s="84"/>
      <c r="FR491" s="84"/>
      <c r="FS491" s="84"/>
      <c r="FT491" s="84"/>
      <c r="FU491" s="84"/>
      <c r="FV491" s="84"/>
      <c r="FW491" s="84"/>
      <c r="FX491" s="84"/>
      <c r="FY491" s="84"/>
      <c r="FZ491" s="84"/>
      <c r="GA491" s="84"/>
      <c r="GB491" s="84"/>
      <c r="GC491" s="84"/>
      <c r="GD491" s="84"/>
      <c r="GE491" s="84"/>
      <c r="GF491" s="84"/>
      <c r="GG491" s="84"/>
      <c r="GH491" s="84"/>
      <c r="GI491" s="84"/>
      <c r="GJ491" s="84"/>
      <c r="GK491" s="84"/>
      <c r="GL491" s="84"/>
      <c r="GM491" s="84"/>
      <c r="GN491" s="84"/>
      <c r="GO491" s="84"/>
      <c r="GP491" s="84"/>
      <c r="GQ491" s="84"/>
      <c r="GR491" s="84"/>
      <c r="GS491" s="84"/>
      <c r="GT491" s="84"/>
      <c r="GU491" s="84"/>
      <c r="GV491" s="84"/>
      <c r="GW491" s="84"/>
      <c r="GX491" s="84"/>
      <c r="GY491" s="84"/>
      <c r="GZ491" s="84"/>
      <c r="HA491" s="84"/>
      <c r="HB491" s="84"/>
      <c r="HC491" s="84"/>
      <c r="HD491" s="84"/>
      <c r="HE491" s="84"/>
      <c r="HF491" s="84"/>
      <c r="HG491" s="84"/>
      <c r="HH491" s="84"/>
      <c r="HI491" s="84"/>
      <c r="HJ491" s="84"/>
      <c r="HK491" s="84"/>
      <c r="HL491" s="84"/>
      <c r="HM491" s="84"/>
      <c r="HN491" s="84"/>
      <c r="HO491" s="84"/>
      <c r="HP491" s="84"/>
      <c r="HQ491" s="84"/>
      <c r="HR491" s="84"/>
      <c r="HS491" s="84"/>
      <c r="HT491" s="84"/>
      <c r="HU491" s="84"/>
      <c r="HV491" s="84"/>
      <c r="HW491" s="84"/>
      <c r="HX491" s="84"/>
      <c r="HY491" s="84"/>
      <c r="HZ491" s="84"/>
      <c r="IA491" s="84"/>
      <c r="IB491" s="84"/>
      <c r="IC491" s="84"/>
      <c r="ID491" s="84"/>
      <c r="IE491" s="84"/>
      <c r="IF491" s="84"/>
      <c r="IG491" s="84"/>
      <c r="IH491" s="84"/>
      <c r="II491" s="84"/>
      <c r="IJ491" s="84"/>
      <c r="IK491" s="84"/>
      <c r="IL491" s="84"/>
    </row>
    <row r="492" spans="1:246" ht="30">
      <c r="A492" s="139" t="s">
        <v>861</v>
      </c>
      <c r="B492" s="49" t="s">
        <v>33</v>
      </c>
      <c r="C492" s="139"/>
      <c r="D492" s="139"/>
      <c r="E492" s="90">
        <v>45</v>
      </c>
      <c r="F492" s="108" t="s">
        <v>514</v>
      </c>
      <c r="G492" s="395"/>
      <c r="H492" s="222">
        <f t="shared" si="98"/>
        <v>1765.0969999999998</v>
      </c>
      <c r="I492" s="203">
        <v>1765.0969999999998</v>
      </c>
      <c r="J492" s="113"/>
      <c r="K492" s="113"/>
      <c r="L492" s="88">
        <f t="shared" si="99"/>
        <v>1765.0969999999998</v>
      </c>
      <c r="M492" s="113">
        <v>1765.0969999999998</v>
      </c>
      <c r="N492" s="114"/>
      <c r="O492" s="113"/>
      <c r="P492" s="113">
        <f t="shared" si="106"/>
        <v>0</v>
      </c>
      <c r="Q492" s="113"/>
      <c r="R492" s="114"/>
      <c r="S492" s="114"/>
      <c r="T492" s="114">
        <f t="shared" si="101"/>
        <v>0</v>
      </c>
      <c r="U492" s="114"/>
      <c r="V492" s="114"/>
      <c r="W492" s="114"/>
      <c r="X492" s="82" t="s">
        <v>459</v>
      </c>
      <c r="Y492" s="82"/>
      <c r="Z492" s="50">
        <f t="shared" si="102"/>
        <v>1765.0969999999998</v>
      </c>
      <c r="AA492" s="51">
        <f t="shared" si="103"/>
        <v>1765.0969999999998</v>
      </c>
      <c r="AB492" s="51">
        <f t="shared" si="104"/>
        <v>0</v>
      </c>
      <c r="AC492" s="51">
        <f t="shared" si="105"/>
        <v>0</v>
      </c>
      <c r="AD492" s="84"/>
      <c r="AE492" s="84"/>
      <c r="AF492" s="84"/>
      <c r="AG492" s="84"/>
      <c r="AH492" s="84"/>
      <c r="AI492" s="84"/>
      <c r="AJ492" s="84"/>
      <c r="AK492" s="84"/>
      <c r="AL492" s="84"/>
      <c r="AM492" s="84"/>
      <c r="AN492" s="84"/>
      <c r="AO492" s="84"/>
      <c r="AP492" s="84"/>
      <c r="AQ492" s="84"/>
      <c r="AR492" s="84"/>
      <c r="AS492" s="84"/>
      <c r="AT492" s="84"/>
      <c r="AU492" s="84"/>
      <c r="AV492" s="84"/>
      <c r="AW492" s="84"/>
      <c r="AX492" s="84"/>
      <c r="AY492" s="84"/>
      <c r="AZ492" s="84"/>
      <c r="BA492" s="84"/>
      <c r="BB492" s="84"/>
      <c r="BC492" s="84"/>
      <c r="BD492" s="84"/>
      <c r="BE492" s="84"/>
      <c r="BF492" s="84"/>
      <c r="BG492" s="84"/>
      <c r="BH492" s="84"/>
      <c r="BI492" s="84"/>
      <c r="BJ492" s="84"/>
      <c r="BK492" s="84"/>
      <c r="BL492" s="84"/>
      <c r="BM492" s="84"/>
      <c r="BN492" s="84"/>
      <c r="BO492" s="84"/>
      <c r="BP492" s="84"/>
      <c r="BQ492" s="84"/>
      <c r="BR492" s="84"/>
      <c r="BS492" s="84"/>
      <c r="BT492" s="84"/>
      <c r="BU492" s="84"/>
      <c r="BV492" s="84"/>
      <c r="BW492" s="84"/>
      <c r="BX492" s="84"/>
      <c r="BY492" s="84"/>
      <c r="BZ492" s="84"/>
      <c r="CA492" s="84"/>
      <c r="CB492" s="84"/>
      <c r="CC492" s="84"/>
      <c r="CD492" s="84"/>
      <c r="CE492" s="84"/>
      <c r="CF492" s="84"/>
      <c r="CG492" s="84"/>
      <c r="CH492" s="84"/>
      <c r="CI492" s="84"/>
      <c r="CJ492" s="84"/>
      <c r="CK492" s="84"/>
      <c r="CL492" s="84"/>
      <c r="CM492" s="84"/>
      <c r="CN492" s="84"/>
      <c r="CO492" s="84"/>
      <c r="CP492" s="84"/>
      <c r="CQ492" s="84"/>
      <c r="CR492" s="84"/>
      <c r="CS492" s="84"/>
      <c r="CT492" s="84"/>
      <c r="CU492" s="84"/>
      <c r="CV492" s="84"/>
      <c r="CW492" s="84"/>
      <c r="CX492" s="84"/>
      <c r="CY492" s="84"/>
      <c r="CZ492" s="84"/>
      <c r="DA492" s="84"/>
      <c r="DB492" s="84"/>
      <c r="DC492" s="84"/>
      <c r="DD492" s="84"/>
      <c r="DE492" s="84"/>
      <c r="DF492" s="84"/>
      <c r="DG492" s="84"/>
      <c r="DH492" s="84"/>
      <c r="DI492" s="84"/>
      <c r="DJ492" s="84"/>
      <c r="DK492" s="84"/>
      <c r="DL492" s="84"/>
      <c r="DM492" s="84"/>
      <c r="DN492" s="84"/>
      <c r="DO492" s="84"/>
      <c r="DP492" s="84"/>
      <c r="DQ492" s="84"/>
      <c r="DR492" s="84"/>
      <c r="DS492" s="84"/>
      <c r="DT492" s="84"/>
      <c r="DU492" s="84"/>
      <c r="DV492" s="84"/>
      <c r="DW492" s="84"/>
      <c r="DX492" s="84"/>
      <c r="DY492" s="84"/>
      <c r="DZ492" s="84"/>
      <c r="EA492" s="84"/>
      <c r="EB492" s="84"/>
      <c r="EC492" s="84"/>
      <c r="ED492" s="84"/>
      <c r="EE492" s="84"/>
      <c r="EF492" s="84"/>
      <c r="EG492" s="84"/>
      <c r="EH492" s="84"/>
      <c r="EI492" s="84"/>
      <c r="EJ492" s="84"/>
      <c r="EK492" s="84"/>
      <c r="EL492" s="84"/>
      <c r="EM492" s="84"/>
      <c r="EN492" s="84"/>
      <c r="EO492" s="84"/>
      <c r="EP492" s="84"/>
      <c r="EQ492" s="84"/>
      <c r="ER492" s="84"/>
      <c r="ES492" s="84"/>
      <c r="ET492" s="84"/>
      <c r="EU492" s="84"/>
      <c r="EV492" s="84"/>
      <c r="EW492" s="84"/>
      <c r="EX492" s="84"/>
      <c r="EY492" s="84"/>
      <c r="EZ492" s="84"/>
      <c r="FA492" s="84"/>
      <c r="FB492" s="84"/>
      <c r="FC492" s="84"/>
      <c r="FD492" s="84"/>
      <c r="FE492" s="84"/>
      <c r="FF492" s="84"/>
      <c r="FG492" s="84"/>
      <c r="FH492" s="84"/>
      <c r="FI492" s="84"/>
      <c r="FJ492" s="84"/>
      <c r="FK492" s="84"/>
      <c r="FL492" s="84"/>
      <c r="FM492" s="84"/>
      <c r="FN492" s="84"/>
      <c r="FO492" s="84"/>
      <c r="FP492" s="84"/>
      <c r="FQ492" s="84"/>
      <c r="FR492" s="84"/>
      <c r="FS492" s="84"/>
      <c r="FT492" s="84"/>
      <c r="FU492" s="84"/>
      <c r="FV492" s="84"/>
      <c r="FW492" s="84"/>
      <c r="FX492" s="84"/>
      <c r="FY492" s="84"/>
      <c r="FZ492" s="84"/>
      <c r="GA492" s="84"/>
      <c r="GB492" s="84"/>
      <c r="GC492" s="84"/>
      <c r="GD492" s="84"/>
      <c r="GE492" s="84"/>
      <c r="GF492" s="84"/>
      <c r="GG492" s="84"/>
      <c r="GH492" s="84"/>
      <c r="GI492" s="84"/>
      <c r="GJ492" s="84"/>
      <c r="GK492" s="84"/>
      <c r="GL492" s="84"/>
      <c r="GM492" s="84"/>
      <c r="GN492" s="84"/>
      <c r="GO492" s="84"/>
      <c r="GP492" s="84"/>
      <c r="GQ492" s="84"/>
      <c r="GR492" s="84"/>
      <c r="GS492" s="84"/>
      <c r="GT492" s="84"/>
      <c r="GU492" s="84"/>
      <c r="GV492" s="84"/>
      <c r="GW492" s="84"/>
      <c r="GX492" s="84"/>
      <c r="GY492" s="84"/>
      <c r="GZ492" s="84"/>
      <c r="HA492" s="84"/>
      <c r="HB492" s="84"/>
      <c r="HC492" s="84"/>
      <c r="HD492" s="84"/>
      <c r="HE492" s="84"/>
      <c r="HF492" s="84"/>
      <c r="HG492" s="84"/>
      <c r="HH492" s="84"/>
      <c r="HI492" s="84"/>
      <c r="HJ492" s="84"/>
      <c r="HK492" s="84"/>
      <c r="HL492" s="84"/>
      <c r="HM492" s="84"/>
      <c r="HN492" s="84"/>
      <c r="HO492" s="84"/>
      <c r="HP492" s="84"/>
      <c r="HQ492" s="84"/>
      <c r="HR492" s="84"/>
      <c r="HS492" s="84"/>
      <c r="HT492" s="84"/>
      <c r="HU492" s="84"/>
      <c r="HV492" s="84"/>
      <c r="HW492" s="84"/>
      <c r="HX492" s="84"/>
      <c r="HY492" s="84"/>
      <c r="HZ492" s="84"/>
      <c r="IA492" s="84"/>
      <c r="IB492" s="84"/>
      <c r="IC492" s="84"/>
      <c r="ID492" s="84"/>
      <c r="IE492" s="84"/>
      <c r="IF492" s="84"/>
      <c r="IG492" s="84"/>
      <c r="IH492" s="84"/>
      <c r="II492" s="84"/>
      <c r="IJ492" s="84"/>
      <c r="IK492" s="84"/>
      <c r="IL492" s="84"/>
    </row>
    <row r="493" spans="1:246" ht="30">
      <c r="A493" s="139" t="s">
        <v>861</v>
      </c>
      <c r="B493" s="49" t="s">
        <v>33</v>
      </c>
      <c r="C493" s="139"/>
      <c r="D493" s="139"/>
      <c r="E493" s="90">
        <v>46</v>
      </c>
      <c r="F493" s="108" t="s">
        <v>515</v>
      </c>
      <c r="G493" s="395"/>
      <c r="H493" s="222">
        <f t="shared" si="98"/>
        <v>1170.951</v>
      </c>
      <c r="I493" s="203">
        <v>1170.951</v>
      </c>
      <c r="J493" s="113"/>
      <c r="K493" s="113"/>
      <c r="L493" s="88">
        <f t="shared" si="99"/>
        <v>1170.951</v>
      </c>
      <c r="M493" s="113">
        <v>1170.951</v>
      </c>
      <c r="N493" s="114"/>
      <c r="O493" s="113"/>
      <c r="P493" s="113">
        <f t="shared" si="106"/>
        <v>0</v>
      </c>
      <c r="Q493" s="113"/>
      <c r="R493" s="114"/>
      <c r="S493" s="114"/>
      <c r="T493" s="114">
        <f t="shared" si="101"/>
        <v>0</v>
      </c>
      <c r="U493" s="114"/>
      <c r="V493" s="114"/>
      <c r="W493" s="114"/>
      <c r="X493" s="82" t="s">
        <v>459</v>
      </c>
      <c r="Y493" s="82"/>
      <c r="Z493" s="50">
        <f t="shared" si="102"/>
        <v>1170.951</v>
      </c>
      <c r="AA493" s="51">
        <f t="shared" si="103"/>
        <v>1170.951</v>
      </c>
      <c r="AB493" s="51">
        <f t="shared" si="104"/>
        <v>0</v>
      </c>
      <c r="AC493" s="51">
        <f t="shared" si="105"/>
        <v>0</v>
      </c>
      <c r="AD493" s="84"/>
      <c r="AE493" s="84"/>
      <c r="AF493" s="84"/>
      <c r="AG493" s="84"/>
      <c r="AH493" s="84"/>
      <c r="AI493" s="84"/>
      <c r="AJ493" s="84"/>
      <c r="AK493" s="84"/>
      <c r="AL493" s="84"/>
      <c r="AM493" s="84"/>
      <c r="AN493" s="84"/>
      <c r="AO493" s="84"/>
      <c r="AP493" s="84"/>
      <c r="AQ493" s="84"/>
      <c r="AR493" s="84"/>
      <c r="AS493" s="84"/>
      <c r="AT493" s="84"/>
      <c r="AU493" s="84"/>
      <c r="AV493" s="84"/>
      <c r="AW493" s="84"/>
      <c r="AX493" s="84"/>
      <c r="AY493" s="84"/>
      <c r="AZ493" s="84"/>
      <c r="BA493" s="84"/>
      <c r="BB493" s="84"/>
      <c r="BC493" s="84"/>
      <c r="BD493" s="84"/>
      <c r="BE493" s="84"/>
      <c r="BF493" s="84"/>
      <c r="BG493" s="84"/>
      <c r="BH493" s="84"/>
      <c r="BI493" s="84"/>
      <c r="BJ493" s="84"/>
      <c r="BK493" s="84"/>
      <c r="BL493" s="84"/>
      <c r="BM493" s="84"/>
      <c r="BN493" s="84"/>
      <c r="BO493" s="84"/>
      <c r="BP493" s="84"/>
      <c r="BQ493" s="84"/>
      <c r="BR493" s="84"/>
      <c r="BS493" s="84"/>
      <c r="BT493" s="84"/>
      <c r="BU493" s="84"/>
      <c r="BV493" s="84"/>
      <c r="BW493" s="84"/>
      <c r="BX493" s="84"/>
      <c r="BY493" s="84"/>
      <c r="BZ493" s="84"/>
      <c r="CA493" s="84"/>
      <c r="CB493" s="84"/>
      <c r="CC493" s="84"/>
      <c r="CD493" s="84"/>
      <c r="CE493" s="84"/>
      <c r="CF493" s="84"/>
      <c r="CG493" s="84"/>
      <c r="CH493" s="84"/>
      <c r="CI493" s="84"/>
      <c r="CJ493" s="84"/>
      <c r="CK493" s="84"/>
      <c r="CL493" s="84"/>
      <c r="CM493" s="84"/>
      <c r="CN493" s="84"/>
      <c r="CO493" s="84"/>
      <c r="CP493" s="84"/>
      <c r="CQ493" s="84"/>
      <c r="CR493" s="84"/>
      <c r="CS493" s="84"/>
      <c r="CT493" s="84"/>
      <c r="CU493" s="84"/>
      <c r="CV493" s="84"/>
      <c r="CW493" s="84"/>
      <c r="CX493" s="84"/>
      <c r="CY493" s="84"/>
      <c r="CZ493" s="84"/>
      <c r="DA493" s="84"/>
      <c r="DB493" s="84"/>
      <c r="DC493" s="84"/>
      <c r="DD493" s="84"/>
      <c r="DE493" s="84"/>
      <c r="DF493" s="84"/>
      <c r="DG493" s="84"/>
      <c r="DH493" s="84"/>
      <c r="DI493" s="84"/>
      <c r="DJ493" s="84"/>
      <c r="DK493" s="84"/>
      <c r="DL493" s="84"/>
      <c r="DM493" s="84"/>
      <c r="DN493" s="84"/>
      <c r="DO493" s="84"/>
      <c r="DP493" s="84"/>
      <c r="DQ493" s="84"/>
      <c r="DR493" s="84"/>
      <c r="DS493" s="84"/>
      <c r="DT493" s="84"/>
      <c r="DU493" s="84"/>
      <c r="DV493" s="84"/>
      <c r="DW493" s="84"/>
      <c r="DX493" s="84"/>
      <c r="DY493" s="84"/>
      <c r="DZ493" s="84"/>
      <c r="EA493" s="84"/>
      <c r="EB493" s="84"/>
      <c r="EC493" s="84"/>
      <c r="ED493" s="84"/>
      <c r="EE493" s="84"/>
      <c r="EF493" s="84"/>
      <c r="EG493" s="84"/>
      <c r="EH493" s="84"/>
      <c r="EI493" s="84"/>
      <c r="EJ493" s="84"/>
      <c r="EK493" s="84"/>
      <c r="EL493" s="84"/>
      <c r="EM493" s="84"/>
      <c r="EN493" s="84"/>
      <c r="EO493" s="84"/>
      <c r="EP493" s="84"/>
      <c r="EQ493" s="84"/>
      <c r="ER493" s="84"/>
      <c r="ES493" s="84"/>
      <c r="ET493" s="84"/>
      <c r="EU493" s="84"/>
      <c r="EV493" s="84"/>
      <c r="EW493" s="84"/>
      <c r="EX493" s="84"/>
      <c r="EY493" s="84"/>
      <c r="EZ493" s="84"/>
      <c r="FA493" s="84"/>
      <c r="FB493" s="84"/>
      <c r="FC493" s="84"/>
      <c r="FD493" s="84"/>
      <c r="FE493" s="84"/>
      <c r="FF493" s="84"/>
      <c r="FG493" s="84"/>
      <c r="FH493" s="84"/>
      <c r="FI493" s="84"/>
      <c r="FJ493" s="84"/>
      <c r="FK493" s="84"/>
      <c r="FL493" s="84"/>
      <c r="FM493" s="84"/>
      <c r="FN493" s="84"/>
      <c r="FO493" s="84"/>
      <c r="FP493" s="84"/>
      <c r="FQ493" s="84"/>
      <c r="FR493" s="84"/>
      <c r="FS493" s="84"/>
      <c r="FT493" s="84"/>
      <c r="FU493" s="84"/>
      <c r="FV493" s="84"/>
      <c r="FW493" s="84"/>
      <c r="FX493" s="84"/>
      <c r="FY493" s="84"/>
      <c r="FZ493" s="84"/>
      <c r="GA493" s="84"/>
      <c r="GB493" s="84"/>
      <c r="GC493" s="84"/>
      <c r="GD493" s="84"/>
      <c r="GE493" s="84"/>
      <c r="GF493" s="84"/>
      <c r="GG493" s="84"/>
      <c r="GH493" s="84"/>
      <c r="GI493" s="84"/>
      <c r="GJ493" s="84"/>
      <c r="GK493" s="84"/>
      <c r="GL493" s="84"/>
      <c r="GM493" s="84"/>
      <c r="GN493" s="84"/>
      <c r="GO493" s="84"/>
      <c r="GP493" s="84"/>
      <c r="GQ493" s="84"/>
      <c r="GR493" s="84"/>
      <c r="GS493" s="84"/>
      <c r="GT493" s="84"/>
      <c r="GU493" s="84"/>
      <c r="GV493" s="84"/>
      <c r="GW493" s="84"/>
      <c r="GX493" s="84"/>
      <c r="GY493" s="84"/>
      <c r="GZ493" s="84"/>
      <c r="HA493" s="84"/>
      <c r="HB493" s="84"/>
      <c r="HC493" s="84"/>
      <c r="HD493" s="84"/>
      <c r="HE493" s="84"/>
      <c r="HF493" s="84"/>
      <c r="HG493" s="84"/>
      <c r="HH493" s="84"/>
      <c r="HI493" s="84"/>
      <c r="HJ493" s="84"/>
      <c r="HK493" s="84"/>
      <c r="HL493" s="84"/>
      <c r="HM493" s="84"/>
      <c r="HN493" s="84"/>
      <c r="HO493" s="84"/>
      <c r="HP493" s="84"/>
      <c r="HQ493" s="84"/>
      <c r="HR493" s="84"/>
      <c r="HS493" s="84"/>
      <c r="HT493" s="84"/>
      <c r="HU493" s="84"/>
      <c r="HV493" s="84"/>
      <c r="HW493" s="84"/>
      <c r="HX493" s="84"/>
      <c r="HY493" s="84"/>
      <c r="HZ493" s="84"/>
      <c r="IA493" s="84"/>
      <c r="IB493" s="84"/>
      <c r="IC493" s="84"/>
      <c r="ID493" s="84"/>
      <c r="IE493" s="84"/>
      <c r="IF493" s="84"/>
      <c r="IG493" s="84"/>
      <c r="IH493" s="84"/>
      <c r="II493" s="84"/>
      <c r="IJ493" s="84"/>
      <c r="IK493" s="84"/>
      <c r="IL493" s="84"/>
    </row>
    <row r="494" spans="1:246" ht="30">
      <c r="A494" s="139" t="s">
        <v>861</v>
      </c>
      <c r="B494" s="49" t="s">
        <v>33</v>
      </c>
      <c r="C494" s="139"/>
      <c r="D494" s="139"/>
      <c r="E494" s="90">
        <v>47</v>
      </c>
      <c r="F494" s="108" t="s">
        <v>516</v>
      </c>
      <c r="G494" s="395"/>
      <c r="H494" s="222">
        <f t="shared" si="98"/>
        <v>144.1</v>
      </c>
      <c r="I494" s="203">
        <v>144.1</v>
      </c>
      <c r="J494" s="113"/>
      <c r="K494" s="113"/>
      <c r="L494" s="88">
        <f t="shared" si="99"/>
        <v>144.1</v>
      </c>
      <c r="M494" s="113">
        <v>144.1</v>
      </c>
      <c r="N494" s="114"/>
      <c r="O494" s="113"/>
      <c r="P494" s="113">
        <f t="shared" si="106"/>
        <v>0</v>
      </c>
      <c r="Q494" s="113"/>
      <c r="R494" s="114"/>
      <c r="S494" s="114"/>
      <c r="T494" s="114">
        <f t="shared" si="101"/>
        <v>1.421</v>
      </c>
      <c r="U494" s="114">
        <v>1.421</v>
      </c>
      <c r="V494" s="114"/>
      <c r="W494" s="114"/>
      <c r="X494" s="82" t="s">
        <v>461</v>
      </c>
      <c r="Y494" s="82"/>
      <c r="Z494" s="50">
        <f t="shared" si="102"/>
        <v>144.1</v>
      </c>
      <c r="AA494" s="51">
        <f t="shared" si="103"/>
        <v>144.1</v>
      </c>
      <c r="AB494" s="51">
        <f t="shared" si="104"/>
        <v>0</v>
      </c>
      <c r="AC494" s="51">
        <f t="shared" si="105"/>
        <v>1.421</v>
      </c>
      <c r="AD494" s="84"/>
      <c r="AE494" s="84"/>
      <c r="AF494" s="84"/>
      <c r="AG494" s="84"/>
      <c r="AH494" s="84"/>
      <c r="AI494" s="84"/>
      <c r="AJ494" s="84"/>
      <c r="AK494" s="84"/>
      <c r="AL494" s="84"/>
      <c r="AM494" s="84"/>
      <c r="AN494" s="84"/>
      <c r="AO494" s="84"/>
      <c r="AP494" s="84"/>
      <c r="AQ494" s="84"/>
      <c r="AR494" s="84"/>
      <c r="AS494" s="84"/>
      <c r="AT494" s="84"/>
      <c r="AU494" s="84"/>
      <c r="AV494" s="84"/>
      <c r="AW494" s="84"/>
      <c r="AX494" s="84"/>
      <c r="AY494" s="84"/>
      <c r="AZ494" s="84"/>
      <c r="BA494" s="84"/>
      <c r="BB494" s="84"/>
      <c r="BC494" s="84"/>
      <c r="BD494" s="84"/>
      <c r="BE494" s="84"/>
      <c r="BF494" s="84"/>
      <c r="BG494" s="84"/>
      <c r="BH494" s="84"/>
      <c r="BI494" s="84"/>
      <c r="BJ494" s="84"/>
      <c r="BK494" s="84"/>
      <c r="BL494" s="84"/>
      <c r="BM494" s="84"/>
      <c r="BN494" s="84"/>
      <c r="BO494" s="84"/>
      <c r="BP494" s="84"/>
      <c r="BQ494" s="84"/>
      <c r="BR494" s="84"/>
      <c r="BS494" s="84"/>
      <c r="BT494" s="84"/>
      <c r="BU494" s="84"/>
      <c r="BV494" s="84"/>
      <c r="BW494" s="84"/>
      <c r="BX494" s="84"/>
      <c r="BY494" s="84"/>
      <c r="BZ494" s="84"/>
      <c r="CA494" s="84"/>
      <c r="CB494" s="84"/>
      <c r="CC494" s="84"/>
      <c r="CD494" s="84"/>
      <c r="CE494" s="84"/>
      <c r="CF494" s="84"/>
      <c r="CG494" s="84"/>
      <c r="CH494" s="84"/>
      <c r="CI494" s="84"/>
      <c r="CJ494" s="84"/>
      <c r="CK494" s="84"/>
      <c r="CL494" s="84"/>
      <c r="CM494" s="84"/>
      <c r="CN494" s="84"/>
      <c r="CO494" s="84"/>
      <c r="CP494" s="84"/>
      <c r="CQ494" s="84"/>
      <c r="CR494" s="84"/>
      <c r="CS494" s="84"/>
      <c r="CT494" s="84"/>
      <c r="CU494" s="84"/>
      <c r="CV494" s="84"/>
      <c r="CW494" s="84"/>
      <c r="CX494" s="84"/>
      <c r="CY494" s="84"/>
      <c r="CZ494" s="84"/>
      <c r="DA494" s="84"/>
      <c r="DB494" s="84"/>
      <c r="DC494" s="84"/>
      <c r="DD494" s="84"/>
      <c r="DE494" s="84"/>
      <c r="DF494" s="84"/>
      <c r="DG494" s="84"/>
      <c r="DH494" s="84"/>
      <c r="DI494" s="84"/>
      <c r="DJ494" s="84"/>
      <c r="DK494" s="84"/>
      <c r="DL494" s="84"/>
      <c r="DM494" s="84"/>
      <c r="DN494" s="84"/>
      <c r="DO494" s="84"/>
      <c r="DP494" s="84"/>
      <c r="DQ494" s="84"/>
      <c r="DR494" s="84"/>
      <c r="DS494" s="84"/>
      <c r="DT494" s="84"/>
      <c r="DU494" s="84"/>
      <c r="DV494" s="84"/>
      <c r="DW494" s="84"/>
      <c r="DX494" s="84"/>
      <c r="DY494" s="84"/>
      <c r="DZ494" s="84"/>
      <c r="EA494" s="84"/>
      <c r="EB494" s="84"/>
      <c r="EC494" s="84"/>
      <c r="ED494" s="84"/>
      <c r="EE494" s="84"/>
      <c r="EF494" s="84"/>
      <c r="EG494" s="84"/>
      <c r="EH494" s="84"/>
      <c r="EI494" s="84"/>
      <c r="EJ494" s="84"/>
      <c r="EK494" s="84"/>
      <c r="EL494" s="84"/>
      <c r="EM494" s="84"/>
      <c r="EN494" s="84"/>
      <c r="EO494" s="84"/>
      <c r="EP494" s="84"/>
      <c r="EQ494" s="84"/>
      <c r="ER494" s="84"/>
      <c r="ES494" s="84"/>
      <c r="ET494" s="84"/>
      <c r="EU494" s="84"/>
      <c r="EV494" s="84"/>
      <c r="EW494" s="84"/>
      <c r="EX494" s="84"/>
      <c r="EY494" s="84"/>
      <c r="EZ494" s="84"/>
      <c r="FA494" s="84"/>
      <c r="FB494" s="84"/>
      <c r="FC494" s="84"/>
      <c r="FD494" s="84"/>
      <c r="FE494" s="84"/>
      <c r="FF494" s="84"/>
      <c r="FG494" s="84"/>
      <c r="FH494" s="84"/>
      <c r="FI494" s="84"/>
      <c r="FJ494" s="84"/>
      <c r="FK494" s="84"/>
      <c r="FL494" s="84"/>
      <c r="FM494" s="84"/>
      <c r="FN494" s="84"/>
      <c r="FO494" s="84"/>
      <c r="FP494" s="84"/>
      <c r="FQ494" s="84"/>
      <c r="FR494" s="84"/>
      <c r="FS494" s="84"/>
      <c r="FT494" s="84"/>
      <c r="FU494" s="84"/>
      <c r="FV494" s="84"/>
      <c r="FW494" s="84"/>
      <c r="FX494" s="84"/>
      <c r="FY494" s="84"/>
      <c r="FZ494" s="84"/>
      <c r="GA494" s="84"/>
      <c r="GB494" s="84"/>
      <c r="GC494" s="84"/>
      <c r="GD494" s="84"/>
      <c r="GE494" s="84"/>
      <c r="GF494" s="84"/>
      <c r="GG494" s="84"/>
      <c r="GH494" s="84"/>
      <c r="GI494" s="84"/>
      <c r="GJ494" s="84"/>
      <c r="GK494" s="84"/>
      <c r="GL494" s="84"/>
      <c r="GM494" s="84"/>
      <c r="GN494" s="84"/>
      <c r="GO494" s="84"/>
      <c r="GP494" s="84"/>
      <c r="GQ494" s="84"/>
      <c r="GR494" s="84"/>
      <c r="GS494" s="84"/>
      <c r="GT494" s="84"/>
      <c r="GU494" s="84"/>
      <c r="GV494" s="84"/>
      <c r="GW494" s="84"/>
      <c r="GX494" s="84"/>
      <c r="GY494" s="84"/>
      <c r="GZ494" s="84"/>
      <c r="HA494" s="84"/>
      <c r="HB494" s="84"/>
      <c r="HC494" s="84"/>
      <c r="HD494" s="84"/>
      <c r="HE494" s="84"/>
      <c r="HF494" s="84"/>
      <c r="HG494" s="84"/>
      <c r="HH494" s="84"/>
      <c r="HI494" s="84"/>
      <c r="HJ494" s="84"/>
      <c r="HK494" s="84"/>
      <c r="HL494" s="84"/>
      <c r="HM494" s="84"/>
      <c r="HN494" s="84"/>
      <c r="HO494" s="84"/>
      <c r="HP494" s="84"/>
      <c r="HQ494" s="84"/>
      <c r="HR494" s="84"/>
      <c r="HS494" s="84"/>
      <c r="HT494" s="84"/>
      <c r="HU494" s="84"/>
      <c r="HV494" s="84"/>
      <c r="HW494" s="84"/>
      <c r="HX494" s="84"/>
      <c r="HY494" s="84"/>
      <c r="HZ494" s="84"/>
      <c r="IA494" s="84"/>
      <c r="IB494" s="84"/>
      <c r="IC494" s="84"/>
      <c r="ID494" s="84"/>
      <c r="IE494" s="84"/>
      <c r="IF494" s="84"/>
      <c r="IG494" s="84"/>
      <c r="IH494" s="84"/>
      <c r="II494" s="84"/>
      <c r="IJ494" s="84"/>
      <c r="IK494" s="84"/>
      <c r="IL494" s="84"/>
    </row>
    <row r="495" spans="1:246" ht="30">
      <c r="A495" s="139" t="s">
        <v>861</v>
      </c>
      <c r="B495" s="49" t="s">
        <v>33</v>
      </c>
      <c r="C495" s="139"/>
      <c r="D495" s="139"/>
      <c r="E495" s="90">
        <v>48</v>
      </c>
      <c r="F495" s="108" t="s">
        <v>517</v>
      </c>
      <c r="G495" s="395"/>
      <c r="H495" s="222">
        <f t="shared" si="98"/>
        <v>268.60000000000002</v>
      </c>
      <c r="I495" s="203">
        <v>268.60000000000002</v>
      </c>
      <c r="J495" s="113"/>
      <c r="K495" s="113"/>
      <c r="L495" s="88">
        <f t="shared" si="99"/>
        <v>268.60000000000002</v>
      </c>
      <c r="M495" s="113">
        <v>268.60000000000002</v>
      </c>
      <c r="N495" s="114"/>
      <c r="O495" s="113"/>
      <c r="P495" s="113">
        <f t="shared" si="106"/>
        <v>0</v>
      </c>
      <c r="Q495" s="113"/>
      <c r="R495" s="114"/>
      <c r="S495" s="114"/>
      <c r="T495" s="114">
        <f t="shared" si="101"/>
        <v>2.6949999999999998</v>
      </c>
      <c r="U495" s="114">
        <v>2.6949999999999998</v>
      </c>
      <c r="V495" s="114"/>
      <c r="W495" s="114"/>
      <c r="X495" s="82" t="s">
        <v>461</v>
      </c>
      <c r="Y495" s="82"/>
      <c r="Z495" s="50">
        <f t="shared" si="102"/>
        <v>268.60000000000002</v>
      </c>
      <c r="AA495" s="51">
        <f t="shared" si="103"/>
        <v>268.60000000000002</v>
      </c>
      <c r="AB495" s="51">
        <f t="shared" si="104"/>
        <v>0</v>
      </c>
      <c r="AC495" s="51">
        <f t="shared" si="105"/>
        <v>2.6949999999999998</v>
      </c>
      <c r="AD495" s="84"/>
      <c r="AE495" s="84"/>
      <c r="AF495" s="84"/>
      <c r="AG495" s="84"/>
      <c r="AH495" s="84"/>
      <c r="AI495" s="84"/>
      <c r="AJ495" s="84"/>
      <c r="AK495" s="84"/>
      <c r="AL495" s="84"/>
      <c r="AM495" s="84"/>
      <c r="AN495" s="84"/>
      <c r="AO495" s="84"/>
      <c r="AP495" s="84"/>
      <c r="AQ495" s="84"/>
      <c r="AR495" s="84"/>
      <c r="AS495" s="84"/>
      <c r="AT495" s="84"/>
      <c r="AU495" s="84"/>
      <c r="AV495" s="84"/>
      <c r="AW495" s="84"/>
      <c r="AX495" s="84"/>
      <c r="AY495" s="84"/>
      <c r="AZ495" s="84"/>
      <c r="BA495" s="84"/>
      <c r="BB495" s="84"/>
      <c r="BC495" s="84"/>
      <c r="BD495" s="84"/>
      <c r="BE495" s="84"/>
      <c r="BF495" s="84"/>
      <c r="BG495" s="84"/>
      <c r="BH495" s="84"/>
      <c r="BI495" s="84"/>
      <c r="BJ495" s="84"/>
      <c r="BK495" s="84"/>
      <c r="BL495" s="84"/>
      <c r="BM495" s="84"/>
      <c r="BN495" s="84"/>
      <c r="BO495" s="84"/>
      <c r="BP495" s="84"/>
      <c r="BQ495" s="84"/>
      <c r="BR495" s="84"/>
      <c r="BS495" s="84"/>
      <c r="BT495" s="84"/>
      <c r="BU495" s="84"/>
      <c r="BV495" s="84"/>
      <c r="BW495" s="84"/>
      <c r="BX495" s="84"/>
      <c r="BY495" s="84"/>
      <c r="BZ495" s="84"/>
      <c r="CA495" s="84"/>
      <c r="CB495" s="84"/>
      <c r="CC495" s="84"/>
      <c r="CD495" s="84"/>
      <c r="CE495" s="84"/>
      <c r="CF495" s="84"/>
      <c r="CG495" s="84"/>
      <c r="CH495" s="84"/>
      <c r="CI495" s="84"/>
      <c r="CJ495" s="84"/>
      <c r="CK495" s="84"/>
      <c r="CL495" s="84"/>
      <c r="CM495" s="84"/>
      <c r="CN495" s="84"/>
      <c r="CO495" s="84"/>
      <c r="CP495" s="84"/>
      <c r="CQ495" s="84"/>
      <c r="CR495" s="84"/>
      <c r="CS495" s="84"/>
      <c r="CT495" s="84"/>
      <c r="CU495" s="84"/>
      <c r="CV495" s="84"/>
      <c r="CW495" s="84"/>
      <c r="CX495" s="84"/>
      <c r="CY495" s="84"/>
      <c r="CZ495" s="84"/>
      <c r="DA495" s="84"/>
      <c r="DB495" s="84"/>
      <c r="DC495" s="84"/>
      <c r="DD495" s="84"/>
      <c r="DE495" s="84"/>
      <c r="DF495" s="84"/>
      <c r="DG495" s="84"/>
      <c r="DH495" s="84"/>
      <c r="DI495" s="84"/>
      <c r="DJ495" s="84"/>
      <c r="DK495" s="84"/>
      <c r="DL495" s="84"/>
      <c r="DM495" s="84"/>
      <c r="DN495" s="84"/>
      <c r="DO495" s="84"/>
      <c r="DP495" s="84"/>
      <c r="DQ495" s="84"/>
      <c r="DR495" s="84"/>
      <c r="DS495" s="84"/>
      <c r="DT495" s="84"/>
      <c r="DU495" s="84"/>
      <c r="DV495" s="84"/>
      <c r="DW495" s="84"/>
      <c r="DX495" s="84"/>
      <c r="DY495" s="84"/>
      <c r="DZ495" s="84"/>
      <c r="EA495" s="84"/>
      <c r="EB495" s="84"/>
      <c r="EC495" s="84"/>
      <c r="ED495" s="84"/>
      <c r="EE495" s="84"/>
      <c r="EF495" s="84"/>
      <c r="EG495" s="84"/>
      <c r="EH495" s="84"/>
      <c r="EI495" s="84"/>
      <c r="EJ495" s="84"/>
      <c r="EK495" s="84"/>
      <c r="EL495" s="84"/>
      <c r="EM495" s="84"/>
      <c r="EN495" s="84"/>
      <c r="EO495" s="84"/>
      <c r="EP495" s="84"/>
      <c r="EQ495" s="84"/>
      <c r="ER495" s="84"/>
      <c r="ES495" s="84"/>
      <c r="ET495" s="84"/>
      <c r="EU495" s="84"/>
      <c r="EV495" s="84"/>
      <c r="EW495" s="84"/>
      <c r="EX495" s="84"/>
      <c r="EY495" s="84"/>
      <c r="EZ495" s="84"/>
      <c r="FA495" s="84"/>
      <c r="FB495" s="84"/>
      <c r="FC495" s="84"/>
      <c r="FD495" s="84"/>
      <c r="FE495" s="84"/>
      <c r="FF495" s="84"/>
      <c r="FG495" s="84"/>
      <c r="FH495" s="84"/>
      <c r="FI495" s="84"/>
      <c r="FJ495" s="84"/>
      <c r="FK495" s="84"/>
      <c r="FL495" s="84"/>
      <c r="FM495" s="84"/>
      <c r="FN495" s="84"/>
      <c r="FO495" s="84"/>
      <c r="FP495" s="84"/>
      <c r="FQ495" s="84"/>
      <c r="FR495" s="84"/>
      <c r="FS495" s="84"/>
      <c r="FT495" s="84"/>
      <c r="FU495" s="84"/>
      <c r="FV495" s="84"/>
      <c r="FW495" s="84"/>
      <c r="FX495" s="84"/>
      <c r="FY495" s="84"/>
      <c r="FZ495" s="84"/>
      <c r="GA495" s="84"/>
      <c r="GB495" s="84"/>
      <c r="GC495" s="84"/>
      <c r="GD495" s="84"/>
      <c r="GE495" s="84"/>
      <c r="GF495" s="84"/>
      <c r="GG495" s="84"/>
      <c r="GH495" s="84"/>
      <c r="GI495" s="84"/>
      <c r="GJ495" s="84"/>
      <c r="GK495" s="84"/>
      <c r="GL495" s="84"/>
      <c r="GM495" s="84"/>
      <c r="GN495" s="84"/>
      <c r="GO495" s="84"/>
      <c r="GP495" s="84"/>
      <c r="GQ495" s="84"/>
      <c r="GR495" s="84"/>
      <c r="GS495" s="84"/>
      <c r="GT495" s="84"/>
      <c r="GU495" s="84"/>
      <c r="GV495" s="84"/>
      <c r="GW495" s="84"/>
      <c r="GX495" s="84"/>
      <c r="GY495" s="84"/>
      <c r="GZ495" s="84"/>
      <c r="HA495" s="84"/>
      <c r="HB495" s="84"/>
      <c r="HC495" s="84"/>
      <c r="HD495" s="84"/>
      <c r="HE495" s="84"/>
      <c r="HF495" s="84"/>
      <c r="HG495" s="84"/>
      <c r="HH495" s="84"/>
      <c r="HI495" s="84"/>
      <c r="HJ495" s="84"/>
      <c r="HK495" s="84"/>
      <c r="HL495" s="84"/>
      <c r="HM495" s="84"/>
      <c r="HN495" s="84"/>
      <c r="HO495" s="84"/>
      <c r="HP495" s="84"/>
      <c r="HQ495" s="84"/>
      <c r="HR495" s="84"/>
      <c r="HS495" s="84"/>
      <c r="HT495" s="84"/>
      <c r="HU495" s="84"/>
      <c r="HV495" s="84"/>
      <c r="HW495" s="84"/>
      <c r="HX495" s="84"/>
      <c r="HY495" s="84"/>
      <c r="HZ495" s="84"/>
      <c r="IA495" s="84"/>
      <c r="IB495" s="84"/>
      <c r="IC495" s="84"/>
      <c r="ID495" s="84"/>
      <c r="IE495" s="84"/>
      <c r="IF495" s="84"/>
      <c r="IG495" s="84"/>
      <c r="IH495" s="84"/>
      <c r="II495" s="84"/>
      <c r="IJ495" s="84"/>
      <c r="IK495" s="84"/>
      <c r="IL495" s="84"/>
    </row>
    <row r="496" spans="1:246" ht="30">
      <c r="A496" s="139" t="s">
        <v>861</v>
      </c>
      <c r="B496" s="49" t="s">
        <v>33</v>
      </c>
      <c r="C496" s="139"/>
      <c r="D496" s="139"/>
      <c r="E496" s="90">
        <v>49</v>
      </c>
      <c r="F496" s="108" t="s">
        <v>518</v>
      </c>
      <c r="G496" s="395"/>
      <c r="H496" s="222">
        <f t="shared" si="98"/>
        <v>156</v>
      </c>
      <c r="I496" s="203">
        <v>156</v>
      </c>
      <c r="J496" s="113"/>
      <c r="K496" s="113"/>
      <c r="L496" s="88">
        <f t="shared" si="99"/>
        <v>156</v>
      </c>
      <c r="M496" s="113">
        <v>156</v>
      </c>
      <c r="N496" s="114"/>
      <c r="O496" s="113"/>
      <c r="P496" s="113">
        <f t="shared" si="106"/>
        <v>0</v>
      </c>
      <c r="Q496" s="113"/>
      <c r="R496" s="114"/>
      <c r="S496" s="114"/>
      <c r="T496" s="114">
        <f t="shared" si="101"/>
        <v>5.6710000000000003</v>
      </c>
      <c r="U496" s="114">
        <v>5.6710000000000003</v>
      </c>
      <c r="V496" s="114"/>
      <c r="W496" s="114"/>
      <c r="X496" s="82" t="s">
        <v>461</v>
      </c>
      <c r="Y496" s="82"/>
      <c r="Z496" s="50">
        <f t="shared" si="102"/>
        <v>156</v>
      </c>
      <c r="AA496" s="51">
        <f t="shared" si="103"/>
        <v>156</v>
      </c>
      <c r="AB496" s="51">
        <f t="shared" si="104"/>
        <v>0</v>
      </c>
      <c r="AC496" s="51">
        <f t="shared" si="105"/>
        <v>5.6710000000000003</v>
      </c>
      <c r="AD496" s="84"/>
      <c r="AE496" s="84"/>
      <c r="AF496" s="84"/>
      <c r="AG496" s="84"/>
      <c r="AH496" s="84"/>
      <c r="AI496" s="84"/>
      <c r="AJ496" s="84"/>
      <c r="AK496" s="84"/>
      <c r="AL496" s="84"/>
      <c r="AM496" s="84"/>
      <c r="AN496" s="84"/>
      <c r="AO496" s="84"/>
      <c r="AP496" s="84"/>
      <c r="AQ496" s="84"/>
      <c r="AR496" s="84"/>
      <c r="AS496" s="84"/>
      <c r="AT496" s="84"/>
      <c r="AU496" s="84"/>
      <c r="AV496" s="84"/>
      <c r="AW496" s="84"/>
      <c r="AX496" s="84"/>
      <c r="AY496" s="84"/>
      <c r="AZ496" s="84"/>
      <c r="BA496" s="84"/>
      <c r="BB496" s="84"/>
      <c r="BC496" s="84"/>
      <c r="BD496" s="84"/>
      <c r="BE496" s="84"/>
      <c r="BF496" s="84"/>
      <c r="BG496" s="84"/>
      <c r="BH496" s="84"/>
      <c r="BI496" s="84"/>
      <c r="BJ496" s="84"/>
      <c r="BK496" s="84"/>
      <c r="BL496" s="84"/>
      <c r="BM496" s="84"/>
      <c r="BN496" s="84"/>
      <c r="BO496" s="84"/>
      <c r="BP496" s="84"/>
      <c r="BQ496" s="84"/>
      <c r="BR496" s="84"/>
      <c r="BS496" s="84"/>
      <c r="BT496" s="84"/>
      <c r="BU496" s="84"/>
      <c r="BV496" s="84"/>
      <c r="BW496" s="84"/>
      <c r="BX496" s="84"/>
      <c r="BY496" s="84"/>
      <c r="BZ496" s="84"/>
      <c r="CA496" s="84"/>
      <c r="CB496" s="84"/>
      <c r="CC496" s="84"/>
      <c r="CD496" s="84"/>
      <c r="CE496" s="84"/>
      <c r="CF496" s="84"/>
      <c r="CG496" s="84"/>
      <c r="CH496" s="84"/>
      <c r="CI496" s="84"/>
      <c r="CJ496" s="84"/>
      <c r="CK496" s="84"/>
      <c r="CL496" s="84"/>
      <c r="CM496" s="84"/>
      <c r="CN496" s="84"/>
      <c r="CO496" s="84"/>
      <c r="CP496" s="84"/>
      <c r="CQ496" s="84"/>
      <c r="CR496" s="84"/>
      <c r="CS496" s="84"/>
      <c r="CT496" s="84"/>
      <c r="CU496" s="84"/>
      <c r="CV496" s="84"/>
      <c r="CW496" s="84"/>
      <c r="CX496" s="84"/>
      <c r="CY496" s="84"/>
      <c r="CZ496" s="84"/>
      <c r="DA496" s="84"/>
      <c r="DB496" s="84"/>
      <c r="DC496" s="84"/>
      <c r="DD496" s="84"/>
      <c r="DE496" s="84"/>
      <c r="DF496" s="84"/>
      <c r="DG496" s="84"/>
      <c r="DH496" s="84"/>
      <c r="DI496" s="84"/>
      <c r="DJ496" s="84"/>
      <c r="DK496" s="84"/>
      <c r="DL496" s="84"/>
      <c r="DM496" s="84"/>
      <c r="DN496" s="84"/>
      <c r="DO496" s="84"/>
      <c r="DP496" s="84"/>
      <c r="DQ496" s="84"/>
      <c r="DR496" s="84"/>
      <c r="DS496" s="84"/>
      <c r="DT496" s="84"/>
      <c r="DU496" s="84"/>
      <c r="DV496" s="84"/>
      <c r="DW496" s="84"/>
      <c r="DX496" s="84"/>
      <c r="DY496" s="84"/>
      <c r="DZ496" s="84"/>
      <c r="EA496" s="84"/>
      <c r="EB496" s="84"/>
      <c r="EC496" s="84"/>
      <c r="ED496" s="84"/>
      <c r="EE496" s="84"/>
      <c r="EF496" s="84"/>
      <c r="EG496" s="84"/>
      <c r="EH496" s="84"/>
      <c r="EI496" s="84"/>
      <c r="EJ496" s="84"/>
      <c r="EK496" s="84"/>
      <c r="EL496" s="84"/>
      <c r="EM496" s="84"/>
      <c r="EN496" s="84"/>
      <c r="EO496" s="84"/>
      <c r="EP496" s="84"/>
      <c r="EQ496" s="84"/>
      <c r="ER496" s="84"/>
      <c r="ES496" s="84"/>
      <c r="ET496" s="84"/>
      <c r="EU496" s="84"/>
      <c r="EV496" s="84"/>
      <c r="EW496" s="84"/>
      <c r="EX496" s="84"/>
      <c r="EY496" s="84"/>
      <c r="EZ496" s="84"/>
      <c r="FA496" s="84"/>
      <c r="FB496" s="84"/>
      <c r="FC496" s="84"/>
      <c r="FD496" s="84"/>
      <c r="FE496" s="84"/>
      <c r="FF496" s="84"/>
      <c r="FG496" s="84"/>
      <c r="FH496" s="84"/>
      <c r="FI496" s="84"/>
      <c r="FJ496" s="84"/>
      <c r="FK496" s="84"/>
      <c r="FL496" s="84"/>
      <c r="FM496" s="84"/>
      <c r="FN496" s="84"/>
      <c r="FO496" s="84"/>
      <c r="FP496" s="84"/>
      <c r="FQ496" s="84"/>
      <c r="FR496" s="84"/>
      <c r="FS496" s="84"/>
      <c r="FT496" s="84"/>
      <c r="FU496" s="84"/>
      <c r="FV496" s="84"/>
      <c r="FW496" s="84"/>
      <c r="FX496" s="84"/>
      <c r="FY496" s="84"/>
      <c r="FZ496" s="84"/>
      <c r="GA496" s="84"/>
      <c r="GB496" s="84"/>
      <c r="GC496" s="84"/>
      <c r="GD496" s="84"/>
      <c r="GE496" s="84"/>
      <c r="GF496" s="84"/>
      <c r="GG496" s="84"/>
      <c r="GH496" s="84"/>
      <c r="GI496" s="84"/>
      <c r="GJ496" s="84"/>
      <c r="GK496" s="84"/>
      <c r="GL496" s="84"/>
      <c r="GM496" s="84"/>
      <c r="GN496" s="84"/>
      <c r="GO496" s="84"/>
      <c r="GP496" s="84"/>
      <c r="GQ496" s="84"/>
      <c r="GR496" s="84"/>
      <c r="GS496" s="84"/>
      <c r="GT496" s="84"/>
      <c r="GU496" s="84"/>
      <c r="GV496" s="84"/>
      <c r="GW496" s="84"/>
      <c r="GX496" s="84"/>
      <c r="GY496" s="84"/>
      <c r="GZ496" s="84"/>
      <c r="HA496" s="84"/>
      <c r="HB496" s="84"/>
      <c r="HC496" s="84"/>
      <c r="HD496" s="84"/>
      <c r="HE496" s="84"/>
      <c r="HF496" s="84"/>
      <c r="HG496" s="84"/>
      <c r="HH496" s="84"/>
      <c r="HI496" s="84"/>
      <c r="HJ496" s="84"/>
      <c r="HK496" s="84"/>
      <c r="HL496" s="84"/>
      <c r="HM496" s="84"/>
      <c r="HN496" s="84"/>
      <c r="HO496" s="84"/>
      <c r="HP496" s="84"/>
      <c r="HQ496" s="84"/>
      <c r="HR496" s="84"/>
      <c r="HS496" s="84"/>
      <c r="HT496" s="84"/>
      <c r="HU496" s="84"/>
      <c r="HV496" s="84"/>
      <c r="HW496" s="84"/>
      <c r="HX496" s="84"/>
      <c r="HY496" s="84"/>
      <c r="HZ496" s="84"/>
      <c r="IA496" s="84"/>
      <c r="IB496" s="84"/>
      <c r="IC496" s="84"/>
      <c r="ID496" s="84"/>
      <c r="IE496" s="84"/>
      <c r="IF496" s="84"/>
      <c r="IG496" s="84"/>
      <c r="IH496" s="84"/>
      <c r="II496" s="84"/>
      <c r="IJ496" s="84"/>
      <c r="IK496" s="84"/>
      <c r="IL496" s="84"/>
    </row>
    <row r="497" spans="1:246" ht="30">
      <c r="A497" s="139" t="s">
        <v>861</v>
      </c>
      <c r="B497" s="49" t="s">
        <v>33</v>
      </c>
      <c r="C497" s="139"/>
      <c r="D497" s="139"/>
      <c r="E497" s="90">
        <v>50</v>
      </c>
      <c r="F497" s="108" t="s">
        <v>519</v>
      </c>
      <c r="G497" s="395"/>
      <c r="H497" s="222">
        <f t="shared" si="98"/>
        <v>110</v>
      </c>
      <c r="I497" s="203">
        <v>110</v>
      </c>
      <c r="J497" s="113"/>
      <c r="K497" s="113"/>
      <c r="L497" s="88">
        <f t="shared" si="99"/>
        <v>110</v>
      </c>
      <c r="M497" s="113">
        <v>110</v>
      </c>
      <c r="N497" s="114"/>
      <c r="O497" s="113"/>
      <c r="P497" s="113">
        <f t="shared" si="106"/>
        <v>0</v>
      </c>
      <c r="Q497" s="113"/>
      <c r="R497" s="114"/>
      <c r="S497" s="114"/>
      <c r="T497" s="114">
        <f t="shared" si="101"/>
        <v>4.0090000000000003</v>
      </c>
      <c r="U497" s="114">
        <v>4.0090000000000003</v>
      </c>
      <c r="V497" s="114"/>
      <c r="W497" s="114"/>
      <c r="X497" s="82" t="s">
        <v>461</v>
      </c>
      <c r="Y497" s="82"/>
      <c r="Z497" s="50">
        <f t="shared" si="102"/>
        <v>110</v>
      </c>
      <c r="AA497" s="51">
        <f t="shared" si="103"/>
        <v>110</v>
      </c>
      <c r="AB497" s="51">
        <f t="shared" si="104"/>
        <v>0</v>
      </c>
      <c r="AC497" s="51">
        <f t="shared" si="105"/>
        <v>4.0090000000000003</v>
      </c>
      <c r="AD497" s="84"/>
      <c r="AE497" s="84"/>
      <c r="AF497" s="84"/>
      <c r="AG497" s="84"/>
      <c r="AH497" s="84"/>
      <c r="AI497" s="84"/>
      <c r="AJ497" s="84"/>
      <c r="AK497" s="84"/>
      <c r="AL497" s="84"/>
      <c r="AM497" s="84"/>
      <c r="AN497" s="84"/>
      <c r="AO497" s="84"/>
      <c r="AP497" s="84"/>
      <c r="AQ497" s="84"/>
      <c r="AR497" s="84"/>
      <c r="AS497" s="84"/>
      <c r="AT497" s="84"/>
      <c r="AU497" s="84"/>
      <c r="AV497" s="84"/>
      <c r="AW497" s="84"/>
      <c r="AX497" s="84"/>
      <c r="AY497" s="84"/>
      <c r="AZ497" s="84"/>
      <c r="BA497" s="84"/>
      <c r="BB497" s="84"/>
      <c r="BC497" s="84"/>
      <c r="BD497" s="84"/>
      <c r="BE497" s="84"/>
      <c r="BF497" s="84"/>
      <c r="BG497" s="84"/>
      <c r="BH497" s="84"/>
      <c r="BI497" s="84"/>
      <c r="BJ497" s="84"/>
      <c r="BK497" s="84"/>
      <c r="BL497" s="84"/>
      <c r="BM497" s="84"/>
      <c r="BN497" s="84"/>
      <c r="BO497" s="84"/>
      <c r="BP497" s="84"/>
      <c r="BQ497" s="84"/>
      <c r="BR497" s="84"/>
      <c r="BS497" s="84"/>
      <c r="BT497" s="84"/>
      <c r="BU497" s="84"/>
      <c r="BV497" s="84"/>
      <c r="BW497" s="84"/>
      <c r="BX497" s="84"/>
      <c r="BY497" s="84"/>
      <c r="BZ497" s="84"/>
      <c r="CA497" s="84"/>
      <c r="CB497" s="84"/>
      <c r="CC497" s="84"/>
      <c r="CD497" s="84"/>
      <c r="CE497" s="84"/>
      <c r="CF497" s="84"/>
      <c r="CG497" s="84"/>
      <c r="CH497" s="84"/>
      <c r="CI497" s="84"/>
      <c r="CJ497" s="84"/>
      <c r="CK497" s="84"/>
      <c r="CL497" s="84"/>
      <c r="CM497" s="84"/>
      <c r="CN497" s="84"/>
      <c r="CO497" s="84"/>
      <c r="CP497" s="84"/>
      <c r="CQ497" s="84"/>
      <c r="CR497" s="84"/>
      <c r="CS497" s="84"/>
      <c r="CT497" s="84"/>
      <c r="CU497" s="84"/>
      <c r="CV497" s="84"/>
      <c r="CW497" s="84"/>
      <c r="CX497" s="84"/>
      <c r="CY497" s="84"/>
      <c r="CZ497" s="84"/>
      <c r="DA497" s="84"/>
      <c r="DB497" s="84"/>
      <c r="DC497" s="84"/>
      <c r="DD497" s="84"/>
      <c r="DE497" s="84"/>
      <c r="DF497" s="84"/>
      <c r="DG497" s="84"/>
      <c r="DH497" s="84"/>
      <c r="DI497" s="84"/>
      <c r="DJ497" s="84"/>
      <c r="DK497" s="84"/>
      <c r="DL497" s="84"/>
      <c r="DM497" s="84"/>
      <c r="DN497" s="84"/>
      <c r="DO497" s="84"/>
      <c r="DP497" s="84"/>
      <c r="DQ497" s="84"/>
      <c r="DR497" s="84"/>
      <c r="DS497" s="84"/>
      <c r="DT497" s="84"/>
      <c r="DU497" s="84"/>
      <c r="DV497" s="84"/>
      <c r="DW497" s="84"/>
      <c r="DX497" s="84"/>
      <c r="DY497" s="84"/>
      <c r="DZ497" s="84"/>
      <c r="EA497" s="84"/>
      <c r="EB497" s="84"/>
      <c r="EC497" s="84"/>
      <c r="ED497" s="84"/>
      <c r="EE497" s="84"/>
      <c r="EF497" s="84"/>
      <c r="EG497" s="84"/>
      <c r="EH497" s="84"/>
      <c r="EI497" s="84"/>
      <c r="EJ497" s="84"/>
      <c r="EK497" s="84"/>
      <c r="EL497" s="84"/>
      <c r="EM497" s="84"/>
      <c r="EN497" s="84"/>
      <c r="EO497" s="84"/>
      <c r="EP497" s="84"/>
      <c r="EQ497" s="84"/>
      <c r="ER497" s="84"/>
      <c r="ES497" s="84"/>
      <c r="ET497" s="84"/>
      <c r="EU497" s="84"/>
      <c r="EV497" s="84"/>
      <c r="EW497" s="84"/>
      <c r="EX497" s="84"/>
      <c r="EY497" s="84"/>
      <c r="EZ497" s="84"/>
      <c r="FA497" s="84"/>
      <c r="FB497" s="84"/>
      <c r="FC497" s="84"/>
      <c r="FD497" s="84"/>
      <c r="FE497" s="84"/>
      <c r="FF497" s="84"/>
      <c r="FG497" s="84"/>
      <c r="FH497" s="84"/>
      <c r="FI497" s="84"/>
      <c r="FJ497" s="84"/>
      <c r="FK497" s="84"/>
      <c r="FL497" s="84"/>
      <c r="FM497" s="84"/>
      <c r="FN497" s="84"/>
      <c r="FO497" s="84"/>
      <c r="FP497" s="84"/>
      <c r="FQ497" s="84"/>
      <c r="FR497" s="84"/>
      <c r="FS497" s="84"/>
      <c r="FT497" s="84"/>
      <c r="FU497" s="84"/>
      <c r="FV497" s="84"/>
      <c r="FW497" s="84"/>
      <c r="FX497" s="84"/>
      <c r="FY497" s="84"/>
      <c r="FZ497" s="84"/>
      <c r="GA497" s="84"/>
      <c r="GB497" s="84"/>
      <c r="GC497" s="84"/>
      <c r="GD497" s="84"/>
      <c r="GE497" s="84"/>
      <c r="GF497" s="84"/>
      <c r="GG497" s="84"/>
      <c r="GH497" s="84"/>
      <c r="GI497" s="84"/>
      <c r="GJ497" s="84"/>
      <c r="GK497" s="84"/>
      <c r="GL497" s="84"/>
      <c r="GM497" s="84"/>
      <c r="GN497" s="84"/>
      <c r="GO497" s="84"/>
      <c r="GP497" s="84"/>
      <c r="GQ497" s="84"/>
      <c r="GR497" s="84"/>
      <c r="GS497" s="84"/>
      <c r="GT497" s="84"/>
      <c r="GU497" s="84"/>
      <c r="GV497" s="84"/>
      <c r="GW497" s="84"/>
      <c r="GX497" s="84"/>
      <c r="GY497" s="84"/>
      <c r="GZ497" s="84"/>
      <c r="HA497" s="84"/>
      <c r="HB497" s="84"/>
      <c r="HC497" s="84"/>
      <c r="HD497" s="84"/>
      <c r="HE497" s="84"/>
      <c r="HF497" s="84"/>
      <c r="HG497" s="84"/>
      <c r="HH497" s="84"/>
      <c r="HI497" s="84"/>
      <c r="HJ497" s="84"/>
      <c r="HK497" s="84"/>
      <c r="HL497" s="84"/>
      <c r="HM497" s="84"/>
      <c r="HN497" s="84"/>
      <c r="HO497" s="84"/>
      <c r="HP497" s="84"/>
      <c r="HQ497" s="84"/>
      <c r="HR497" s="84"/>
      <c r="HS497" s="84"/>
      <c r="HT497" s="84"/>
      <c r="HU497" s="84"/>
      <c r="HV497" s="84"/>
      <c r="HW497" s="84"/>
      <c r="HX497" s="84"/>
      <c r="HY497" s="84"/>
      <c r="HZ497" s="84"/>
      <c r="IA497" s="84"/>
      <c r="IB497" s="84"/>
      <c r="IC497" s="84"/>
      <c r="ID497" s="84"/>
      <c r="IE497" s="84"/>
      <c r="IF497" s="84"/>
      <c r="IG497" s="84"/>
      <c r="IH497" s="84"/>
      <c r="II497" s="84"/>
      <c r="IJ497" s="84"/>
      <c r="IK497" s="84"/>
      <c r="IL497" s="84"/>
    </row>
    <row r="498" spans="1:246" ht="30">
      <c r="A498" s="139" t="s">
        <v>861</v>
      </c>
      <c r="B498" s="49" t="s">
        <v>33</v>
      </c>
      <c r="C498" s="139"/>
      <c r="D498" s="139"/>
      <c r="E498" s="90">
        <v>51</v>
      </c>
      <c r="F498" s="108" t="s">
        <v>520</v>
      </c>
      <c r="G498" s="395"/>
      <c r="H498" s="222">
        <f t="shared" si="98"/>
        <v>160</v>
      </c>
      <c r="I498" s="203">
        <v>160</v>
      </c>
      <c r="J498" s="113"/>
      <c r="K498" s="113"/>
      <c r="L498" s="88">
        <f t="shared" si="99"/>
        <v>160</v>
      </c>
      <c r="M498" s="113">
        <v>160</v>
      </c>
      <c r="N498" s="114"/>
      <c r="O498" s="113"/>
      <c r="P498" s="113">
        <f t="shared" si="106"/>
        <v>0</v>
      </c>
      <c r="Q498" s="113"/>
      <c r="R498" s="114"/>
      <c r="S498" s="114"/>
      <c r="T498" s="114">
        <f t="shared" si="101"/>
        <v>5.8160000000000025</v>
      </c>
      <c r="U498" s="114">
        <v>5.8160000000000025</v>
      </c>
      <c r="V498" s="114"/>
      <c r="W498" s="114"/>
      <c r="X498" s="82" t="s">
        <v>461</v>
      </c>
      <c r="Y498" s="82"/>
      <c r="Z498" s="50">
        <f t="shared" si="102"/>
        <v>160</v>
      </c>
      <c r="AA498" s="51">
        <f t="shared" si="103"/>
        <v>160</v>
      </c>
      <c r="AB498" s="51">
        <f t="shared" si="104"/>
        <v>0</v>
      </c>
      <c r="AC498" s="51">
        <f t="shared" si="105"/>
        <v>5.8160000000000025</v>
      </c>
      <c r="AD498" s="84"/>
      <c r="AE498" s="84"/>
      <c r="AF498" s="84"/>
      <c r="AG498" s="84"/>
      <c r="AH498" s="84"/>
      <c r="AI498" s="84"/>
      <c r="AJ498" s="84"/>
      <c r="AK498" s="84"/>
      <c r="AL498" s="84"/>
      <c r="AM498" s="84"/>
      <c r="AN498" s="84"/>
      <c r="AO498" s="84"/>
      <c r="AP498" s="84"/>
      <c r="AQ498" s="84"/>
      <c r="AR498" s="84"/>
      <c r="AS498" s="84"/>
      <c r="AT498" s="84"/>
      <c r="AU498" s="84"/>
      <c r="AV498" s="84"/>
      <c r="AW498" s="84"/>
      <c r="AX498" s="84"/>
      <c r="AY498" s="84"/>
      <c r="AZ498" s="84"/>
      <c r="BA498" s="84"/>
      <c r="BB498" s="84"/>
      <c r="BC498" s="84"/>
      <c r="BD498" s="84"/>
      <c r="BE498" s="84"/>
      <c r="BF498" s="84"/>
      <c r="BG498" s="84"/>
      <c r="BH498" s="84"/>
      <c r="BI498" s="84"/>
      <c r="BJ498" s="84"/>
      <c r="BK498" s="84"/>
      <c r="BL498" s="84"/>
      <c r="BM498" s="84"/>
      <c r="BN498" s="84"/>
      <c r="BO498" s="84"/>
      <c r="BP498" s="84"/>
      <c r="BQ498" s="84"/>
      <c r="BR498" s="84"/>
      <c r="BS498" s="84"/>
      <c r="BT498" s="84"/>
      <c r="BU498" s="84"/>
      <c r="BV498" s="84"/>
      <c r="BW498" s="84"/>
      <c r="BX498" s="84"/>
      <c r="BY498" s="84"/>
      <c r="BZ498" s="84"/>
      <c r="CA498" s="84"/>
      <c r="CB498" s="84"/>
      <c r="CC498" s="84"/>
      <c r="CD498" s="84"/>
      <c r="CE498" s="84"/>
      <c r="CF498" s="84"/>
      <c r="CG498" s="84"/>
      <c r="CH498" s="84"/>
      <c r="CI498" s="84"/>
      <c r="CJ498" s="84"/>
      <c r="CK498" s="84"/>
      <c r="CL498" s="84"/>
      <c r="CM498" s="84"/>
      <c r="CN498" s="84"/>
      <c r="CO498" s="84"/>
      <c r="CP498" s="84"/>
      <c r="CQ498" s="84"/>
      <c r="CR498" s="84"/>
      <c r="CS498" s="84"/>
      <c r="CT498" s="84"/>
      <c r="CU498" s="84"/>
      <c r="CV498" s="84"/>
      <c r="CW498" s="84"/>
      <c r="CX498" s="84"/>
      <c r="CY498" s="84"/>
      <c r="CZ498" s="84"/>
      <c r="DA498" s="84"/>
      <c r="DB498" s="84"/>
      <c r="DC498" s="84"/>
      <c r="DD498" s="84"/>
      <c r="DE498" s="84"/>
      <c r="DF498" s="84"/>
      <c r="DG498" s="84"/>
      <c r="DH498" s="84"/>
      <c r="DI498" s="84"/>
      <c r="DJ498" s="84"/>
      <c r="DK498" s="84"/>
      <c r="DL498" s="84"/>
      <c r="DM498" s="84"/>
      <c r="DN498" s="84"/>
      <c r="DO498" s="84"/>
      <c r="DP498" s="84"/>
      <c r="DQ498" s="84"/>
      <c r="DR498" s="84"/>
      <c r="DS498" s="84"/>
      <c r="DT498" s="84"/>
      <c r="DU498" s="84"/>
      <c r="DV498" s="84"/>
      <c r="DW498" s="84"/>
      <c r="DX498" s="84"/>
      <c r="DY498" s="84"/>
      <c r="DZ498" s="84"/>
      <c r="EA498" s="84"/>
      <c r="EB498" s="84"/>
      <c r="EC498" s="84"/>
      <c r="ED498" s="84"/>
      <c r="EE498" s="84"/>
      <c r="EF498" s="84"/>
      <c r="EG498" s="84"/>
      <c r="EH498" s="84"/>
      <c r="EI498" s="84"/>
      <c r="EJ498" s="84"/>
      <c r="EK498" s="84"/>
      <c r="EL498" s="84"/>
      <c r="EM498" s="84"/>
      <c r="EN498" s="84"/>
      <c r="EO498" s="84"/>
      <c r="EP498" s="84"/>
      <c r="EQ498" s="84"/>
      <c r="ER498" s="84"/>
      <c r="ES498" s="84"/>
      <c r="ET498" s="84"/>
      <c r="EU498" s="84"/>
      <c r="EV498" s="84"/>
      <c r="EW498" s="84"/>
      <c r="EX498" s="84"/>
      <c r="EY498" s="84"/>
      <c r="EZ498" s="84"/>
      <c r="FA498" s="84"/>
      <c r="FB498" s="84"/>
      <c r="FC498" s="84"/>
      <c r="FD498" s="84"/>
      <c r="FE498" s="84"/>
      <c r="FF498" s="84"/>
      <c r="FG498" s="84"/>
      <c r="FH498" s="84"/>
      <c r="FI498" s="84"/>
      <c r="FJ498" s="84"/>
      <c r="FK498" s="84"/>
      <c r="FL498" s="84"/>
      <c r="FM498" s="84"/>
      <c r="FN498" s="84"/>
      <c r="FO498" s="84"/>
      <c r="FP498" s="84"/>
      <c r="FQ498" s="84"/>
      <c r="FR498" s="84"/>
      <c r="FS498" s="84"/>
      <c r="FT498" s="84"/>
      <c r="FU498" s="84"/>
      <c r="FV498" s="84"/>
      <c r="FW498" s="84"/>
      <c r="FX498" s="84"/>
      <c r="FY498" s="84"/>
      <c r="FZ498" s="84"/>
      <c r="GA498" s="84"/>
      <c r="GB498" s="84"/>
      <c r="GC498" s="84"/>
      <c r="GD498" s="84"/>
      <c r="GE498" s="84"/>
      <c r="GF498" s="84"/>
      <c r="GG498" s="84"/>
      <c r="GH498" s="84"/>
      <c r="GI498" s="84"/>
      <c r="GJ498" s="84"/>
      <c r="GK498" s="84"/>
      <c r="GL498" s="84"/>
      <c r="GM498" s="84"/>
      <c r="GN498" s="84"/>
      <c r="GO498" s="84"/>
      <c r="GP498" s="84"/>
      <c r="GQ498" s="84"/>
      <c r="GR498" s="84"/>
      <c r="GS498" s="84"/>
      <c r="GT498" s="84"/>
      <c r="GU498" s="84"/>
      <c r="GV498" s="84"/>
      <c r="GW498" s="84"/>
      <c r="GX498" s="84"/>
      <c r="GY498" s="84"/>
      <c r="GZ498" s="84"/>
      <c r="HA498" s="84"/>
      <c r="HB498" s="84"/>
      <c r="HC498" s="84"/>
      <c r="HD498" s="84"/>
      <c r="HE498" s="84"/>
      <c r="HF498" s="84"/>
      <c r="HG498" s="84"/>
      <c r="HH498" s="84"/>
      <c r="HI498" s="84"/>
      <c r="HJ498" s="84"/>
      <c r="HK498" s="84"/>
      <c r="HL498" s="84"/>
      <c r="HM498" s="84"/>
      <c r="HN498" s="84"/>
      <c r="HO498" s="84"/>
      <c r="HP498" s="84"/>
      <c r="HQ498" s="84"/>
      <c r="HR498" s="84"/>
      <c r="HS498" s="84"/>
      <c r="HT498" s="84"/>
      <c r="HU498" s="84"/>
      <c r="HV498" s="84"/>
      <c r="HW498" s="84"/>
      <c r="HX498" s="84"/>
      <c r="HY498" s="84"/>
      <c r="HZ498" s="84"/>
      <c r="IA498" s="84"/>
      <c r="IB498" s="84"/>
      <c r="IC498" s="84"/>
      <c r="ID498" s="84"/>
      <c r="IE498" s="84"/>
      <c r="IF498" s="84"/>
      <c r="IG498" s="84"/>
      <c r="IH498" s="84"/>
      <c r="II498" s="84"/>
      <c r="IJ498" s="84"/>
      <c r="IK498" s="84"/>
      <c r="IL498" s="84"/>
    </row>
    <row r="499" spans="1:246" ht="30">
      <c r="A499" s="139" t="s">
        <v>861</v>
      </c>
      <c r="B499" s="49" t="s">
        <v>33</v>
      </c>
      <c r="C499" s="139"/>
      <c r="D499" s="139"/>
      <c r="E499" s="90">
        <v>52</v>
      </c>
      <c r="F499" s="108" t="s">
        <v>521</v>
      </c>
      <c r="G499" s="395"/>
      <c r="H499" s="222">
        <f t="shared" si="98"/>
        <v>168.9</v>
      </c>
      <c r="I499" s="203">
        <v>168.9</v>
      </c>
      <c r="J499" s="113"/>
      <c r="K499" s="113"/>
      <c r="L499" s="88">
        <f t="shared" si="99"/>
        <v>0</v>
      </c>
      <c r="M499" s="113"/>
      <c r="N499" s="114"/>
      <c r="O499" s="113"/>
      <c r="P499" s="113">
        <f t="shared" si="106"/>
        <v>168.9</v>
      </c>
      <c r="Q499" s="113">
        <v>168.9</v>
      </c>
      <c r="R499" s="114"/>
      <c r="S499" s="114"/>
      <c r="T499" s="114">
        <f t="shared" si="101"/>
        <v>0</v>
      </c>
      <c r="U499" s="114"/>
      <c r="V499" s="114"/>
      <c r="W499" s="114"/>
      <c r="X499" s="82" t="s">
        <v>461</v>
      </c>
      <c r="Y499" s="82"/>
      <c r="Z499" s="50">
        <f t="shared" si="102"/>
        <v>168.9</v>
      </c>
      <c r="AA499" s="51">
        <f t="shared" si="103"/>
        <v>0</v>
      </c>
      <c r="AB499" s="51">
        <f t="shared" si="104"/>
        <v>168.9</v>
      </c>
      <c r="AC499" s="51">
        <f t="shared" si="105"/>
        <v>0</v>
      </c>
      <c r="AD499" s="84"/>
      <c r="AE499" s="84"/>
      <c r="AF499" s="84"/>
      <c r="AG499" s="84"/>
      <c r="AH499" s="84"/>
      <c r="AI499" s="84"/>
      <c r="AJ499" s="84"/>
      <c r="AK499" s="84"/>
      <c r="AL499" s="84"/>
      <c r="AM499" s="84"/>
      <c r="AN499" s="84"/>
      <c r="AO499" s="84"/>
      <c r="AP499" s="84"/>
      <c r="AQ499" s="84"/>
      <c r="AR499" s="84"/>
      <c r="AS499" s="84"/>
      <c r="AT499" s="84"/>
      <c r="AU499" s="84"/>
      <c r="AV499" s="84"/>
      <c r="AW499" s="84"/>
      <c r="AX499" s="84"/>
      <c r="AY499" s="84"/>
      <c r="AZ499" s="84"/>
      <c r="BA499" s="84"/>
      <c r="BB499" s="84"/>
      <c r="BC499" s="84"/>
      <c r="BD499" s="84"/>
      <c r="BE499" s="84"/>
      <c r="BF499" s="84"/>
      <c r="BG499" s="84"/>
      <c r="BH499" s="84"/>
      <c r="BI499" s="84"/>
      <c r="BJ499" s="84"/>
      <c r="BK499" s="84"/>
      <c r="BL499" s="84"/>
      <c r="BM499" s="84"/>
      <c r="BN499" s="84"/>
      <c r="BO499" s="84"/>
      <c r="BP499" s="84"/>
      <c r="BQ499" s="84"/>
      <c r="BR499" s="84"/>
      <c r="BS499" s="84"/>
      <c r="BT499" s="84"/>
      <c r="BU499" s="84"/>
      <c r="BV499" s="84"/>
      <c r="BW499" s="84"/>
      <c r="BX499" s="84"/>
      <c r="BY499" s="84"/>
      <c r="BZ499" s="84"/>
      <c r="CA499" s="84"/>
      <c r="CB499" s="84"/>
      <c r="CC499" s="84"/>
      <c r="CD499" s="84"/>
      <c r="CE499" s="84"/>
      <c r="CF499" s="84"/>
      <c r="CG499" s="84"/>
      <c r="CH499" s="84"/>
      <c r="CI499" s="84"/>
      <c r="CJ499" s="84"/>
      <c r="CK499" s="84"/>
      <c r="CL499" s="84"/>
      <c r="CM499" s="84"/>
      <c r="CN499" s="84"/>
      <c r="CO499" s="84"/>
      <c r="CP499" s="84"/>
      <c r="CQ499" s="84"/>
      <c r="CR499" s="84"/>
      <c r="CS499" s="84"/>
      <c r="CT499" s="84"/>
      <c r="CU499" s="84"/>
      <c r="CV499" s="84"/>
      <c r="CW499" s="84"/>
      <c r="CX499" s="84"/>
      <c r="CY499" s="84"/>
      <c r="CZ499" s="84"/>
      <c r="DA499" s="84"/>
      <c r="DB499" s="84"/>
      <c r="DC499" s="84"/>
      <c r="DD499" s="84"/>
      <c r="DE499" s="84"/>
      <c r="DF499" s="84"/>
      <c r="DG499" s="84"/>
      <c r="DH499" s="84"/>
      <c r="DI499" s="84"/>
      <c r="DJ499" s="84"/>
      <c r="DK499" s="84"/>
      <c r="DL499" s="84"/>
      <c r="DM499" s="84"/>
      <c r="DN499" s="84"/>
      <c r="DO499" s="84"/>
      <c r="DP499" s="84"/>
      <c r="DQ499" s="84"/>
      <c r="DR499" s="84"/>
      <c r="DS499" s="84"/>
      <c r="DT499" s="84"/>
      <c r="DU499" s="84"/>
      <c r="DV499" s="84"/>
      <c r="DW499" s="84"/>
      <c r="DX499" s="84"/>
      <c r="DY499" s="84"/>
      <c r="DZ499" s="84"/>
      <c r="EA499" s="84"/>
      <c r="EB499" s="84"/>
      <c r="EC499" s="84"/>
      <c r="ED499" s="84"/>
      <c r="EE499" s="84"/>
      <c r="EF499" s="84"/>
      <c r="EG499" s="84"/>
      <c r="EH499" s="84"/>
      <c r="EI499" s="84"/>
      <c r="EJ499" s="84"/>
      <c r="EK499" s="84"/>
      <c r="EL499" s="84"/>
      <c r="EM499" s="84"/>
      <c r="EN499" s="84"/>
      <c r="EO499" s="84"/>
      <c r="EP499" s="84"/>
      <c r="EQ499" s="84"/>
      <c r="ER499" s="84"/>
      <c r="ES499" s="84"/>
      <c r="ET499" s="84"/>
      <c r="EU499" s="84"/>
      <c r="EV499" s="84"/>
      <c r="EW499" s="84"/>
      <c r="EX499" s="84"/>
      <c r="EY499" s="84"/>
      <c r="EZ499" s="84"/>
      <c r="FA499" s="84"/>
      <c r="FB499" s="84"/>
      <c r="FC499" s="84"/>
      <c r="FD499" s="84"/>
      <c r="FE499" s="84"/>
      <c r="FF499" s="84"/>
      <c r="FG499" s="84"/>
      <c r="FH499" s="84"/>
      <c r="FI499" s="84"/>
      <c r="FJ499" s="84"/>
      <c r="FK499" s="84"/>
      <c r="FL499" s="84"/>
      <c r="FM499" s="84"/>
      <c r="FN499" s="84"/>
      <c r="FO499" s="84"/>
      <c r="FP499" s="84"/>
      <c r="FQ499" s="84"/>
      <c r="FR499" s="84"/>
      <c r="FS499" s="84"/>
      <c r="FT499" s="84"/>
      <c r="FU499" s="84"/>
      <c r="FV499" s="84"/>
      <c r="FW499" s="84"/>
      <c r="FX499" s="84"/>
      <c r="FY499" s="84"/>
      <c r="FZ499" s="84"/>
      <c r="GA499" s="84"/>
      <c r="GB499" s="84"/>
      <c r="GC499" s="84"/>
      <c r="GD499" s="84"/>
      <c r="GE499" s="84"/>
      <c r="GF499" s="84"/>
      <c r="GG499" s="84"/>
      <c r="GH499" s="84"/>
      <c r="GI499" s="84"/>
      <c r="GJ499" s="84"/>
      <c r="GK499" s="84"/>
      <c r="GL499" s="84"/>
      <c r="GM499" s="84"/>
      <c r="GN499" s="84"/>
      <c r="GO499" s="84"/>
      <c r="GP499" s="84"/>
      <c r="GQ499" s="84"/>
      <c r="GR499" s="84"/>
      <c r="GS499" s="84"/>
      <c r="GT499" s="84"/>
      <c r="GU499" s="84"/>
      <c r="GV499" s="84"/>
      <c r="GW499" s="84"/>
      <c r="GX499" s="84"/>
      <c r="GY499" s="84"/>
      <c r="GZ499" s="84"/>
      <c r="HA499" s="84"/>
      <c r="HB499" s="84"/>
      <c r="HC499" s="84"/>
      <c r="HD499" s="84"/>
      <c r="HE499" s="84"/>
      <c r="HF499" s="84"/>
      <c r="HG499" s="84"/>
      <c r="HH499" s="84"/>
      <c r="HI499" s="84"/>
      <c r="HJ499" s="84"/>
      <c r="HK499" s="84"/>
      <c r="HL499" s="84"/>
      <c r="HM499" s="84"/>
      <c r="HN499" s="84"/>
      <c r="HO499" s="84"/>
      <c r="HP499" s="84"/>
      <c r="HQ499" s="84"/>
      <c r="HR499" s="84"/>
      <c r="HS499" s="84"/>
      <c r="HT499" s="84"/>
      <c r="HU499" s="84"/>
      <c r="HV499" s="84"/>
      <c r="HW499" s="84"/>
      <c r="HX499" s="84"/>
      <c r="HY499" s="84"/>
      <c r="HZ499" s="84"/>
      <c r="IA499" s="84"/>
      <c r="IB499" s="84"/>
      <c r="IC499" s="84"/>
      <c r="ID499" s="84"/>
      <c r="IE499" s="84"/>
      <c r="IF499" s="84"/>
      <c r="IG499" s="84"/>
      <c r="IH499" s="84"/>
      <c r="II499" s="84"/>
      <c r="IJ499" s="84"/>
      <c r="IK499" s="84"/>
      <c r="IL499" s="84"/>
    </row>
    <row r="500" spans="1:246" ht="30">
      <c r="A500" s="139" t="s">
        <v>861</v>
      </c>
      <c r="B500" s="49" t="s">
        <v>33</v>
      </c>
      <c r="C500" s="139"/>
      <c r="D500" s="139"/>
      <c r="E500" s="90">
        <v>53</v>
      </c>
      <c r="F500" s="108" t="s">
        <v>522</v>
      </c>
      <c r="G500" s="395"/>
      <c r="H500" s="222">
        <f t="shared" si="98"/>
        <v>156.30000000000001</v>
      </c>
      <c r="I500" s="203">
        <v>156.30000000000001</v>
      </c>
      <c r="J500" s="113"/>
      <c r="K500" s="113"/>
      <c r="L500" s="88">
        <f t="shared" si="99"/>
        <v>0</v>
      </c>
      <c r="M500" s="113"/>
      <c r="N500" s="114"/>
      <c r="O500" s="113"/>
      <c r="P500" s="113">
        <f t="shared" si="106"/>
        <v>156.30000000000001</v>
      </c>
      <c r="Q500" s="113">
        <v>156.30000000000001</v>
      </c>
      <c r="R500" s="114"/>
      <c r="S500" s="114"/>
      <c r="T500" s="114">
        <f t="shared" si="101"/>
        <v>0</v>
      </c>
      <c r="U500" s="114"/>
      <c r="V500" s="114"/>
      <c r="W500" s="114"/>
      <c r="X500" s="82" t="s">
        <v>461</v>
      </c>
      <c r="Y500" s="82"/>
      <c r="Z500" s="50">
        <f t="shared" si="102"/>
        <v>156.30000000000001</v>
      </c>
      <c r="AA500" s="51">
        <f t="shared" si="103"/>
        <v>0</v>
      </c>
      <c r="AB500" s="51">
        <f t="shared" si="104"/>
        <v>156.30000000000001</v>
      </c>
      <c r="AC500" s="51">
        <f t="shared" si="105"/>
        <v>0</v>
      </c>
      <c r="AD500" s="84"/>
      <c r="AE500" s="84"/>
      <c r="AF500" s="84"/>
      <c r="AG500" s="84"/>
      <c r="AH500" s="84"/>
      <c r="AI500" s="84"/>
      <c r="AJ500" s="84"/>
      <c r="AK500" s="84"/>
      <c r="AL500" s="84"/>
      <c r="AM500" s="84"/>
      <c r="AN500" s="84"/>
      <c r="AO500" s="84"/>
      <c r="AP500" s="84"/>
      <c r="AQ500" s="84"/>
      <c r="AR500" s="84"/>
      <c r="AS500" s="84"/>
      <c r="AT500" s="84"/>
      <c r="AU500" s="84"/>
      <c r="AV500" s="84"/>
      <c r="AW500" s="84"/>
      <c r="AX500" s="84"/>
      <c r="AY500" s="84"/>
      <c r="AZ500" s="84"/>
      <c r="BA500" s="84"/>
      <c r="BB500" s="84"/>
      <c r="BC500" s="84"/>
      <c r="BD500" s="84"/>
      <c r="BE500" s="84"/>
      <c r="BF500" s="84"/>
      <c r="BG500" s="84"/>
      <c r="BH500" s="84"/>
      <c r="BI500" s="84"/>
      <c r="BJ500" s="84"/>
      <c r="BK500" s="84"/>
      <c r="BL500" s="84"/>
      <c r="BM500" s="84"/>
      <c r="BN500" s="84"/>
      <c r="BO500" s="84"/>
      <c r="BP500" s="84"/>
      <c r="BQ500" s="84"/>
      <c r="BR500" s="84"/>
      <c r="BS500" s="84"/>
      <c r="BT500" s="84"/>
      <c r="BU500" s="84"/>
      <c r="BV500" s="84"/>
      <c r="BW500" s="84"/>
      <c r="BX500" s="84"/>
      <c r="BY500" s="84"/>
      <c r="BZ500" s="84"/>
      <c r="CA500" s="84"/>
      <c r="CB500" s="84"/>
      <c r="CC500" s="84"/>
      <c r="CD500" s="84"/>
      <c r="CE500" s="84"/>
      <c r="CF500" s="84"/>
      <c r="CG500" s="84"/>
      <c r="CH500" s="84"/>
      <c r="CI500" s="84"/>
      <c r="CJ500" s="84"/>
      <c r="CK500" s="84"/>
      <c r="CL500" s="84"/>
      <c r="CM500" s="84"/>
      <c r="CN500" s="84"/>
      <c r="CO500" s="84"/>
      <c r="CP500" s="84"/>
      <c r="CQ500" s="84"/>
      <c r="CR500" s="84"/>
      <c r="CS500" s="84"/>
      <c r="CT500" s="84"/>
      <c r="CU500" s="84"/>
      <c r="CV500" s="84"/>
      <c r="CW500" s="84"/>
      <c r="CX500" s="84"/>
      <c r="CY500" s="84"/>
      <c r="CZ500" s="84"/>
      <c r="DA500" s="84"/>
      <c r="DB500" s="84"/>
      <c r="DC500" s="84"/>
      <c r="DD500" s="84"/>
      <c r="DE500" s="84"/>
      <c r="DF500" s="84"/>
      <c r="DG500" s="84"/>
      <c r="DH500" s="84"/>
      <c r="DI500" s="84"/>
      <c r="DJ500" s="84"/>
      <c r="DK500" s="84"/>
      <c r="DL500" s="84"/>
      <c r="DM500" s="84"/>
      <c r="DN500" s="84"/>
      <c r="DO500" s="84"/>
      <c r="DP500" s="84"/>
      <c r="DQ500" s="84"/>
      <c r="DR500" s="84"/>
      <c r="DS500" s="84"/>
      <c r="DT500" s="84"/>
      <c r="DU500" s="84"/>
      <c r="DV500" s="84"/>
      <c r="DW500" s="84"/>
      <c r="DX500" s="84"/>
      <c r="DY500" s="84"/>
      <c r="DZ500" s="84"/>
      <c r="EA500" s="84"/>
      <c r="EB500" s="84"/>
      <c r="EC500" s="84"/>
      <c r="ED500" s="84"/>
      <c r="EE500" s="84"/>
      <c r="EF500" s="84"/>
      <c r="EG500" s="84"/>
      <c r="EH500" s="84"/>
      <c r="EI500" s="84"/>
      <c r="EJ500" s="84"/>
      <c r="EK500" s="84"/>
      <c r="EL500" s="84"/>
      <c r="EM500" s="84"/>
      <c r="EN500" s="84"/>
      <c r="EO500" s="84"/>
      <c r="EP500" s="84"/>
      <c r="EQ500" s="84"/>
      <c r="ER500" s="84"/>
      <c r="ES500" s="84"/>
      <c r="ET500" s="84"/>
      <c r="EU500" s="84"/>
      <c r="EV500" s="84"/>
      <c r="EW500" s="84"/>
      <c r="EX500" s="84"/>
      <c r="EY500" s="84"/>
      <c r="EZ500" s="84"/>
      <c r="FA500" s="84"/>
      <c r="FB500" s="84"/>
      <c r="FC500" s="84"/>
      <c r="FD500" s="84"/>
      <c r="FE500" s="84"/>
      <c r="FF500" s="84"/>
      <c r="FG500" s="84"/>
      <c r="FH500" s="84"/>
      <c r="FI500" s="84"/>
      <c r="FJ500" s="84"/>
      <c r="FK500" s="84"/>
      <c r="FL500" s="84"/>
      <c r="FM500" s="84"/>
      <c r="FN500" s="84"/>
      <c r="FO500" s="84"/>
      <c r="FP500" s="84"/>
      <c r="FQ500" s="84"/>
      <c r="FR500" s="84"/>
      <c r="FS500" s="84"/>
      <c r="FT500" s="84"/>
      <c r="FU500" s="84"/>
      <c r="FV500" s="84"/>
      <c r="FW500" s="84"/>
      <c r="FX500" s="84"/>
      <c r="FY500" s="84"/>
      <c r="FZ500" s="84"/>
      <c r="GA500" s="84"/>
      <c r="GB500" s="84"/>
      <c r="GC500" s="84"/>
      <c r="GD500" s="84"/>
      <c r="GE500" s="84"/>
      <c r="GF500" s="84"/>
      <c r="GG500" s="84"/>
      <c r="GH500" s="84"/>
      <c r="GI500" s="84"/>
      <c r="GJ500" s="84"/>
      <c r="GK500" s="84"/>
      <c r="GL500" s="84"/>
      <c r="GM500" s="84"/>
      <c r="GN500" s="84"/>
      <c r="GO500" s="84"/>
      <c r="GP500" s="84"/>
      <c r="GQ500" s="84"/>
      <c r="GR500" s="84"/>
      <c r="GS500" s="84"/>
      <c r="GT500" s="84"/>
      <c r="GU500" s="84"/>
      <c r="GV500" s="84"/>
      <c r="GW500" s="84"/>
      <c r="GX500" s="84"/>
      <c r="GY500" s="84"/>
      <c r="GZ500" s="84"/>
      <c r="HA500" s="84"/>
      <c r="HB500" s="84"/>
      <c r="HC500" s="84"/>
      <c r="HD500" s="84"/>
      <c r="HE500" s="84"/>
      <c r="HF500" s="84"/>
      <c r="HG500" s="84"/>
      <c r="HH500" s="84"/>
      <c r="HI500" s="84"/>
      <c r="HJ500" s="84"/>
      <c r="HK500" s="84"/>
      <c r="HL500" s="84"/>
      <c r="HM500" s="84"/>
      <c r="HN500" s="84"/>
      <c r="HO500" s="84"/>
      <c r="HP500" s="84"/>
      <c r="HQ500" s="84"/>
      <c r="HR500" s="84"/>
      <c r="HS500" s="84"/>
      <c r="HT500" s="84"/>
      <c r="HU500" s="84"/>
      <c r="HV500" s="84"/>
      <c r="HW500" s="84"/>
      <c r="HX500" s="84"/>
      <c r="HY500" s="84"/>
      <c r="HZ500" s="84"/>
      <c r="IA500" s="84"/>
      <c r="IB500" s="84"/>
      <c r="IC500" s="84"/>
      <c r="ID500" s="84"/>
      <c r="IE500" s="84"/>
      <c r="IF500" s="84"/>
      <c r="IG500" s="84"/>
      <c r="IH500" s="84"/>
      <c r="II500" s="84"/>
      <c r="IJ500" s="84"/>
      <c r="IK500" s="84"/>
      <c r="IL500" s="84"/>
    </row>
    <row r="501" spans="1:246" ht="30">
      <c r="A501" s="139" t="s">
        <v>861</v>
      </c>
      <c r="B501" s="49" t="s">
        <v>33</v>
      </c>
      <c r="C501" s="139"/>
      <c r="D501" s="139"/>
      <c r="E501" s="90">
        <v>54</v>
      </c>
      <c r="F501" s="108" t="s">
        <v>523</v>
      </c>
      <c r="G501" s="395"/>
      <c r="H501" s="222">
        <f t="shared" si="98"/>
        <v>80.8</v>
      </c>
      <c r="I501" s="203">
        <v>80.8</v>
      </c>
      <c r="J501" s="113"/>
      <c r="K501" s="113"/>
      <c r="L501" s="88">
        <f t="shared" si="99"/>
        <v>0</v>
      </c>
      <c r="M501" s="113"/>
      <c r="N501" s="114"/>
      <c r="O501" s="113"/>
      <c r="P501" s="113">
        <f t="shared" si="106"/>
        <v>80.8</v>
      </c>
      <c r="Q501" s="113">
        <v>80.8</v>
      </c>
      <c r="R501" s="114"/>
      <c r="S501" s="114"/>
      <c r="T501" s="114">
        <f t="shared" si="101"/>
        <v>0</v>
      </c>
      <c r="U501" s="114"/>
      <c r="V501" s="114"/>
      <c r="W501" s="114"/>
      <c r="X501" s="82" t="s">
        <v>461</v>
      </c>
      <c r="Y501" s="82"/>
      <c r="Z501" s="50">
        <f t="shared" si="102"/>
        <v>80.8</v>
      </c>
      <c r="AA501" s="51">
        <f t="shared" si="103"/>
        <v>0</v>
      </c>
      <c r="AB501" s="51">
        <f t="shared" si="104"/>
        <v>80.8</v>
      </c>
      <c r="AC501" s="51">
        <f t="shared" si="105"/>
        <v>0</v>
      </c>
      <c r="AD501" s="84"/>
      <c r="AE501" s="84"/>
      <c r="AF501" s="84"/>
      <c r="AG501" s="84"/>
      <c r="AH501" s="84"/>
      <c r="AI501" s="84"/>
      <c r="AJ501" s="84"/>
      <c r="AK501" s="84"/>
      <c r="AL501" s="84"/>
      <c r="AM501" s="84"/>
      <c r="AN501" s="84"/>
      <c r="AO501" s="84"/>
      <c r="AP501" s="84"/>
      <c r="AQ501" s="84"/>
      <c r="AR501" s="84"/>
      <c r="AS501" s="84"/>
      <c r="AT501" s="84"/>
      <c r="AU501" s="84"/>
      <c r="AV501" s="84"/>
      <c r="AW501" s="84"/>
      <c r="AX501" s="84"/>
      <c r="AY501" s="84"/>
      <c r="AZ501" s="84"/>
      <c r="BA501" s="84"/>
      <c r="BB501" s="84"/>
      <c r="BC501" s="84"/>
      <c r="BD501" s="84"/>
      <c r="BE501" s="84"/>
      <c r="BF501" s="84"/>
      <c r="BG501" s="84"/>
      <c r="BH501" s="84"/>
      <c r="BI501" s="84"/>
      <c r="BJ501" s="84"/>
      <c r="BK501" s="84"/>
      <c r="BL501" s="84"/>
      <c r="BM501" s="84"/>
      <c r="BN501" s="84"/>
      <c r="BO501" s="84"/>
      <c r="BP501" s="84"/>
      <c r="BQ501" s="84"/>
      <c r="BR501" s="84"/>
      <c r="BS501" s="84"/>
      <c r="BT501" s="84"/>
      <c r="BU501" s="84"/>
      <c r="BV501" s="84"/>
      <c r="BW501" s="84"/>
      <c r="BX501" s="84"/>
      <c r="BY501" s="84"/>
      <c r="BZ501" s="84"/>
      <c r="CA501" s="84"/>
      <c r="CB501" s="84"/>
      <c r="CC501" s="84"/>
      <c r="CD501" s="84"/>
      <c r="CE501" s="84"/>
      <c r="CF501" s="84"/>
      <c r="CG501" s="84"/>
      <c r="CH501" s="84"/>
      <c r="CI501" s="84"/>
      <c r="CJ501" s="84"/>
      <c r="CK501" s="84"/>
      <c r="CL501" s="84"/>
      <c r="CM501" s="84"/>
      <c r="CN501" s="84"/>
      <c r="CO501" s="84"/>
      <c r="CP501" s="84"/>
      <c r="CQ501" s="84"/>
      <c r="CR501" s="84"/>
      <c r="CS501" s="84"/>
      <c r="CT501" s="84"/>
      <c r="CU501" s="84"/>
      <c r="CV501" s="84"/>
      <c r="CW501" s="84"/>
      <c r="CX501" s="84"/>
      <c r="CY501" s="84"/>
      <c r="CZ501" s="84"/>
      <c r="DA501" s="84"/>
      <c r="DB501" s="84"/>
      <c r="DC501" s="84"/>
      <c r="DD501" s="84"/>
      <c r="DE501" s="84"/>
      <c r="DF501" s="84"/>
      <c r="DG501" s="84"/>
      <c r="DH501" s="84"/>
      <c r="DI501" s="84"/>
      <c r="DJ501" s="84"/>
      <c r="DK501" s="84"/>
      <c r="DL501" s="84"/>
      <c r="DM501" s="84"/>
      <c r="DN501" s="84"/>
      <c r="DO501" s="84"/>
      <c r="DP501" s="84"/>
      <c r="DQ501" s="84"/>
      <c r="DR501" s="84"/>
      <c r="DS501" s="84"/>
      <c r="DT501" s="84"/>
      <c r="DU501" s="84"/>
      <c r="DV501" s="84"/>
      <c r="DW501" s="84"/>
      <c r="DX501" s="84"/>
      <c r="DY501" s="84"/>
      <c r="DZ501" s="84"/>
      <c r="EA501" s="84"/>
      <c r="EB501" s="84"/>
      <c r="EC501" s="84"/>
      <c r="ED501" s="84"/>
      <c r="EE501" s="84"/>
      <c r="EF501" s="84"/>
      <c r="EG501" s="84"/>
      <c r="EH501" s="84"/>
      <c r="EI501" s="84"/>
      <c r="EJ501" s="84"/>
      <c r="EK501" s="84"/>
      <c r="EL501" s="84"/>
      <c r="EM501" s="84"/>
      <c r="EN501" s="84"/>
      <c r="EO501" s="84"/>
      <c r="EP501" s="84"/>
      <c r="EQ501" s="84"/>
      <c r="ER501" s="84"/>
      <c r="ES501" s="84"/>
      <c r="ET501" s="84"/>
      <c r="EU501" s="84"/>
      <c r="EV501" s="84"/>
      <c r="EW501" s="84"/>
      <c r="EX501" s="84"/>
      <c r="EY501" s="84"/>
      <c r="EZ501" s="84"/>
      <c r="FA501" s="84"/>
      <c r="FB501" s="84"/>
      <c r="FC501" s="84"/>
      <c r="FD501" s="84"/>
      <c r="FE501" s="84"/>
      <c r="FF501" s="84"/>
      <c r="FG501" s="84"/>
      <c r="FH501" s="84"/>
      <c r="FI501" s="84"/>
      <c r="FJ501" s="84"/>
      <c r="FK501" s="84"/>
      <c r="FL501" s="84"/>
      <c r="FM501" s="84"/>
      <c r="FN501" s="84"/>
      <c r="FO501" s="84"/>
      <c r="FP501" s="84"/>
      <c r="FQ501" s="84"/>
      <c r="FR501" s="84"/>
      <c r="FS501" s="84"/>
      <c r="FT501" s="84"/>
      <c r="FU501" s="84"/>
      <c r="FV501" s="84"/>
      <c r="FW501" s="84"/>
      <c r="FX501" s="84"/>
      <c r="FY501" s="84"/>
      <c r="FZ501" s="84"/>
      <c r="GA501" s="84"/>
      <c r="GB501" s="84"/>
      <c r="GC501" s="84"/>
      <c r="GD501" s="84"/>
      <c r="GE501" s="84"/>
      <c r="GF501" s="84"/>
      <c r="GG501" s="84"/>
      <c r="GH501" s="84"/>
      <c r="GI501" s="84"/>
      <c r="GJ501" s="84"/>
      <c r="GK501" s="84"/>
      <c r="GL501" s="84"/>
      <c r="GM501" s="84"/>
      <c r="GN501" s="84"/>
      <c r="GO501" s="84"/>
      <c r="GP501" s="84"/>
      <c r="GQ501" s="84"/>
      <c r="GR501" s="84"/>
      <c r="GS501" s="84"/>
      <c r="GT501" s="84"/>
      <c r="GU501" s="84"/>
      <c r="GV501" s="84"/>
      <c r="GW501" s="84"/>
      <c r="GX501" s="84"/>
      <c r="GY501" s="84"/>
      <c r="GZ501" s="84"/>
      <c r="HA501" s="84"/>
      <c r="HB501" s="84"/>
      <c r="HC501" s="84"/>
      <c r="HD501" s="84"/>
      <c r="HE501" s="84"/>
      <c r="HF501" s="84"/>
      <c r="HG501" s="84"/>
      <c r="HH501" s="84"/>
      <c r="HI501" s="84"/>
      <c r="HJ501" s="84"/>
      <c r="HK501" s="84"/>
      <c r="HL501" s="84"/>
      <c r="HM501" s="84"/>
      <c r="HN501" s="84"/>
      <c r="HO501" s="84"/>
      <c r="HP501" s="84"/>
      <c r="HQ501" s="84"/>
      <c r="HR501" s="84"/>
      <c r="HS501" s="84"/>
      <c r="HT501" s="84"/>
      <c r="HU501" s="84"/>
      <c r="HV501" s="84"/>
      <c r="HW501" s="84"/>
      <c r="HX501" s="84"/>
      <c r="HY501" s="84"/>
      <c r="HZ501" s="84"/>
      <c r="IA501" s="84"/>
      <c r="IB501" s="84"/>
      <c r="IC501" s="84"/>
      <c r="ID501" s="84"/>
      <c r="IE501" s="84"/>
      <c r="IF501" s="84"/>
      <c r="IG501" s="84"/>
      <c r="IH501" s="84"/>
      <c r="II501" s="84"/>
      <c r="IJ501" s="84"/>
      <c r="IK501" s="84"/>
      <c r="IL501" s="84"/>
    </row>
    <row r="502" spans="1:246" ht="30">
      <c r="A502" s="139" t="s">
        <v>861</v>
      </c>
      <c r="B502" s="49" t="s">
        <v>33</v>
      </c>
      <c r="C502" s="139"/>
      <c r="D502" s="139"/>
      <c r="E502" s="90">
        <v>55</v>
      </c>
      <c r="F502" s="108" t="s">
        <v>524</v>
      </c>
      <c r="G502" s="395"/>
      <c r="H502" s="222">
        <f t="shared" si="98"/>
        <v>621.5</v>
      </c>
      <c r="I502" s="203">
        <v>621.5</v>
      </c>
      <c r="J502" s="113"/>
      <c r="K502" s="113"/>
      <c r="L502" s="88">
        <f t="shared" si="99"/>
        <v>0</v>
      </c>
      <c r="M502" s="113"/>
      <c r="N502" s="114"/>
      <c r="O502" s="113"/>
      <c r="P502" s="113">
        <f t="shared" si="106"/>
        <v>621.5</v>
      </c>
      <c r="Q502" s="113">
        <v>621.5</v>
      </c>
      <c r="R502" s="114"/>
      <c r="S502" s="114"/>
      <c r="T502" s="114">
        <f t="shared" si="101"/>
        <v>0</v>
      </c>
      <c r="U502" s="114"/>
      <c r="V502" s="114"/>
      <c r="W502" s="114"/>
      <c r="X502" s="82" t="s">
        <v>461</v>
      </c>
      <c r="Y502" s="82"/>
      <c r="Z502" s="50">
        <f t="shared" si="102"/>
        <v>621.5</v>
      </c>
      <c r="AA502" s="51">
        <f t="shared" si="103"/>
        <v>0</v>
      </c>
      <c r="AB502" s="51">
        <f t="shared" si="104"/>
        <v>621.5</v>
      </c>
      <c r="AC502" s="51">
        <f t="shared" si="105"/>
        <v>0</v>
      </c>
      <c r="AD502" s="84"/>
      <c r="AE502" s="84"/>
      <c r="AF502" s="84"/>
      <c r="AG502" s="84"/>
      <c r="AH502" s="84"/>
      <c r="AI502" s="84"/>
      <c r="AJ502" s="84"/>
      <c r="AK502" s="84"/>
      <c r="AL502" s="84"/>
      <c r="AM502" s="84"/>
      <c r="AN502" s="84"/>
      <c r="AO502" s="84"/>
      <c r="AP502" s="84"/>
      <c r="AQ502" s="84"/>
      <c r="AR502" s="84"/>
      <c r="AS502" s="84"/>
      <c r="AT502" s="84"/>
      <c r="AU502" s="84"/>
      <c r="AV502" s="84"/>
      <c r="AW502" s="84"/>
      <c r="AX502" s="84"/>
      <c r="AY502" s="84"/>
      <c r="AZ502" s="84"/>
      <c r="BA502" s="84"/>
      <c r="BB502" s="84"/>
      <c r="BC502" s="84"/>
      <c r="BD502" s="84"/>
      <c r="BE502" s="84"/>
      <c r="BF502" s="84"/>
      <c r="BG502" s="84"/>
      <c r="BH502" s="84"/>
      <c r="BI502" s="84"/>
      <c r="BJ502" s="84"/>
      <c r="BK502" s="84"/>
      <c r="BL502" s="84"/>
      <c r="BM502" s="84"/>
      <c r="BN502" s="84"/>
      <c r="BO502" s="84"/>
      <c r="BP502" s="84"/>
      <c r="BQ502" s="84"/>
      <c r="BR502" s="84"/>
      <c r="BS502" s="84"/>
      <c r="BT502" s="84"/>
      <c r="BU502" s="84"/>
      <c r="BV502" s="84"/>
      <c r="BW502" s="84"/>
      <c r="BX502" s="84"/>
      <c r="BY502" s="84"/>
      <c r="BZ502" s="84"/>
      <c r="CA502" s="84"/>
      <c r="CB502" s="84"/>
      <c r="CC502" s="84"/>
      <c r="CD502" s="84"/>
      <c r="CE502" s="84"/>
      <c r="CF502" s="84"/>
      <c r="CG502" s="84"/>
      <c r="CH502" s="84"/>
      <c r="CI502" s="84"/>
      <c r="CJ502" s="84"/>
      <c r="CK502" s="84"/>
      <c r="CL502" s="84"/>
      <c r="CM502" s="84"/>
      <c r="CN502" s="84"/>
      <c r="CO502" s="84"/>
      <c r="CP502" s="84"/>
      <c r="CQ502" s="84"/>
      <c r="CR502" s="84"/>
      <c r="CS502" s="84"/>
      <c r="CT502" s="84"/>
      <c r="CU502" s="84"/>
      <c r="CV502" s="84"/>
      <c r="CW502" s="84"/>
      <c r="CX502" s="84"/>
      <c r="CY502" s="84"/>
      <c r="CZ502" s="84"/>
      <c r="DA502" s="84"/>
      <c r="DB502" s="84"/>
      <c r="DC502" s="84"/>
      <c r="DD502" s="84"/>
      <c r="DE502" s="84"/>
      <c r="DF502" s="84"/>
      <c r="DG502" s="84"/>
      <c r="DH502" s="84"/>
      <c r="DI502" s="84"/>
      <c r="DJ502" s="84"/>
      <c r="DK502" s="84"/>
      <c r="DL502" s="84"/>
      <c r="DM502" s="84"/>
      <c r="DN502" s="84"/>
      <c r="DO502" s="84"/>
      <c r="DP502" s="84"/>
      <c r="DQ502" s="84"/>
      <c r="DR502" s="84"/>
      <c r="DS502" s="84"/>
      <c r="DT502" s="84"/>
      <c r="DU502" s="84"/>
      <c r="DV502" s="84"/>
      <c r="DW502" s="84"/>
      <c r="DX502" s="84"/>
      <c r="DY502" s="84"/>
      <c r="DZ502" s="84"/>
      <c r="EA502" s="84"/>
      <c r="EB502" s="84"/>
      <c r="EC502" s="84"/>
      <c r="ED502" s="84"/>
      <c r="EE502" s="84"/>
      <c r="EF502" s="84"/>
      <c r="EG502" s="84"/>
      <c r="EH502" s="84"/>
      <c r="EI502" s="84"/>
      <c r="EJ502" s="84"/>
      <c r="EK502" s="84"/>
      <c r="EL502" s="84"/>
      <c r="EM502" s="84"/>
      <c r="EN502" s="84"/>
      <c r="EO502" s="84"/>
      <c r="EP502" s="84"/>
      <c r="EQ502" s="84"/>
      <c r="ER502" s="84"/>
      <c r="ES502" s="84"/>
      <c r="ET502" s="84"/>
      <c r="EU502" s="84"/>
      <c r="EV502" s="84"/>
      <c r="EW502" s="84"/>
      <c r="EX502" s="84"/>
      <c r="EY502" s="84"/>
      <c r="EZ502" s="84"/>
      <c r="FA502" s="84"/>
      <c r="FB502" s="84"/>
      <c r="FC502" s="84"/>
      <c r="FD502" s="84"/>
      <c r="FE502" s="84"/>
      <c r="FF502" s="84"/>
      <c r="FG502" s="84"/>
      <c r="FH502" s="84"/>
      <c r="FI502" s="84"/>
      <c r="FJ502" s="84"/>
      <c r="FK502" s="84"/>
      <c r="FL502" s="84"/>
      <c r="FM502" s="84"/>
      <c r="FN502" s="84"/>
      <c r="FO502" s="84"/>
      <c r="FP502" s="84"/>
      <c r="FQ502" s="84"/>
      <c r="FR502" s="84"/>
      <c r="FS502" s="84"/>
      <c r="FT502" s="84"/>
      <c r="FU502" s="84"/>
      <c r="FV502" s="84"/>
      <c r="FW502" s="84"/>
      <c r="FX502" s="84"/>
      <c r="FY502" s="84"/>
      <c r="FZ502" s="84"/>
      <c r="GA502" s="84"/>
      <c r="GB502" s="84"/>
      <c r="GC502" s="84"/>
      <c r="GD502" s="84"/>
      <c r="GE502" s="84"/>
      <c r="GF502" s="84"/>
      <c r="GG502" s="84"/>
      <c r="GH502" s="84"/>
      <c r="GI502" s="84"/>
      <c r="GJ502" s="84"/>
      <c r="GK502" s="84"/>
      <c r="GL502" s="84"/>
      <c r="GM502" s="84"/>
      <c r="GN502" s="84"/>
      <c r="GO502" s="84"/>
      <c r="GP502" s="84"/>
      <c r="GQ502" s="84"/>
      <c r="GR502" s="84"/>
      <c r="GS502" s="84"/>
      <c r="GT502" s="84"/>
      <c r="GU502" s="84"/>
      <c r="GV502" s="84"/>
      <c r="GW502" s="84"/>
      <c r="GX502" s="84"/>
      <c r="GY502" s="84"/>
      <c r="GZ502" s="84"/>
      <c r="HA502" s="84"/>
      <c r="HB502" s="84"/>
      <c r="HC502" s="84"/>
      <c r="HD502" s="84"/>
      <c r="HE502" s="84"/>
      <c r="HF502" s="84"/>
      <c r="HG502" s="84"/>
      <c r="HH502" s="84"/>
      <c r="HI502" s="84"/>
      <c r="HJ502" s="84"/>
      <c r="HK502" s="84"/>
      <c r="HL502" s="84"/>
      <c r="HM502" s="84"/>
      <c r="HN502" s="84"/>
      <c r="HO502" s="84"/>
      <c r="HP502" s="84"/>
      <c r="HQ502" s="84"/>
      <c r="HR502" s="84"/>
      <c r="HS502" s="84"/>
      <c r="HT502" s="84"/>
      <c r="HU502" s="84"/>
      <c r="HV502" s="84"/>
      <c r="HW502" s="84"/>
      <c r="HX502" s="84"/>
      <c r="HY502" s="84"/>
      <c r="HZ502" s="84"/>
      <c r="IA502" s="84"/>
      <c r="IB502" s="84"/>
      <c r="IC502" s="84"/>
      <c r="ID502" s="84"/>
      <c r="IE502" s="84"/>
      <c r="IF502" s="84"/>
      <c r="IG502" s="84"/>
      <c r="IH502" s="84"/>
      <c r="II502" s="84"/>
      <c r="IJ502" s="84"/>
      <c r="IK502" s="84"/>
      <c r="IL502" s="84"/>
    </row>
    <row r="503" spans="1:246" ht="30">
      <c r="A503" s="139" t="s">
        <v>861</v>
      </c>
      <c r="B503" s="49" t="s">
        <v>33</v>
      </c>
      <c r="C503" s="139"/>
      <c r="D503" s="139"/>
      <c r="E503" s="90">
        <v>56</v>
      </c>
      <c r="F503" s="108" t="s">
        <v>525</v>
      </c>
      <c r="G503" s="395"/>
      <c r="H503" s="222">
        <f t="shared" si="98"/>
        <v>199.3</v>
      </c>
      <c r="I503" s="203">
        <v>199.3</v>
      </c>
      <c r="J503" s="113"/>
      <c r="K503" s="113"/>
      <c r="L503" s="88">
        <f t="shared" si="99"/>
        <v>199.3</v>
      </c>
      <c r="M503" s="113">
        <v>199.3</v>
      </c>
      <c r="N503" s="114"/>
      <c r="O503" s="113"/>
      <c r="P503" s="113">
        <f t="shared" si="106"/>
        <v>0</v>
      </c>
      <c r="Q503" s="113"/>
      <c r="R503" s="114"/>
      <c r="S503" s="114"/>
      <c r="T503" s="114">
        <f t="shared" si="101"/>
        <v>2.0910000000000002</v>
      </c>
      <c r="U503" s="114">
        <v>2.0910000000000002</v>
      </c>
      <c r="V503" s="114"/>
      <c r="W503" s="114"/>
      <c r="X503" s="82" t="s">
        <v>461</v>
      </c>
      <c r="Y503" s="82"/>
      <c r="Z503" s="50">
        <f t="shared" si="102"/>
        <v>199.3</v>
      </c>
      <c r="AA503" s="51">
        <f t="shared" si="103"/>
        <v>199.3</v>
      </c>
      <c r="AB503" s="51">
        <f t="shared" si="104"/>
        <v>0</v>
      </c>
      <c r="AC503" s="51">
        <f t="shared" si="105"/>
        <v>2.0910000000000002</v>
      </c>
      <c r="AD503" s="84"/>
      <c r="AE503" s="84"/>
      <c r="AF503" s="84"/>
      <c r="AG503" s="84"/>
      <c r="AH503" s="84"/>
      <c r="AI503" s="84"/>
      <c r="AJ503" s="84"/>
      <c r="AK503" s="84"/>
      <c r="AL503" s="84"/>
      <c r="AM503" s="84"/>
      <c r="AN503" s="84"/>
      <c r="AO503" s="84"/>
      <c r="AP503" s="84"/>
      <c r="AQ503" s="84"/>
      <c r="AR503" s="84"/>
      <c r="AS503" s="84"/>
      <c r="AT503" s="84"/>
      <c r="AU503" s="84"/>
      <c r="AV503" s="84"/>
      <c r="AW503" s="84"/>
      <c r="AX503" s="84"/>
      <c r="AY503" s="84"/>
      <c r="AZ503" s="84"/>
      <c r="BA503" s="84"/>
      <c r="BB503" s="84"/>
      <c r="BC503" s="84"/>
      <c r="BD503" s="84"/>
      <c r="BE503" s="84"/>
      <c r="BF503" s="84"/>
      <c r="BG503" s="84"/>
      <c r="BH503" s="84"/>
      <c r="BI503" s="84"/>
      <c r="BJ503" s="84"/>
      <c r="BK503" s="84"/>
      <c r="BL503" s="84"/>
      <c r="BM503" s="84"/>
      <c r="BN503" s="84"/>
      <c r="BO503" s="84"/>
      <c r="BP503" s="84"/>
      <c r="BQ503" s="84"/>
      <c r="BR503" s="84"/>
      <c r="BS503" s="84"/>
      <c r="BT503" s="84"/>
      <c r="BU503" s="84"/>
      <c r="BV503" s="84"/>
      <c r="BW503" s="84"/>
      <c r="BX503" s="84"/>
      <c r="BY503" s="84"/>
      <c r="BZ503" s="84"/>
      <c r="CA503" s="84"/>
      <c r="CB503" s="84"/>
      <c r="CC503" s="84"/>
      <c r="CD503" s="84"/>
      <c r="CE503" s="84"/>
      <c r="CF503" s="84"/>
      <c r="CG503" s="84"/>
      <c r="CH503" s="84"/>
      <c r="CI503" s="84"/>
      <c r="CJ503" s="84"/>
      <c r="CK503" s="84"/>
      <c r="CL503" s="84"/>
      <c r="CM503" s="84"/>
      <c r="CN503" s="84"/>
      <c r="CO503" s="84"/>
      <c r="CP503" s="84"/>
      <c r="CQ503" s="84"/>
      <c r="CR503" s="84"/>
      <c r="CS503" s="84"/>
      <c r="CT503" s="84"/>
      <c r="CU503" s="84"/>
      <c r="CV503" s="84"/>
      <c r="CW503" s="84"/>
      <c r="CX503" s="84"/>
      <c r="CY503" s="84"/>
      <c r="CZ503" s="84"/>
      <c r="DA503" s="84"/>
      <c r="DB503" s="84"/>
      <c r="DC503" s="84"/>
      <c r="DD503" s="84"/>
      <c r="DE503" s="84"/>
      <c r="DF503" s="84"/>
      <c r="DG503" s="84"/>
      <c r="DH503" s="84"/>
      <c r="DI503" s="84"/>
      <c r="DJ503" s="84"/>
      <c r="DK503" s="84"/>
      <c r="DL503" s="84"/>
      <c r="DM503" s="84"/>
      <c r="DN503" s="84"/>
      <c r="DO503" s="84"/>
      <c r="DP503" s="84"/>
      <c r="DQ503" s="84"/>
      <c r="DR503" s="84"/>
      <c r="DS503" s="84"/>
      <c r="DT503" s="84"/>
      <c r="DU503" s="84"/>
      <c r="DV503" s="84"/>
      <c r="DW503" s="84"/>
      <c r="DX503" s="84"/>
      <c r="DY503" s="84"/>
      <c r="DZ503" s="84"/>
      <c r="EA503" s="84"/>
      <c r="EB503" s="84"/>
      <c r="EC503" s="84"/>
      <c r="ED503" s="84"/>
      <c r="EE503" s="84"/>
      <c r="EF503" s="84"/>
      <c r="EG503" s="84"/>
      <c r="EH503" s="84"/>
      <c r="EI503" s="84"/>
      <c r="EJ503" s="84"/>
      <c r="EK503" s="84"/>
      <c r="EL503" s="84"/>
      <c r="EM503" s="84"/>
      <c r="EN503" s="84"/>
      <c r="EO503" s="84"/>
      <c r="EP503" s="84"/>
      <c r="EQ503" s="84"/>
      <c r="ER503" s="84"/>
      <c r="ES503" s="84"/>
      <c r="ET503" s="84"/>
      <c r="EU503" s="84"/>
      <c r="EV503" s="84"/>
      <c r="EW503" s="84"/>
      <c r="EX503" s="84"/>
      <c r="EY503" s="84"/>
      <c r="EZ503" s="84"/>
      <c r="FA503" s="84"/>
      <c r="FB503" s="84"/>
      <c r="FC503" s="84"/>
      <c r="FD503" s="84"/>
      <c r="FE503" s="84"/>
      <c r="FF503" s="84"/>
      <c r="FG503" s="84"/>
      <c r="FH503" s="84"/>
      <c r="FI503" s="84"/>
      <c r="FJ503" s="84"/>
      <c r="FK503" s="84"/>
      <c r="FL503" s="84"/>
      <c r="FM503" s="84"/>
      <c r="FN503" s="84"/>
      <c r="FO503" s="84"/>
      <c r="FP503" s="84"/>
      <c r="FQ503" s="84"/>
      <c r="FR503" s="84"/>
      <c r="FS503" s="84"/>
      <c r="FT503" s="84"/>
      <c r="FU503" s="84"/>
      <c r="FV503" s="84"/>
      <c r="FW503" s="84"/>
      <c r="FX503" s="84"/>
      <c r="FY503" s="84"/>
      <c r="FZ503" s="84"/>
      <c r="GA503" s="84"/>
      <c r="GB503" s="84"/>
      <c r="GC503" s="84"/>
      <c r="GD503" s="84"/>
      <c r="GE503" s="84"/>
      <c r="GF503" s="84"/>
      <c r="GG503" s="84"/>
      <c r="GH503" s="84"/>
      <c r="GI503" s="84"/>
      <c r="GJ503" s="84"/>
      <c r="GK503" s="84"/>
      <c r="GL503" s="84"/>
      <c r="GM503" s="84"/>
      <c r="GN503" s="84"/>
      <c r="GO503" s="84"/>
      <c r="GP503" s="84"/>
      <c r="GQ503" s="84"/>
      <c r="GR503" s="84"/>
      <c r="GS503" s="84"/>
      <c r="GT503" s="84"/>
      <c r="GU503" s="84"/>
      <c r="GV503" s="84"/>
      <c r="GW503" s="84"/>
      <c r="GX503" s="84"/>
      <c r="GY503" s="84"/>
      <c r="GZ503" s="84"/>
      <c r="HA503" s="84"/>
      <c r="HB503" s="84"/>
      <c r="HC503" s="84"/>
      <c r="HD503" s="84"/>
      <c r="HE503" s="84"/>
      <c r="HF503" s="84"/>
      <c r="HG503" s="84"/>
      <c r="HH503" s="84"/>
      <c r="HI503" s="84"/>
      <c r="HJ503" s="84"/>
      <c r="HK503" s="84"/>
      <c r="HL503" s="84"/>
      <c r="HM503" s="84"/>
      <c r="HN503" s="84"/>
      <c r="HO503" s="84"/>
      <c r="HP503" s="84"/>
      <c r="HQ503" s="84"/>
      <c r="HR503" s="84"/>
      <c r="HS503" s="84"/>
      <c r="HT503" s="84"/>
      <c r="HU503" s="84"/>
      <c r="HV503" s="84"/>
      <c r="HW503" s="84"/>
      <c r="HX503" s="84"/>
      <c r="HY503" s="84"/>
      <c r="HZ503" s="84"/>
      <c r="IA503" s="84"/>
      <c r="IB503" s="84"/>
      <c r="IC503" s="84"/>
      <c r="ID503" s="84"/>
      <c r="IE503" s="84"/>
      <c r="IF503" s="84"/>
      <c r="IG503" s="84"/>
      <c r="IH503" s="84"/>
      <c r="II503" s="84"/>
      <c r="IJ503" s="84"/>
      <c r="IK503" s="84"/>
      <c r="IL503" s="84"/>
    </row>
    <row r="504" spans="1:246" ht="45">
      <c r="A504" s="139" t="s">
        <v>861</v>
      </c>
      <c r="B504" s="49" t="s">
        <v>33</v>
      </c>
      <c r="C504" s="139"/>
      <c r="D504" s="139"/>
      <c r="E504" s="90">
        <v>57</v>
      </c>
      <c r="F504" s="108" t="s">
        <v>527</v>
      </c>
      <c r="G504" s="124" t="s">
        <v>526</v>
      </c>
      <c r="H504" s="222">
        <f t="shared" si="98"/>
        <v>700</v>
      </c>
      <c r="I504" s="203">
        <v>700</v>
      </c>
      <c r="J504" s="113"/>
      <c r="K504" s="113"/>
      <c r="L504" s="88">
        <f t="shared" si="99"/>
        <v>0</v>
      </c>
      <c r="M504" s="113"/>
      <c r="N504" s="114"/>
      <c r="O504" s="113"/>
      <c r="P504" s="113">
        <f t="shared" si="106"/>
        <v>700</v>
      </c>
      <c r="Q504" s="113">
        <v>700</v>
      </c>
      <c r="R504" s="114"/>
      <c r="S504" s="114"/>
      <c r="T504" s="114">
        <f t="shared" si="101"/>
        <v>0</v>
      </c>
      <c r="U504" s="114"/>
      <c r="V504" s="114"/>
      <c r="W504" s="114"/>
      <c r="X504" s="82" t="s">
        <v>451</v>
      </c>
      <c r="Y504" s="82"/>
      <c r="Z504" s="50">
        <f t="shared" si="102"/>
        <v>700</v>
      </c>
      <c r="AA504" s="51">
        <f t="shared" si="103"/>
        <v>0</v>
      </c>
      <c r="AB504" s="51">
        <f t="shared" si="104"/>
        <v>700</v>
      </c>
      <c r="AC504" s="51">
        <f t="shared" si="105"/>
        <v>0</v>
      </c>
      <c r="AD504" s="84"/>
      <c r="AE504" s="84"/>
      <c r="AF504" s="84"/>
      <c r="AG504" s="84"/>
      <c r="AH504" s="84"/>
      <c r="AI504" s="84"/>
      <c r="AJ504" s="84"/>
      <c r="AK504" s="84"/>
      <c r="AL504" s="84"/>
      <c r="AM504" s="84"/>
      <c r="AN504" s="84"/>
      <c r="AO504" s="84"/>
      <c r="AP504" s="84"/>
      <c r="AQ504" s="84"/>
      <c r="AR504" s="84"/>
      <c r="AS504" s="84"/>
      <c r="AT504" s="84"/>
      <c r="AU504" s="84"/>
      <c r="AV504" s="84"/>
      <c r="AW504" s="84"/>
      <c r="AX504" s="84"/>
      <c r="AY504" s="84"/>
      <c r="AZ504" s="84"/>
      <c r="BA504" s="84"/>
      <c r="BB504" s="84"/>
      <c r="BC504" s="84"/>
      <c r="BD504" s="84"/>
      <c r="BE504" s="84"/>
      <c r="BF504" s="84"/>
      <c r="BG504" s="84"/>
      <c r="BH504" s="84"/>
      <c r="BI504" s="84"/>
      <c r="BJ504" s="84"/>
      <c r="BK504" s="84"/>
      <c r="BL504" s="84"/>
      <c r="BM504" s="84"/>
      <c r="BN504" s="84"/>
      <c r="BO504" s="84"/>
      <c r="BP504" s="84"/>
      <c r="BQ504" s="84"/>
      <c r="BR504" s="84"/>
      <c r="BS504" s="84"/>
      <c r="BT504" s="84"/>
      <c r="BU504" s="84"/>
      <c r="BV504" s="84"/>
      <c r="BW504" s="84"/>
      <c r="BX504" s="84"/>
      <c r="BY504" s="84"/>
      <c r="BZ504" s="84"/>
      <c r="CA504" s="84"/>
      <c r="CB504" s="84"/>
      <c r="CC504" s="84"/>
      <c r="CD504" s="84"/>
      <c r="CE504" s="84"/>
      <c r="CF504" s="84"/>
      <c r="CG504" s="84"/>
      <c r="CH504" s="84"/>
      <c r="CI504" s="84"/>
      <c r="CJ504" s="84"/>
      <c r="CK504" s="84"/>
      <c r="CL504" s="84"/>
      <c r="CM504" s="84"/>
      <c r="CN504" s="84"/>
      <c r="CO504" s="84"/>
      <c r="CP504" s="84"/>
      <c r="CQ504" s="84"/>
      <c r="CR504" s="84"/>
      <c r="CS504" s="84"/>
      <c r="CT504" s="84"/>
      <c r="CU504" s="84"/>
      <c r="CV504" s="84"/>
      <c r="CW504" s="84"/>
      <c r="CX504" s="84"/>
      <c r="CY504" s="84"/>
      <c r="CZ504" s="84"/>
      <c r="DA504" s="84"/>
      <c r="DB504" s="84"/>
      <c r="DC504" s="84"/>
      <c r="DD504" s="84"/>
      <c r="DE504" s="84"/>
      <c r="DF504" s="84"/>
      <c r="DG504" s="84"/>
      <c r="DH504" s="84"/>
      <c r="DI504" s="84"/>
      <c r="DJ504" s="84"/>
      <c r="DK504" s="84"/>
      <c r="DL504" s="84"/>
      <c r="DM504" s="84"/>
      <c r="DN504" s="84"/>
      <c r="DO504" s="84"/>
      <c r="DP504" s="84"/>
      <c r="DQ504" s="84"/>
      <c r="DR504" s="84"/>
      <c r="DS504" s="84"/>
      <c r="DT504" s="84"/>
      <c r="DU504" s="84"/>
      <c r="DV504" s="84"/>
      <c r="DW504" s="84"/>
      <c r="DX504" s="84"/>
      <c r="DY504" s="84"/>
      <c r="DZ504" s="84"/>
      <c r="EA504" s="84"/>
      <c r="EB504" s="84"/>
      <c r="EC504" s="84"/>
      <c r="ED504" s="84"/>
      <c r="EE504" s="84"/>
      <c r="EF504" s="84"/>
      <c r="EG504" s="84"/>
      <c r="EH504" s="84"/>
      <c r="EI504" s="84"/>
      <c r="EJ504" s="84"/>
      <c r="EK504" s="84"/>
      <c r="EL504" s="84"/>
      <c r="EM504" s="84"/>
      <c r="EN504" s="84"/>
      <c r="EO504" s="84"/>
      <c r="EP504" s="84"/>
      <c r="EQ504" s="84"/>
      <c r="ER504" s="84"/>
      <c r="ES504" s="84"/>
      <c r="ET504" s="84"/>
      <c r="EU504" s="84"/>
      <c r="EV504" s="84"/>
      <c r="EW504" s="84"/>
      <c r="EX504" s="84"/>
      <c r="EY504" s="84"/>
      <c r="EZ504" s="84"/>
      <c r="FA504" s="84"/>
      <c r="FB504" s="84"/>
      <c r="FC504" s="84"/>
      <c r="FD504" s="84"/>
      <c r="FE504" s="84"/>
      <c r="FF504" s="84"/>
      <c r="FG504" s="84"/>
      <c r="FH504" s="84"/>
      <c r="FI504" s="84"/>
      <c r="FJ504" s="84"/>
      <c r="FK504" s="84"/>
      <c r="FL504" s="84"/>
      <c r="FM504" s="84"/>
      <c r="FN504" s="84"/>
      <c r="FO504" s="84"/>
      <c r="FP504" s="84"/>
      <c r="FQ504" s="84"/>
      <c r="FR504" s="84"/>
      <c r="FS504" s="84"/>
      <c r="FT504" s="84"/>
      <c r="FU504" s="84"/>
      <c r="FV504" s="84"/>
      <c r="FW504" s="84"/>
      <c r="FX504" s="84"/>
      <c r="FY504" s="84"/>
      <c r="FZ504" s="84"/>
      <c r="GA504" s="84"/>
      <c r="GB504" s="84"/>
      <c r="GC504" s="84"/>
      <c r="GD504" s="84"/>
      <c r="GE504" s="84"/>
      <c r="GF504" s="84"/>
      <c r="GG504" s="84"/>
      <c r="GH504" s="84"/>
      <c r="GI504" s="84"/>
      <c r="GJ504" s="84"/>
      <c r="GK504" s="84"/>
      <c r="GL504" s="84"/>
      <c r="GM504" s="84"/>
      <c r="GN504" s="84"/>
      <c r="GO504" s="84"/>
      <c r="GP504" s="84"/>
      <c r="GQ504" s="84"/>
      <c r="GR504" s="84"/>
      <c r="GS504" s="84"/>
      <c r="GT504" s="84"/>
      <c r="GU504" s="84"/>
      <c r="GV504" s="84"/>
      <c r="GW504" s="84"/>
      <c r="GX504" s="84"/>
      <c r="GY504" s="84"/>
      <c r="GZ504" s="84"/>
      <c r="HA504" s="84"/>
      <c r="HB504" s="84"/>
      <c r="HC504" s="84"/>
      <c r="HD504" s="84"/>
      <c r="HE504" s="84"/>
      <c r="HF504" s="84"/>
      <c r="HG504" s="84"/>
      <c r="HH504" s="84"/>
      <c r="HI504" s="84"/>
      <c r="HJ504" s="84"/>
      <c r="HK504" s="84"/>
      <c r="HL504" s="84"/>
      <c r="HM504" s="84"/>
      <c r="HN504" s="84"/>
      <c r="HO504" s="84"/>
      <c r="HP504" s="84"/>
      <c r="HQ504" s="84"/>
      <c r="HR504" s="84"/>
      <c r="HS504" s="84"/>
      <c r="HT504" s="84"/>
      <c r="HU504" s="84"/>
      <c r="HV504" s="84"/>
      <c r="HW504" s="84"/>
      <c r="HX504" s="84"/>
      <c r="HY504" s="84"/>
      <c r="HZ504" s="84"/>
      <c r="IA504" s="84"/>
      <c r="IB504" s="84"/>
      <c r="IC504" s="84"/>
      <c r="ID504" s="84"/>
      <c r="IE504" s="84"/>
      <c r="IF504" s="84"/>
      <c r="IG504" s="84"/>
      <c r="IH504" s="84"/>
      <c r="II504" s="84"/>
      <c r="IJ504" s="84"/>
      <c r="IK504" s="84"/>
      <c r="IL504" s="84"/>
    </row>
    <row r="505" spans="1:246" ht="30">
      <c r="A505" s="139" t="s">
        <v>861</v>
      </c>
      <c r="B505" s="49" t="s">
        <v>33</v>
      </c>
      <c r="C505" s="139"/>
      <c r="D505" s="139"/>
      <c r="E505" s="90">
        <v>58</v>
      </c>
      <c r="F505" s="108" t="s">
        <v>529</v>
      </c>
      <c r="G505" s="395" t="s">
        <v>528</v>
      </c>
      <c r="H505" s="222">
        <f t="shared" si="98"/>
        <v>349</v>
      </c>
      <c r="I505" s="203">
        <v>349</v>
      </c>
      <c r="J505" s="113"/>
      <c r="K505" s="113"/>
      <c r="L505" s="88">
        <f t="shared" si="99"/>
        <v>349</v>
      </c>
      <c r="M505" s="113">
        <v>349</v>
      </c>
      <c r="N505" s="114"/>
      <c r="O505" s="113"/>
      <c r="P505" s="113">
        <f t="shared" si="106"/>
        <v>0</v>
      </c>
      <c r="Q505" s="113"/>
      <c r="R505" s="114"/>
      <c r="S505" s="114"/>
      <c r="T505" s="114">
        <f t="shared" si="101"/>
        <v>51.302000000000021</v>
      </c>
      <c r="U505" s="114">
        <v>51.302000000000021</v>
      </c>
      <c r="V505" s="114"/>
      <c r="W505" s="114"/>
      <c r="X505" s="82" t="s">
        <v>455</v>
      </c>
      <c r="Y505" s="82"/>
      <c r="Z505" s="50">
        <f t="shared" si="102"/>
        <v>349</v>
      </c>
      <c r="AA505" s="51">
        <f t="shared" si="103"/>
        <v>349</v>
      </c>
      <c r="AB505" s="51">
        <f t="shared" si="104"/>
        <v>0</v>
      </c>
      <c r="AC505" s="51">
        <f t="shared" si="105"/>
        <v>51.302000000000021</v>
      </c>
      <c r="AD505" s="84"/>
      <c r="AE505" s="84"/>
      <c r="AF505" s="84"/>
      <c r="AG505" s="84"/>
      <c r="AH505" s="84"/>
      <c r="AI505" s="84"/>
      <c r="AJ505" s="84"/>
      <c r="AK505" s="84"/>
      <c r="AL505" s="84"/>
      <c r="AM505" s="84"/>
      <c r="AN505" s="84"/>
      <c r="AO505" s="84"/>
      <c r="AP505" s="84"/>
      <c r="AQ505" s="84"/>
      <c r="AR505" s="84"/>
      <c r="AS505" s="84"/>
      <c r="AT505" s="84"/>
      <c r="AU505" s="84"/>
      <c r="AV505" s="84"/>
      <c r="AW505" s="84"/>
      <c r="AX505" s="84"/>
      <c r="AY505" s="84"/>
      <c r="AZ505" s="84"/>
      <c r="BA505" s="84"/>
      <c r="BB505" s="84"/>
      <c r="BC505" s="84"/>
      <c r="BD505" s="84"/>
      <c r="BE505" s="84"/>
      <c r="BF505" s="84"/>
      <c r="BG505" s="84"/>
      <c r="BH505" s="84"/>
      <c r="BI505" s="84"/>
      <c r="BJ505" s="84"/>
      <c r="BK505" s="84"/>
      <c r="BL505" s="84"/>
      <c r="BM505" s="84"/>
      <c r="BN505" s="84"/>
      <c r="BO505" s="84"/>
      <c r="BP505" s="84"/>
      <c r="BQ505" s="84"/>
      <c r="BR505" s="84"/>
      <c r="BS505" s="84"/>
      <c r="BT505" s="84"/>
      <c r="BU505" s="84"/>
      <c r="BV505" s="84"/>
      <c r="BW505" s="84"/>
      <c r="BX505" s="84"/>
      <c r="BY505" s="84"/>
      <c r="BZ505" s="84"/>
      <c r="CA505" s="84"/>
      <c r="CB505" s="84"/>
      <c r="CC505" s="84"/>
      <c r="CD505" s="84"/>
      <c r="CE505" s="84"/>
      <c r="CF505" s="84"/>
      <c r="CG505" s="84"/>
      <c r="CH505" s="84"/>
      <c r="CI505" s="84"/>
      <c r="CJ505" s="84"/>
      <c r="CK505" s="84"/>
      <c r="CL505" s="84"/>
      <c r="CM505" s="84"/>
      <c r="CN505" s="84"/>
      <c r="CO505" s="84"/>
      <c r="CP505" s="84"/>
      <c r="CQ505" s="84"/>
      <c r="CR505" s="84"/>
      <c r="CS505" s="84"/>
      <c r="CT505" s="84"/>
      <c r="CU505" s="84"/>
      <c r="CV505" s="84"/>
      <c r="CW505" s="84"/>
      <c r="CX505" s="84"/>
      <c r="CY505" s="84"/>
      <c r="CZ505" s="84"/>
      <c r="DA505" s="84"/>
      <c r="DB505" s="84"/>
      <c r="DC505" s="84"/>
      <c r="DD505" s="84"/>
      <c r="DE505" s="84"/>
      <c r="DF505" s="84"/>
      <c r="DG505" s="84"/>
      <c r="DH505" s="84"/>
      <c r="DI505" s="84"/>
      <c r="DJ505" s="84"/>
      <c r="DK505" s="84"/>
      <c r="DL505" s="84"/>
      <c r="DM505" s="84"/>
      <c r="DN505" s="84"/>
      <c r="DO505" s="84"/>
      <c r="DP505" s="84"/>
      <c r="DQ505" s="84"/>
      <c r="DR505" s="84"/>
      <c r="DS505" s="84"/>
      <c r="DT505" s="84"/>
      <c r="DU505" s="84"/>
      <c r="DV505" s="84"/>
      <c r="DW505" s="84"/>
      <c r="DX505" s="84"/>
      <c r="DY505" s="84"/>
      <c r="DZ505" s="84"/>
      <c r="EA505" s="84"/>
      <c r="EB505" s="84"/>
      <c r="EC505" s="84"/>
      <c r="ED505" s="84"/>
      <c r="EE505" s="84"/>
      <c r="EF505" s="84"/>
      <c r="EG505" s="84"/>
      <c r="EH505" s="84"/>
      <c r="EI505" s="84"/>
      <c r="EJ505" s="84"/>
      <c r="EK505" s="84"/>
      <c r="EL505" s="84"/>
      <c r="EM505" s="84"/>
      <c r="EN505" s="84"/>
      <c r="EO505" s="84"/>
      <c r="EP505" s="84"/>
      <c r="EQ505" s="84"/>
      <c r="ER505" s="84"/>
      <c r="ES505" s="84"/>
      <c r="ET505" s="84"/>
      <c r="EU505" s="84"/>
      <c r="EV505" s="84"/>
      <c r="EW505" s="84"/>
      <c r="EX505" s="84"/>
      <c r="EY505" s="84"/>
      <c r="EZ505" s="84"/>
      <c r="FA505" s="84"/>
      <c r="FB505" s="84"/>
      <c r="FC505" s="84"/>
      <c r="FD505" s="84"/>
      <c r="FE505" s="84"/>
      <c r="FF505" s="84"/>
      <c r="FG505" s="84"/>
      <c r="FH505" s="84"/>
      <c r="FI505" s="84"/>
      <c r="FJ505" s="84"/>
      <c r="FK505" s="84"/>
      <c r="FL505" s="84"/>
      <c r="FM505" s="84"/>
      <c r="FN505" s="84"/>
      <c r="FO505" s="84"/>
      <c r="FP505" s="84"/>
      <c r="FQ505" s="84"/>
      <c r="FR505" s="84"/>
      <c r="FS505" s="84"/>
      <c r="FT505" s="84"/>
      <c r="FU505" s="84"/>
      <c r="FV505" s="84"/>
      <c r="FW505" s="84"/>
      <c r="FX505" s="84"/>
      <c r="FY505" s="84"/>
      <c r="FZ505" s="84"/>
      <c r="GA505" s="84"/>
      <c r="GB505" s="84"/>
      <c r="GC505" s="84"/>
      <c r="GD505" s="84"/>
      <c r="GE505" s="84"/>
      <c r="GF505" s="84"/>
      <c r="GG505" s="84"/>
      <c r="GH505" s="84"/>
      <c r="GI505" s="84"/>
      <c r="GJ505" s="84"/>
      <c r="GK505" s="84"/>
      <c r="GL505" s="84"/>
      <c r="GM505" s="84"/>
      <c r="GN505" s="84"/>
      <c r="GO505" s="84"/>
      <c r="GP505" s="84"/>
      <c r="GQ505" s="84"/>
      <c r="GR505" s="84"/>
      <c r="GS505" s="84"/>
      <c r="GT505" s="84"/>
      <c r="GU505" s="84"/>
      <c r="GV505" s="84"/>
      <c r="GW505" s="84"/>
      <c r="GX505" s="84"/>
      <c r="GY505" s="84"/>
      <c r="GZ505" s="84"/>
      <c r="HA505" s="84"/>
      <c r="HB505" s="84"/>
      <c r="HC505" s="84"/>
      <c r="HD505" s="84"/>
      <c r="HE505" s="84"/>
      <c r="HF505" s="84"/>
      <c r="HG505" s="84"/>
      <c r="HH505" s="84"/>
      <c r="HI505" s="84"/>
      <c r="HJ505" s="84"/>
      <c r="HK505" s="84"/>
      <c r="HL505" s="84"/>
      <c r="HM505" s="84"/>
      <c r="HN505" s="84"/>
      <c r="HO505" s="84"/>
      <c r="HP505" s="84"/>
      <c r="HQ505" s="84"/>
      <c r="HR505" s="84"/>
      <c r="HS505" s="84"/>
      <c r="HT505" s="84"/>
      <c r="HU505" s="84"/>
      <c r="HV505" s="84"/>
      <c r="HW505" s="84"/>
      <c r="HX505" s="84"/>
      <c r="HY505" s="84"/>
      <c r="HZ505" s="84"/>
      <c r="IA505" s="84"/>
      <c r="IB505" s="84"/>
      <c r="IC505" s="84"/>
      <c r="ID505" s="84"/>
      <c r="IE505" s="84"/>
      <c r="IF505" s="84"/>
      <c r="IG505" s="84"/>
      <c r="IH505" s="84"/>
      <c r="II505" s="84"/>
      <c r="IJ505" s="84"/>
      <c r="IK505" s="84"/>
      <c r="IL505" s="84"/>
    </row>
    <row r="506" spans="1:246" ht="30">
      <c r="A506" s="139" t="s">
        <v>861</v>
      </c>
      <c r="B506" s="49" t="s">
        <v>33</v>
      </c>
      <c r="C506" s="139"/>
      <c r="D506" s="139"/>
      <c r="E506" s="90">
        <v>59</v>
      </c>
      <c r="F506" s="108" t="s">
        <v>530</v>
      </c>
      <c r="G506" s="395"/>
      <c r="H506" s="222">
        <f t="shared" si="98"/>
        <v>1584.5</v>
      </c>
      <c r="I506" s="203">
        <v>1584.5</v>
      </c>
      <c r="J506" s="113"/>
      <c r="K506" s="113"/>
      <c r="L506" s="88">
        <f t="shared" si="99"/>
        <v>1584.5</v>
      </c>
      <c r="M506" s="113">
        <v>1584.5</v>
      </c>
      <c r="N506" s="114"/>
      <c r="O506" s="113"/>
      <c r="P506" s="113">
        <f t="shared" si="106"/>
        <v>0</v>
      </c>
      <c r="Q506" s="113"/>
      <c r="R506" s="114"/>
      <c r="S506" s="114"/>
      <c r="T506" s="114">
        <f t="shared" si="101"/>
        <v>271.69100000000009</v>
      </c>
      <c r="U506" s="114">
        <v>271.69100000000009</v>
      </c>
      <c r="V506" s="114"/>
      <c r="W506" s="114"/>
      <c r="X506" s="82" t="s">
        <v>455</v>
      </c>
      <c r="Y506" s="82"/>
      <c r="Z506" s="50">
        <f t="shared" si="102"/>
        <v>1584.5</v>
      </c>
      <c r="AA506" s="51">
        <f t="shared" si="103"/>
        <v>1584.5</v>
      </c>
      <c r="AB506" s="51">
        <f t="shared" si="104"/>
        <v>0</v>
      </c>
      <c r="AC506" s="51">
        <f t="shared" si="105"/>
        <v>271.69100000000009</v>
      </c>
      <c r="AD506" s="84"/>
      <c r="AE506" s="84"/>
      <c r="AF506" s="84"/>
      <c r="AG506" s="84"/>
      <c r="AH506" s="84"/>
      <c r="AI506" s="84"/>
      <c r="AJ506" s="84"/>
      <c r="AK506" s="84"/>
      <c r="AL506" s="84"/>
      <c r="AM506" s="84"/>
      <c r="AN506" s="84"/>
      <c r="AO506" s="84"/>
      <c r="AP506" s="84"/>
      <c r="AQ506" s="84"/>
      <c r="AR506" s="84"/>
      <c r="AS506" s="84"/>
      <c r="AT506" s="84"/>
      <c r="AU506" s="84"/>
      <c r="AV506" s="84"/>
      <c r="AW506" s="84"/>
      <c r="AX506" s="84"/>
      <c r="AY506" s="84"/>
      <c r="AZ506" s="84"/>
      <c r="BA506" s="84"/>
      <c r="BB506" s="84"/>
      <c r="BC506" s="84"/>
      <c r="BD506" s="84"/>
      <c r="BE506" s="84"/>
      <c r="BF506" s="84"/>
      <c r="BG506" s="84"/>
      <c r="BH506" s="84"/>
      <c r="BI506" s="84"/>
      <c r="BJ506" s="84"/>
      <c r="BK506" s="84"/>
      <c r="BL506" s="84"/>
      <c r="BM506" s="84"/>
      <c r="BN506" s="84"/>
      <c r="BO506" s="84"/>
      <c r="BP506" s="84"/>
      <c r="BQ506" s="84"/>
      <c r="BR506" s="84"/>
      <c r="BS506" s="84"/>
      <c r="BT506" s="84"/>
      <c r="BU506" s="84"/>
      <c r="BV506" s="84"/>
      <c r="BW506" s="84"/>
      <c r="BX506" s="84"/>
      <c r="BY506" s="84"/>
      <c r="BZ506" s="84"/>
      <c r="CA506" s="84"/>
      <c r="CB506" s="84"/>
      <c r="CC506" s="84"/>
      <c r="CD506" s="84"/>
      <c r="CE506" s="84"/>
      <c r="CF506" s="84"/>
      <c r="CG506" s="84"/>
      <c r="CH506" s="84"/>
      <c r="CI506" s="84"/>
      <c r="CJ506" s="84"/>
      <c r="CK506" s="84"/>
      <c r="CL506" s="84"/>
      <c r="CM506" s="84"/>
      <c r="CN506" s="84"/>
      <c r="CO506" s="84"/>
      <c r="CP506" s="84"/>
      <c r="CQ506" s="84"/>
      <c r="CR506" s="84"/>
      <c r="CS506" s="84"/>
      <c r="CT506" s="84"/>
      <c r="CU506" s="84"/>
      <c r="CV506" s="84"/>
      <c r="CW506" s="84"/>
      <c r="CX506" s="84"/>
      <c r="CY506" s="84"/>
      <c r="CZ506" s="84"/>
      <c r="DA506" s="84"/>
      <c r="DB506" s="84"/>
      <c r="DC506" s="84"/>
      <c r="DD506" s="84"/>
      <c r="DE506" s="84"/>
      <c r="DF506" s="84"/>
      <c r="DG506" s="84"/>
      <c r="DH506" s="84"/>
      <c r="DI506" s="84"/>
      <c r="DJ506" s="84"/>
      <c r="DK506" s="84"/>
      <c r="DL506" s="84"/>
      <c r="DM506" s="84"/>
      <c r="DN506" s="84"/>
      <c r="DO506" s="84"/>
      <c r="DP506" s="84"/>
      <c r="DQ506" s="84"/>
      <c r="DR506" s="84"/>
      <c r="DS506" s="84"/>
      <c r="DT506" s="84"/>
      <c r="DU506" s="84"/>
      <c r="DV506" s="84"/>
      <c r="DW506" s="84"/>
      <c r="DX506" s="84"/>
      <c r="DY506" s="84"/>
      <c r="DZ506" s="84"/>
      <c r="EA506" s="84"/>
      <c r="EB506" s="84"/>
      <c r="EC506" s="84"/>
      <c r="ED506" s="84"/>
      <c r="EE506" s="84"/>
      <c r="EF506" s="84"/>
      <c r="EG506" s="84"/>
      <c r="EH506" s="84"/>
      <c r="EI506" s="84"/>
      <c r="EJ506" s="84"/>
      <c r="EK506" s="84"/>
      <c r="EL506" s="84"/>
      <c r="EM506" s="84"/>
      <c r="EN506" s="84"/>
      <c r="EO506" s="84"/>
      <c r="EP506" s="84"/>
      <c r="EQ506" s="84"/>
      <c r="ER506" s="84"/>
      <c r="ES506" s="84"/>
      <c r="ET506" s="84"/>
      <c r="EU506" s="84"/>
      <c r="EV506" s="84"/>
      <c r="EW506" s="84"/>
      <c r="EX506" s="84"/>
      <c r="EY506" s="84"/>
      <c r="EZ506" s="84"/>
      <c r="FA506" s="84"/>
      <c r="FB506" s="84"/>
      <c r="FC506" s="84"/>
      <c r="FD506" s="84"/>
      <c r="FE506" s="84"/>
      <c r="FF506" s="84"/>
      <c r="FG506" s="84"/>
      <c r="FH506" s="84"/>
      <c r="FI506" s="84"/>
      <c r="FJ506" s="84"/>
      <c r="FK506" s="84"/>
      <c r="FL506" s="84"/>
      <c r="FM506" s="84"/>
      <c r="FN506" s="84"/>
      <c r="FO506" s="84"/>
      <c r="FP506" s="84"/>
      <c r="FQ506" s="84"/>
      <c r="FR506" s="84"/>
      <c r="FS506" s="84"/>
      <c r="FT506" s="84"/>
      <c r="FU506" s="84"/>
      <c r="FV506" s="84"/>
      <c r="FW506" s="84"/>
      <c r="FX506" s="84"/>
      <c r="FY506" s="84"/>
      <c r="FZ506" s="84"/>
      <c r="GA506" s="84"/>
      <c r="GB506" s="84"/>
      <c r="GC506" s="84"/>
      <c r="GD506" s="84"/>
      <c r="GE506" s="84"/>
      <c r="GF506" s="84"/>
      <c r="GG506" s="84"/>
      <c r="GH506" s="84"/>
      <c r="GI506" s="84"/>
      <c r="GJ506" s="84"/>
      <c r="GK506" s="84"/>
      <c r="GL506" s="84"/>
      <c r="GM506" s="84"/>
      <c r="GN506" s="84"/>
      <c r="GO506" s="84"/>
      <c r="GP506" s="84"/>
      <c r="GQ506" s="84"/>
      <c r="GR506" s="84"/>
      <c r="GS506" s="84"/>
      <c r="GT506" s="84"/>
      <c r="GU506" s="84"/>
      <c r="GV506" s="84"/>
      <c r="GW506" s="84"/>
      <c r="GX506" s="84"/>
      <c r="GY506" s="84"/>
      <c r="GZ506" s="84"/>
      <c r="HA506" s="84"/>
      <c r="HB506" s="84"/>
      <c r="HC506" s="84"/>
      <c r="HD506" s="84"/>
      <c r="HE506" s="84"/>
      <c r="HF506" s="84"/>
      <c r="HG506" s="84"/>
      <c r="HH506" s="84"/>
      <c r="HI506" s="84"/>
      <c r="HJ506" s="84"/>
      <c r="HK506" s="84"/>
      <c r="HL506" s="84"/>
      <c r="HM506" s="84"/>
      <c r="HN506" s="84"/>
      <c r="HO506" s="84"/>
      <c r="HP506" s="84"/>
      <c r="HQ506" s="84"/>
      <c r="HR506" s="84"/>
      <c r="HS506" s="84"/>
      <c r="HT506" s="84"/>
      <c r="HU506" s="84"/>
      <c r="HV506" s="84"/>
      <c r="HW506" s="84"/>
      <c r="HX506" s="84"/>
      <c r="HY506" s="84"/>
      <c r="HZ506" s="84"/>
      <c r="IA506" s="84"/>
      <c r="IB506" s="84"/>
      <c r="IC506" s="84"/>
      <c r="ID506" s="84"/>
      <c r="IE506" s="84"/>
      <c r="IF506" s="84"/>
      <c r="IG506" s="84"/>
      <c r="IH506" s="84"/>
      <c r="II506" s="84"/>
      <c r="IJ506" s="84"/>
      <c r="IK506" s="84"/>
      <c r="IL506" s="84"/>
    </row>
    <row r="507" spans="1:246" ht="30">
      <c r="A507" s="139" t="s">
        <v>861</v>
      </c>
      <c r="B507" s="49" t="s">
        <v>33</v>
      </c>
      <c r="C507" s="139"/>
      <c r="D507" s="139"/>
      <c r="E507" s="90">
        <v>60</v>
      </c>
      <c r="F507" s="108" t="s">
        <v>531</v>
      </c>
      <c r="G507" s="395"/>
      <c r="H507" s="222">
        <f t="shared" si="98"/>
        <v>234</v>
      </c>
      <c r="I507" s="203">
        <v>234</v>
      </c>
      <c r="J507" s="113"/>
      <c r="K507" s="113"/>
      <c r="L507" s="88">
        <f t="shared" si="99"/>
        <v>234</v>
      </c>
      <c r="M507" s="113">
        <v>234</v>
      </c>
      <c r="N507" s="114"/>
      <c r="O507" s="113"/>
      <c r="P507" s="113">
        <f t="shared" si="106"/>
        <v>0</v>
      </c>
      <c r="Q507" s="113"/>
      <c r="R507" s="114"/>
      <c r="S507" s="114"/>
      <c r="T507" s="114">
        <f t="shared" si="101"/>
        <v>31.382000000000005</v>
      </c>
      <c r="U507" s="114">
        <v>31.382000000000005</v>
      </c>
      <c r="V507" s="114"/>
      <c r="W507" s="114"/>
      <c r="X507" s="82" t="s">
        <v>455</v>
      </c>
      <c r="Y507" s="82"/>
      <c r="Z507" s="50">
        <f t="shared" si="102"/>
        <v>234</v>
      </c>
      <c r="AA507" s="51">
        <f t="shared" si="103"/>
        <v>234</v>
      </c>
      <c r="AB507" s="51">
        <f t="shared" si="104"/>
        <v>0</v>
      </c>
      <c r="AC507" s="51">
        <f t="shared" si="105"/>
        <v>31.382000000000005</v>
      </c>
      <c r="AD507" s="84"/>
      <c r="AE507" s="84"/>
      <c r="AF507" s="84"/>
      <c r="AG507" s="84"/>
      <c r="AH507" s="84"/>
      <c r="AI507" s="84"/>
      <c r="AJ507" s="84"/>
      <c r="AK507" s="84"/>
      <c r="AL507" s="84"/>
      <c r="AM507" s="84"/>
      <c r="AN507" s="84"/>
      <c r="AO507" s="84"/>
      <c r="AP507" s="84"/>
      <c r="AQ507" s="84"/>
      <c r="AR507" s="84"/>
      <c r="AS507" s="84"/>
      <c r="AT507" s="84"/>
      <c r="AU507" s="84"/>
      <c r="AV507" s="84"/>
      <c r="AW507" s="84"/>
      <c r="AX507" s="84"/>
      <c r="AY507" s="84"/>
      <c r="AZ507" s="84"/>
      <c r="BA507" s="84"/>
      <c r="BB507" s="84"/>
      <c r="BC507" s="84"/>
      <c r="BD507" s="84"/>
      <c r="BE507" s="84"/>
      <c r="BF507" s="84"/>
      <c r="BG507" s="84"/>
      <c r="BH507" s="84"/>
      <c r="BI507" s="84"/>
      <c r="BJ507" s="84"/>
      <c r="BK507" s="84"/>
      <c r="BL507" s="84"/>
      <c r="BM507" s="84"/>
      <c r="BN507" s="84"/>
      <c r="BO507" s="84"/>
      <c r="BP507" s="84"/>
      <c r="BQ507" s="84"/>
      <c r="BR507" s="84"/>
      <c r="BS507" s="84"/>
      <c r="BT507" s="84"/>
      <c r="BU507" s="84"/>
      <c r="BV507" s="84"/>
      <c r="BW507" s="84"/>
      <c r="BX507" s="84"/>
      <c r="BY507" s="84"/>
      <c r="BZ507" s="84"/>
      <c r="CA507" s="84"/>
      <c r="CB507" s="84"/>
      <c r="CC507" s="84"/>
      <c r="CD507" s="84"/>
      <c r="CE507" s="84"/>
      <c r="CF507" s="84"/>
      <c r="CG507" s="84"/>
      <c r="CH507" s="84"/>
      <c r="CI507" s="84"/>
      <c r="CJ507" s="84"/>
      <c r="CK507" s="84"/>
      <c r="CL507" s="84"/>
      <c r="CM507" s="84"/>
      <c r="CN507" s="84"/>
      <c r="CO507" s="84"/>
      <c r="CP507" s="84"/>
      <c r="CQ507" s="84"/>
      <c r="CR507" s="84"/>
      <c r="CS507" s="84"/>
      <c r="CT507" s="84"/>
      <c r="CU507" s="84"/>
      <c r="CV507" s="84"/>
      <c r="CW507" s="84"/>
      <c r="CX507" s="84"/>
      <c r="CY507" s="84"/>
      <c r="CZ507" s="84"/>
      <c r="DA507" s="84"/>
      <c r="DB507" s="84"/>
      <c r="DC507" s="84"/>
      <c r="DD507" s="84"/>
      <c r="DE507" s="84"/>
      <c r="DF507" s="84"/>
      <c r="DG507" s="84"/>
      <c r="DH507" s="84"/>
      <c r="DI507" s="84"/>
      <c r="DJ507" s="84"/>
      <c r="DK507" s="84"/>
      <c r="DL507" s="84"/>
      <c r="DM507" s="84"/>
      <c r="DN507" s="84"/>
      <c r="DO507" s="84"/>
      <c r="DP507" s="84"/>
      <c r="DQ507" s="84"/>
      <c r="DR507" s="84"/>
      <c r="DS507" s="84"/>
      <c r="DT507" s="84"/>
      <c r="DU507" s="84"/>
      <c r="DV507" s="84"/>
      <c r="DW507" s="84"/>
      <c r="DX507" s="84"/>
      <c r="DY507" s="84"/>
      <c r="DZ507" s="84"/>
      <c r="EA507" s="84"/>
      <c r="EB507" s="84"/>
      <c r="EC507" s="84"/>
      <c r="ED507" s="84"/>
      <c r="EE507" s="84"/>
      <c r="EF507" s="84"/>
      <c r="EG507" s="84"/>
      <c r="EH507" s="84"/>
      <c r="EI507" s="84"/>
      <c r="EJ507" s="84"/>
      <c r="EK507" s="84"/>
      <c r="EL507" s="84"/>
      <c r="EM507" s="84"/>
      <c r="EN507" s="84"/>
      <c r="EO507" s="84"/>
      <c r="EP507" s="84"/>
      <c r="EQ507" s="84"/>
      <c r="ER507" s="84"/>
      <c r="ES507" s="84"/>
      <c r="ET507" s="84"/>
      <c r="EU507" s="84"/>
      <c r="EV507" s="84"/>
      <c r="EW507" s="84"/>
      <c r="EX507" s="84"/>
      <c r="EY507" s="84"/>
      <c r="EZ507" s="84"/>
      <c r="FA507" s="84"/>
      <c r="FB507" s="84"/>
      <c r="FC507" s="84"/>
      <c r="FD507" s="84"/>
      <c r="FE507" s="84"/>
      <c r="FF507" s="84"/>
      <c r="FG507" s="84"/>
      <c r="FH507" s="84"/>
      <c r="FI507" s="84"/>
      <c r="FJ507" s="84"/>
      <c r="FK507" s="84"/>
      <c r="FL507" s="84"/>
      <c r="FM507" s="84"/>
      <c r="FN507" s="84"/>
      <c r="FO507" s="84"/>
      <c r="FP507" s="84"/>
      <c r="FQ507" s="84"/>
      <c r="FR507" s="84"/>
      <c r="FS507" s="84"/>
      <c r="FT507" s="84"/>
      <c r="FU507" s="84"/>
      <c r="FV507" s="84"/>
      <c r="FW507" s="84"/>
      <c r="FX507" s="84"/>
      <c r="FY507" s="84"/>
      <c r="FZ507" s="84"/>
      <c r="GA507" s="84"/>
      <c r="GB507" s="84"/>
      <c r="GC507" s="84"/>
      <c r="GD507" s="84"/>
      <c r="GE507" s="84"/>
      <c r="GF507" s="84"/>
      <c r="GG507" s="84"/>
      <c r="GH507" s="84"/>
      <c r="GI507" s="84"/>
      <c r="GJ507" s="84"/>
      <c r="GK507" s="84"/>
      <c r="GL507" s="84"/>
      <c r="GM507" s="84"/>
      <c r="GN507" s="84"/>
      <c r="GO507" s="84"/>
      <c r="GP507" s="84"/>
      <c r="GQ507" s="84"/>
      <c r="GR507" s="84"/>
      <c r="GS507" s="84"/>
      <c r="GT507" s="84"/>
      <c r="GU507" s="84"/>
      <c r="GV507" s="84"/>
      <c r="GW507" s="84"/>
      <c r="GX507" s="84"/>
      <c r="GY507" s="84"/>
      <c r="GZ507" s="84"/>
      <c r="HA507" s="84"/>
      <c r="HB507" s="84"/>
      <c r="HC507" s="84"/>
      <c r="HD507" s="84"/>
      <c r="HE507" s="84"/>
      <c r="HF507" s="84"/>
      <c r="HG507" s="84"/>
      <c r="HH507" s="84"/>
      <c r="HI507" s="84"/>
      <c r="HJ507" s="84"/>
      <c r="HK507" s="84"/>
      <c r="HL507" s="84"/>
      <c r="HM507" s="84"/>
      <c r="HN507" s="84"/>
      <c r="HO507" s="84"/>
      <c r="HP507" s="84"/>
      <c r="HQ507" s="84"/>
      <c r="HR507" s="84"/>
      <c r="HS507" s="84"/>
      <c r="HT507" s="84"/>
      <c r="HU507" s="84"/>
      <c r="HV507" s="84"/>
      <c r="HW507" s="84"/>
      <c r="HX507" s="84"/>
      <c r="HY507" s="84"/>
      <c r="HZ507" s="84"/>
      <c r="IA507" s="84"/>
      <c r="IB507" s="84"/>
      <c r="IC507" s="84"/>
      <c r="ID507" s="84"/>
      <c r="IE507" s="84"/>
      <c r="IF507" s="84"/>
      <c r="IG507" s="84"/>
      <c r="IH507" s="84"/>
      <c r="II507" s="84"/>
      <c r="IJ507" s="84"/>
      <c r="IK507" s="84"/>
      <c r="IL507" s="84"/>
    </row>
    <row r="508" spans="1:246" ht="30">
      <c r="A508" s="139" t="s">
        <v>861</v>
      </c>
      <c r="B508" s="49" t="s">
        <v>33</v>
      </c>
      <c r="C508" s="139"/>
      <c r="D508" s="139"/>
      <c r="E508" s="90">
        <v>61</v>
      </c>
      <c r="F508" s="108" t="s">
        <v>532</v>
      </c>
      <c r="G508" s="395"/>
      <c r="H508" s="222">
        <f t="shared" si="98"/>
        <v>158</v>
      </c>
      <c r="I508" s="203">
        <v>158</v>
      </c>
      <c r="J508" s="113"/>
      <c r="K508" s="113"/>
      <c r="L508" s="88">
        <f t="shared" si="99"/>
        <v>158</v>
      </c>
      <c r="M508" s="113">
        <v>158</v>
      </c>
      <c r="N508" s="114"/>
      <c r="O508" s="113"/>
      <c r="P508" s="113">
        <f t="shared" si="106"/>
        <v>0</v>
      </c>
      <c r="Q508" s="113"/>
      <c r="R508" s="114"/>
      <c r="S508" s="114"/>
      <c r="T508" s="114">
        <f t="shared" si="101"/>
        <v>20.681999999999988</v>
      </c>
      <c r="U508" s="114">
        <v>20.681999999999988</v>
      </c>
      <c r="V508" s="114"/>
      <c r="W508" s="114"/>
      <c r="X508" s="82" t="s">
        <v>455</v>
      </c>
      <c r="Y508" s="82"/>
      <c r="Z508" s="50">
        <f t="shared" si="102"/>
        <v>158</v>
      </c>
      <c r="AA508" s="51">
        <f t="shared" si="103"/>
        <v>158</v>
      </c>
      <c r="AB508" s="51">
        <f t="shared" si="104"/>
        <v>0</v>
      </c>
      <c r="AC508" s="51">
        <f t="shared" si="105"/>
        <v>20.681999999999988</v>
      </c>
      <c r="AD508" s="84"/>
      <c r="AE508" s="84"/>
      <c r="AF508" s="84"/>
      <c r="AG508" s="84"/>
      <c r="AH508" s="84"/>
      <c r="AI508" s="84"/>
      <c r="AJ508" s="84"/>
      <c r="AK508" s="84"/>
      <c r="AL508" s="84"/>
      <c r="AM508" s="84"/>
      <c r="AN508" s="84"/>
      <c r="AO508" s="84"/>
      <c r="AP508" s="84"/>
      <c r="AQ508" s="84"/>
      <c r="AR508" s="84"/>
      <c r="AS508" s="84"/>
      <c r="AT508" s="84"/>
      <c r="AU508" s="84"/>
      <c r="AV508" s="84"/>
      <c r="AW508" s="84"/>
      <c r="AX508" s="84"/>
      <c r="AY508" s="84"/>
      <c r="AZ508" s="84"/>
      <c r="BA508" s="84"/>
      <c r="BB508" s="84"/>
      <c r="BC508" s="84"/>
      <c r="BD508" s="84"/>
      <c r="BE508" s="84"/>
      <c r="BF508" s="84"/>
      <c r="BG508" s="84"/>
      <c r="BH508" s="84"/>
      <c r="BI508" s="84"/>
      <c r="BJ508" s="84"/>
      <c r="BK508" s="84"/>
      <c r="BL508" s="84"/>
      <c r="BM508" s="84"/>
      <c r="BN508" s="84"/>
      <c r="BO508" s="84"/>
      <c r="BP508" s="84"/>
      <c r="BQ508" s="84"/>
      <c r="BR508" s="84"/>
      <c r="BS508" s="84"/>
      <c r="BT508" s="84"/>
      <c r="BU508" s="84"/>
      <c r="BV508" s="84"/>
      <c r="BW508" s="84"/>
      <c r="BX508" s="84"/>
      <c r="BY508" s="84"/>
      <c r="BZ508" s="84"/>
      <c r="CA508" s="84"/>
      <c r="CB508" s="84"/>
      <c r="CC508" s="84"/>
      <c r="CD508" s="84"/>
      <c r="CE508" s="84"/>
      <c r="CF508" s="84"/>
      <c r="CG508" s="84"/>
      <c r="CH508" s="84"/>
      <c r="CI508" s="84"/>
      <c r="CJ508" s="84"/>
      <c r="CK508" s="84"/>
      <c r="CL508" s="84"/>
      <c r="CM508" s="84"/>
      <c r="CN508" s="84"/>
      <c r="CO508" s="84"/>
      <c r="CP508" s="84"/>
      <c r="CQ508" s="84"/>
      <c r="CR508" s="84"/>
      <c r="CS508" s="84"/>
      <c r="CT508" s="84"/>
      <c r="CU508" s="84"/>
      <c r="CV508" s="84"/>
      <c r="CW508" s="84"/>
      <c r="CX508" s="84"/>
      <c r="CY508" s="84"/>
      <c r="CZ508" s="84"/>
      <c r="DA508" s="84"/>
      <c r="DB508" s="84"/>
      <c r="DC508" s="84"/>
      <c r="DD508" s="84"/>
      <c r="DE508" s="84"/>
      <c r="DF508" s="84"/>
      <c r="DG508" s="84"/>
      <c r="DH508" s="84"/>
      <c r="DI508" s="84"/>
      <c r="DJ508" s="84"/>
      <c r="DK508" s="84"/>
      <c r="DL508" s="84"/>
      <c r="DM508" s="84"/>
      <c r="DN508" s="84"/>
      <c r="DO508" s="84"/>
      <c r="DP508" s="84"/>
      <c r="DQ508" s="84"/>
      <c r="DR508" s="84"/>
      <c r="DS508" s="84"/>
      <c r="DT508" s="84"/>
      <c r="DU508" s="84"/>
      <c r="DV508" s="84"/>
      <c r="DW508" s="84"/>
      <c r="DX508" s="84"/>
      <c r="DY508" s="84"/>
      <c r="DZ508" s="84"/>
      <c r="EA508" s="84"/>
      <c r="EB508" s="84"/>
      <c r="EC508" s="84"/>
      <c r="ED508" s="84"/>
      <c r="EE508" s="84"/>
      <c r="EF508" s="84"/>
      <c r="EG508" s="84"/>
      <c r="EH508" s="84"/>
      <c r="EI508" s="84"/>
      <c r="EJ508" s="84"/>
      <c r="EK508" s="84"/>
      <c r="EL508" s="84"/>
      <c r="EM508" s="84"/>
      <c r="EN508" s="84"/>
      <c r="EO508" s="84"/>
      <c r="EP508" s="84"/>
      <c r="EQ508" s="84"/>
      <c r="ER508" s="84"/>
      <c r="ES508" s="84"/>
      <c r="ET508" s="84"/>
      <c r="EU508" s="84"/>
      <c r="EV508" s="84"/>
      <c r="EW508" s="84"/>
      <c r="EX508" s="84"/>
      <c r="EY508" s="84"/>
      <c r="EZ508" s="84"/>
      <c r="FA508" s="84"/>
      <c r="FB508" s="84"/>
      <c r="FC508" s="84"/>
      <c r="FD508" s="84"/>
      <c r="FE508" s="84"/>
      <c r="FF508" s="84"/>
      <c r="FG508" s="84"/>
      <c r="FH508" s="84"/>
      <c r="FI508" s="84"/>
      <c r="FJ508" s="84"/>
      <c r="FK508" s="84"/>
      <c r="FL508" s="84"/>
      <c r="FM508" s="84"/>
      <c r="FN508" s="84"/>
      <c r="FO508" s="84"/>
      <c r="FP508" s="84"/>
      <c r="FQ508" s="84"/>
      <c r="FR508" s="84"/>
      <c r="FS508" s="84"/>
      <c r="FT508" s="84"/>
      <c r="FU508" s="84"/>
      <c r="FV508" s="84"/>
      <c r="FW508" s="84"/>
      <c r="FX508" s="84"/>
      <c r="FY508" s="84"/>
      <c r="FZ508" s="84"/>
      <c r="GA508" s="84"/>
      <c r="GB508" s="84"/>
      <c r="GC508" s="84"/>
      <c r="GD508" s="84"/>
      <c r="GE508" s="84"/>
      <c r="GF508" s="84"/>
      <c r="GG508" s="84"/>
      <c r="GH508" s="84"/>
      <c r="GI508" s="84"/>
      <c r="GJ508" s="84"/>
      <c r="GK508" s="84"/>
      <c r="GL508" s="84"/>
      <c r="GM508" s="84"/>
      <c r="GN508" s="84"/>
      <c r="GO508" s="84"/>
      <c r="GP508" s="84"/>
      <c r="GQ508" s="84"/>
      <c r="GR508" s="84"/>
      <c r="GS508" s="84"/>
      <c r="GT508" s="84"/>
      <c r="GU508" s="84"/>
      <c r="GV508" s="84"/>
      <c r="GW508" s="84"/>
      <c r="GX508" s="84"/>
      <c r="GY508" s="84"/>
      <c r="GZ508" s="84"/>
      <c r="HA508" s="84"/>
      <c r="HB508" s="84"/>
      <c r="HC508" s="84"/>
      <c r="HD508" s="84"/>
      <c r="HE508" s="84"/>
      <c r="HF508" s="84"/>
      <c r="HG508" s="84"/>
      <c r="HH508" s="84"/>
      <c r="HI508" s="84"/>
      <c r="HJ508" s="84"/>
      <c r="HK508" s="84"/>
      <c r="HL508" s="84"/>
      <c r="HM508" s="84"/>
      <c r="HN508" s="84"/>
      <c r="HO508" s="84"/>
      <c r="HP508" s="84"/>
      <c r="HQ508" s="84"/>
      <c r="HR508" s="84"/>
      <c r="HS508" s="84"/>
      <c r="HT508" s="84"/>
      <c r="HU508" s="84"/>
      <c r="HV508" s="84"/>
      <c r="HW508" s="84"/>
      <c r="HX508" s="84"/>
      <c r="HY508" s="84"/>
      <c r="HZ508" s="84"/>
      <c r="IA508" s="84"/>
      <c r="IB508" s="84"/>
      <c r="IC508" s="84"/>
      <c r="ID508" s="84"/>
      <c r="IE508" s="84"/>
      <c r="IF508" s="84"/>
      <c r="IG508" s="84"/>
      <c r="IH508" s="84"/>
      <c r="II508" s="84"/>
      <c r="IJ508" s="84"/>
      <c r="IK508" s="84"/>
      <c r="IL508" s="84"/>
    </row>
    <row r="509" spans="1:246" ht="30">
      <c r="A509" s="139" t="s">
        <v>861</v>
      </c>
      <c r="B509" s="49" t="s">
        <v>33</v>
      </c>
      <c r="C509" s="139"/>
      <c r="D509" s="139"/>
      <c r="E509" s="90">
        <v>62</v>
      </c>
      <c r="F509" s="108" t="s">
        <v>533</v>
      </c>
      <c r="G509" s="395"/>
      <c r="H509" s="222">
        <f t="shared" si="98"/>
        <v>422</v>
      </c>
      <c r="I509" s="203">
        <v>422</v>
      </c>
      <c r="J509" s="113"/>
      <c r="K509" s="113"/>
      <c r="L509" s="88">
        <f t="shared" si="99"/>
        <v>422</v>
      </c>
      <c r="M509" s="113">
        <v>422</v>
      </c>
      <c r="N509" s="114"/>
      <c r="O509" s="113"/>
      <c r="P509" s="113">
        <f t="shared" si="106"/>
        <v>0</v>
      </c>
      <c r="Q509" s="113"/>
      <c r="R509" s="114"/>
      <c r="S509" s="114"/>
      <c r="T509" s="114">
        <f t="shared" si="101"/>
        <v>57.687999999999988</v>
      </c>
      <c r="U509" s="114">
        <v>57.687999999999988</v>
      </c>
      <c r="V509" s="114"/>
      <c r="W509" s="114"/>
      <c r="X509" s="82" t="s">
        <v>455</v>
      </c>
      <c r="Y509" s="82"/>
      <c r="Z509" s="50">
        <f t="shared" si="102"/>
        <v>422</v>
      </c>
      <c r="AA509" s="51">
        <f t="shared" si="103"/>
        <v>422</v>
      </c>
      <c r="AB509" s="51">
        <f t="shared" si="104"/>
        <v>0</v>
      </c>
      <c r="AC509" s="51">
        <f t="shared" si="105"/>
        <v>57.687999999999988</v>
      </c>
      <c r="AD509" s="84"/>
      <c r="AE509" s="84"/>
      <c r="AF509" s="84"/>
      <c r="AG509" s="84"/>
      <c r="AH509" s="84"/>
      <c r="AI509" s="84"/>
      <c r="AJ509" s="84"/>
      <c r="AK509" s="84"/>
      <c r="AL509" s="84"/>
      <c r="AM509" s="84"/>
      <c r="AN509" s="84"/>
      <c r="AO509" s="84"/>
      <c r="AP509" s="84"/>
      <c r="AQ509" s="84"/>
      <c r="AR509" s="84"/>
      <c r="AS509" s="84"/>
      <c r="AT509" s="84"/>
      <c r="AU509" s="84"/>
      <c r="AV509" s="84"/>
      <c r="AW509" s="84"/>
      <c r="AX509" s="84"/>
      <c r="AY509" s="84"/>
      <c r="AZ509" s="84"/>
      <c r="BA509" s="84"/>
      <c r="BB509" s="84"/>
      <c r="BC509" s="84"/>
      <c r="BD509" s="84"/>
      <c r="BE509" s="84"/>
      <c r="BF509" s="84"/>
      <c r="BG509" s="84"/>
      <c r="BH509" s="84"/>
      <c r="BI509" s="84"/>
      <c r="BJ509" s="84"/>
      <c r="BK509" s="84"/>
      <c r="BL509" s="84"/>
      <c r="BM509" s="84"/>
      <c r="BN509" s="84"/>
      <c r="BO509" s="84"/>
      <c r="BP509" s="84"/>
      <c r="BQ509" s="84"/>
      <c r="BR509" s="84"/>
      <c r="BS509" s="84"/>
      <c r="BT509" s="84"/>
      <c r="BU509" s="84"/>
      <c r="BV509" s="84"/>
      <c r="BW509" s="84"/>
      <c r="BX509" s="84"/>
      <c r="BY509" s="84"/>
      <c r="BZ509" s="84"/>
      <c r="CA509" s="84"/>
      <c r="CB509" s="84"/>
      <c r="CC509" s="84"/>
      <c r="CD509" s="84"/>
      <c r="CE509" s="84"/>
      <c r="CF509" s="84"/>
      <c r="CG509" s="84"/>
      <c r="CH509" s="84"/>
      <c r="CI509" s="84"/>
      <c r="CJ509" s="84"/>
      <c r="CK509" s="84"/>
      <c r="CL509" s="84"/>
      <c r="CM509" s="84"/>
      <c r="CN509" s="84"/>
      <c r="CO509" s="84"/>
      <c r="CP509" s="84"/>
      <c r="CQ509" s="84"/>
      <c r="CR509" s="84"/>
      <c r="CS509" s="84"/>
      <c r="CT509" s="84"/>
      <c r="CU509" s="84"/>
      <c r="CV509" s="84"/>
      <c r="CW509" s="84"/>
      <c r="CX509" s="84"/>
      <c r="CY509" s="84"/>
      <c r="CZ509" s="84"/>
      <c r="DA509" s="84"/>
      <c r="DB509" s="84"/>
      <c r="DC509" s="84"/>
      <c r="DD509" s="84"/>
      <c r="DE509" s="84"/>
      <c r="DF509" s="84"/>
      <c r="DG509" s="84"/>
      <c r="DH509" s="84"/>
      <c r="DI509" s="84"/>
      <c r="DJ509" s="84"/>
      <c r="DK509" s="84"/>
      <c r="DL509" s="84"/>
      <c r="DM509" s="84"/>
      <c r="DN509" s="84"/>
      <c r="DO509" s="84"/>
      <c r="DP509" s="84"/>
      <c r="DQ509" s="84"/>
      <c r="DR509" s="84"/>
      <c r="DS509" s="84"/>
      <c r="DT509" s="84"/>
      <c r="DU509" s="84"/>
      <c r="DV509" s="84"/>
      <c r="DW509" s="84"/>
      <c r="DX509" s="84"/>
      <c r="DY509" s="84"/>
      <c r="DZ509" s="84"/>
      <c r="EA509" s="84"/>
      <c r="EB509" s="84"/>
      <c r="EC509" s="84"/>
      <c r="ED509" s="84"/>
      <c r="EE509" s="84"/>
      <c r="EF509" s="84"/>
      <c r="EG509" s="84"/>
      <c r="EH509" s="84"/>
      <c r="EI509" s="84"/>
      <c r="EJ509" s="84"/>
      <c r="EK509" s="84"/>
      <c r="EL509" s="84"/>
      <c r="EM509" s="84"/>
      <c r="EN509" s="84"/>
      <c r="EO509" s="84"/>
      <c r="EP509" s="84"/>
      <c r="EQ509" s="84"/>
      <c r="ER509" s="84"/>
      <c r="ES509" s="84"/>
      <c r="ET509" s="84"/>
      <c r="EU509" s="84"/>
      <c r="EV509" s="84"/>
      <c r="EW509" s="84"/>
      <c r="EX509" s="84"/>
      <c r="EY509" s="84"/>
      <c r="EZ509" s="84"/>
      <c r="FA509" s="84"/>
      <c r="FB509" s="84"/>
      <c r="FC509" s="84"/>
      <c r="FD509" s="84"/>
      <c r="FE509" s="84"/>
      <c r="FF509" s="84"/>
      <c r="FG509" s="84"/>
      <c r="FH509" s="84"/>
      <c r="FI509" s="84"/>
      <c r="FJ509" s="84"/>
      <c r="FK509" s="84"/>
      <c r="FL509" s="84"/>
      <c r="FM509" s="84"/>
      <c r="FN509" s="84"/>
      <c r="FO509" s="84"/>
      <c r="FP509" s="84"/>
      <c r="FQ509" s="84"/>
      <c r="FR509" s="84"/>
      <c r="FS509" s="84"/>
      <c r="FT509" s="84"/>
      <c r="FU509" s="84"/>
      <c r="FV509" s="84"/>
      <c r="FW509" s="84"/>
      <c r="FX509" s="84"/>
      <c r="FY509" s="84"/>
      <c r="FZ509" s="84"/>
      <c r="GA509" s="84"/>
      <c r="GB509" s="84"/>
      <c r="GC509" s="84"/>
      <c r="GD509" s="84"/>
      <c r="GE509" s="84"/>
      <c r="GF509" s="84"/>
      <c r="GG509" s="84"/>
      <c r="GH509" s="84"/>
      <c r="GI509" s="84"/>
      <c r="GJ509" s="84"/>
      <c r="GK509" s="84"/>
      <c r="GL509" s="84"/>
      <c r="GM509" s="84"/>
      <c r="GN509" s="84"/>
      <c r="GO509" s="84"/>
      <c r="GP509" s="84"/>
      <c r="GQ509" s="84"/>
      <c r="GR509" s="84"/>
      <c r="GS509" s="84"/>
      <c r="GT509" s="84"/>
      <c r="GU509" s="84"/>
      <c r="GV509" s="84"/>
      <c r="GW509" s="84"/>
      <c r="GX509" s="84"/>
      <c r="GY509" s="84"/>
      <c r="GZ509" s="84"/>
      <c r="HA509" s="84"/>
      <c r="HB509" s="84"/>
      <c r="HC509" s="84"/>
      <c r="HD509" s="84"/>
      <c r="HE509" s="84"/>
      <c r="HF509" s="84"/>
      <c r="HG509" s="84"/>
      <c r="HH509" s="84"/>
      <c r="HI509" s="84"/>
      <c r="HJ509" s="84"/>
      <c r="HK509" s="84"/>
      <c r="HL509" s="84"/>
      <c r="HM509" s="84"/>
      <c r="HN509" s="84"/>
      <c r="HO509" s="84"/>
      <c r="HP509" s="84"/>
      <c r="HQ509" s="84"/>
      <c r="HR509" s="84"/>
      <c r="HS509" s="84"/>
      <c r="HT509" s="84"/>
      <c r="HU509" s="84"/>
      <c r="HV509" s="84"/>
      <c r="HW509" s="84"/>
      <c r="HX509" s="84"/>
      <c r="HY509" s="84"/>
      <c r="HZ509" s="84"/>
      <c r="IA509" s="84"/>
      <c r="IB509" s="84"/>
      <c r="IC509" s="84"/>
      <c r="ID509" s="84"/>
      <c r="IE509" s="84"/>
      <c r="IF509" s="84"/>
      <c r="IG509" s="84"/>
      <c r="IH509" s="84"/>
      <c r="II509" s="84"/>
      <c r="IJ509" s="84"/>
      <c r="IK509" s="84"/>
      <c r="IL509" s="84"/>
    </row>
    <row r="510" spans="1:246" ht="30">
      <c r="A510" s="139" t="s">
        <v>861</v>
      </c>
      <c r="B510" s="49" t="s">
        <v>33</v>
      </c>
      <c r="C510" s="139"/>
      <c r="D510" s="139"/>
      <c r="E510" s="90">
        <v>63</v>
      </c>
      <c r="F510" s="108" t="s">
        <v>534</v>
      </c>
      <c r="G510" s="395"/>
      <c r="H510" s="222">
        <f t="shared" si="98"/>
        <v>180</v>
      </c>
      <c r="I510" s="203">
        <v>180</v>
      </c>
      <c r="J510" s="113"/>
      <c r="K510" s="113"/>
      <c r="L510" s="88">
        <f t="shared" si="99"/>
        <v>180</v>
      </c>
      <c r="M510" s="113">
        <v>180</v>
      </c>
      <c r="N510" s="114"/>
      <c r="O510" s="113"/>
      <c r="P510" s="113">
        <f t="shared" si="106"/>
        <v>0</v>
      </c>
      <c r="Q510" s="113"/>
      <c r="R510" s="114"/>
      <c r="S510" s="114"/>
      <c r="T510" s="114">
        <f t="shared" si="101"/>
        <v>38.229000000000013</v>
      </c>
      <c r="U510" s="114">
        <v>38.229000000000013</v>
      </c>
      <c r="V510" s="114"/>
      <c r="W510" s="114"/>
      <c r="X510" s="82" t="s">
        <v>455</v>
      </c>
      <c r="Y510" s="82"/>
      <c r="Z510" s="50">
        <f t="shared" si="102"/>
        <v>180</v>
      </c>
      <c r="AA510" s="51">
        <f t="shared" si="103"/>
        <v>180</v>
      </c>
      <c r="AB510" s="51">
        <f t="shared" si="104"/>
        <v>0</v>
      </c>
      <c r="AC510" s="51">
        <f t="shared" si="105"/>
        <v>38.229000000000013</v>
      </c>
      <c r="AD510" s="84"/>
      <c r="AE510" s="84"/>
      <c r="AF510" s="84"/>
      <c r="AG510" s="84"/>
      <c r="AH510" s="84"/>
      <c r="AI510" s="84"/>
      <c r="AJ510" s="84"/>
      <c r="AK510" s="84"/>
      <c r="AL510" s="84"/>
      <c r="AM510" s="84"/>
      <c r="AN510" s="84"/>
      <c r="AO510" s="84"/>
      <c r="AP510" s="84"/>
      <c r="AQ510" s="84"/>
      <c r="AR510" s="84"/>
      <c r="AS510" s="84"/>
      <c r="AT510" s="84"/>
      <c r="AU510" s="84"/>
      <c r="AV510" s="84"/>
      <c r="AW510" s="84"/>
      <c r="AX510" s="84"/>
      <c r="AY510" s="84"/>
      <c r="AZ510" s="84"/>
      <c r="BA510" s="84"/>
      <c r="BB510" s="84"/>
      <c r="BC510" s="84"/>
      <c r="BD510" s="84"/>
      <c r="BE510" s="84"/>
      <c r="BF510" s="84"/>
      <c r="BG510" s="84"/>
      <c r="BH510" s="84"/>
      <c r="BI510" s="84"/>
      <c r="BJ510" s="84"/>
      <c r="BK510" s="84"/>
      <c r="BL510" s="84"/>
      <c r="BM510" s="84"/>
      <c r="BN510" s="84"/>
      <c r="BO510" s="84"/>
      <c r="BP510" s="84"/>
      <c r="BQ510" s="84"/>
      <c r="BR510" s="84"/>
      <c r="BS510" s="84"/>
      <c r="BT510" s="84"/>
      <c r="BU510" s="84"/>
      <c r="BV510" s="84"/>
      <c r="BW510" s="84"/>
      <c r="BX510" s="84"/>
      <c r="BY510" s="84"/>
      <c r="BZ510" s="84"/>
      <c r="CA510" s="84"/>
      <c r="CB510" s="84"/>
      <c r="CC510" s="84"/>
      <c r="CD510" s="84"/>
      <c r="CE510" s="84"/>
      <c r="CF510" s="84"/>
      <c r="CG510" s="84"/>
      <c r="CH510" s="84"/>
      <c r="CI510" s="84"/>
      <c r="CJ510" s="84"/>
      <c r="CK510" s="84"/>
      <c r="CL510" s="84"/>
      <c r="CM510" s="84"/>
      <c r="CN510" s="84"/>
      <c r="CO510" s="84"/>
      <c r="CP510" s="84"/>
      <c r="CQ510" s="84"/>
      <c r="CR510" s="84"/>
      <c r="CS510" s="84"/>
      <c r="CT510" s="84"/>
      <c r="CU510" s="84"/>
      <c r="CV510" s="84"/>
      <c r="CW510" s="84"/>
      <c r="CX510" s="84"/>
      <c r="CY510" s="84"/>
      <c r="CZ510" s="84"/>
      <c r="DA510" s="84"/>
      <c r="DB510" s="84"/>
      <c r="DC510" s="84"/>
      <c r="DD510" s="84"/>
      <c r="DE510" s="84"/>
      <c r="DF510" s="84"/>
      <c r="DG510" s="84"/>
      <c r="DH510" s="84"/>
      <c r="DI510" s="84"/>
      <c r="DJ510" s="84"/>
      <c r="DK510" s="84"/>
      <c r="DL510" s="84"/>
      <c r="DM510" s="84"/>
      <c r="DN510" s="84"/>
      <c r="DO510" s="84"/>
      <c r="DP510" s="84"/>
      <c r="DQ510" s="84"/>
      <c r="DR510" s="84"/>
      <c r="DS510" s="84"/>
      <c r="DT510" s="84"/>
      <c r="DU510" s="84"/>
      <c r="DV510" s="84"/>
      <c r="DW510" s="84"/>
      <c r="DX510" s="84"/>
      <c r="DY510" s="84"/>
      <c r="DZ510" s="84"/>
      <c r="EA510" s="84"/>
      <c r="EB510" s="84"/>
      <c r="EC510" s="84"/>
      <c r="ED510" s="84"/>
      <c r="EE510" s="84"/>
      <c r="EF510" s="84"/>
      <c r="EG510" s="84"/>
      <c r="EH510" s="84"/>
      <c r="EI510" s="84"/>
      <c r="EJ510" s="84"/>
      <c r="EK510" s="84"/>
      <c r="EL510" s="84"/>
      <c r="EM510" s="84"/>
      <c r="EN510" s="84"/>
      <c r="EO510" s="84"/>
      <c r="EP510" s="84"/>
      <c r="EQ510" s="84"/>
      <c r="ER510" s="84"/>
      <c r="ES510" s="84"/>
      <c r="ET510" s="84"/>
      <c r="EU510" s="84"/>
      <c r="EV510" s="84"/>
      <c r="EW510" s="84"/>
      <c r="EX510" s="84"/>
      <c r="EY510" s="84"/>
      <c r="EZ510" s="84"/>
      <c r="FA510" s="84"/>
      <c r="FB510" s="84"/>
      <c r="FC510" s="84"/>
      <c r="FD510" s="84"/>
      <c r="FE510" s="84"/>
      <c r="FF510" s="84"/>
      <c r="FG510" s="84"/>
      <c r="FH510" s="84"/>
      <c r="FI510" s="84"/>
      <c r="FJ510" s="84"/>
      <c r="FK510" s="84"/>
      <c r="FL510" s="84"/>
      <c r="FM510" s="84"/>
      <c r="FN510" s="84"/>
      <c r="FO510" s="84"/>
      <c r="FP510" s="84"/>
      <c r="FQ510" s="84"/>
      <c r="FR510" s="84"/>
      <c r="FS510" s="84"/>
      <c r="FT510" s="84"/>
      <c r="FU510" s="84"/>
      <c r="FV510" s="84"/>
      <c r="FW510" s="84"/>
      <c r="FX510" s="84"/>
      <c r="FY510" s="84"/>
      <c r="FZ510" s="84"/>
      <c r="GA510" s="84"/>
      <c r="GB510" s="84"/>
      <c r="GC510" s="84"/>
      <c r="GD510" s="84"/>
      <c r="GE510" s="84"/>
      <c r="GF510" s="84"/>
      <c r="GG510" s="84"/>
      <c r="GH510" s="84"/>
      <c r="GI510" s="84"/>
      <c r="GJ510" s="84"/>
      <c r="GK510" s="84"/>
      <c r="GL510" s="84"/>
      <c r="GM510" s="84"/>
      <c r="GN510" s="84"/>
      <c r="GO510" s="84"/>
      <c r="GP510" s="84"/>
      <c r="GQ510" s="84"/>
      <c r="GR510" s="84"/>
      <c r="GS510" s="84"/>
      <c r="GT510" s="84"/>
      <c r="GU510" s="84"/>
      <c r="GV510" s="84"/>
      <c r="GW510" s="84"/>
      <c r="GX510" s="84"/>
      <c r="GY510" s="84"/>
      <c r="GZ510" s="84"/>
      <c r="HA510" s="84"/>
      <c r="HB510" s="84"/>
      <c r="HC510" s="84"/>
      <c r="HD510" s="84"/>
      <c r="HE510" s="84"/>
      <c r="HF510" s="84"/>
      <c r="HG510" s="84"/>
      <c r="HH510" s="84"/>
      <c r="HI510" s="84"/>
      <c r="HJ510" s="84"/>
      <c r="HK510" s="84"/>
      <c r="HL510" s="84"/>
      <c r="HM510" s="84"/>
      <c r="HN510" s="84"/>
      <c r="HO510" s="84"/>
      <c r="HP510" s="84"/>
      <c r="HQ510" s="84"/>
      <c r="HR510" s="84"/>
      <c r="HS510" s="84"/>
      <c r="HT510" s="84"/>
      <c r="HU510" s="84"/>
      <c r="HV510" s="84"/>
      <c r="HW510" s="84"/>
      <c r="HX510" s="84"/>
      <c r="HY510" s="84"/>
      <c r="HZ510" s="84"/>
      <c r="IA510" s="84"/>
      <c r="IB510" s="84"/>
      <c r="IC510" s="84"/>
      <c r="ID510" s="84"/>
      <c r="IE510" s="84"/>
      <c r="IF510" s="84"/>
      <c r="IG510" s="84"/>
      <c r="IH510" s="84"/>
      <c r="II510" s="84"/>
      <c r="IJ510" s="84"/>
      <c r="IK510" s="84"/>
      <c r="IL510" s="84"/>
    </row>
    <row r="511" spans="1:246" ht="45">
      <c r="A511" s="139" t="s">
        <v>861</v>
      </c>
      <c r="B511" s="49" t="s">
        <v>33</v>
      </c>
      <c r="C511" s="139"/>
      <c r="D511" s="139"/>
      <c r="E511" s="90">
        <v>64</v>
      </c>
      <c r="F511" s="115" t="s">
        <v>535</v>
      </c>
      <c r="G511" s="395"/>
      <c r="H511" s="222">
        <f t="shared" si="98"/>
        <v>985.5</v>
      </c>
      <c r="I511" s="203">
        <v>985.5</v>
      </c>
      <c r="J511" s="113"/>
      <c r="K511" s="113"/>
      <c r="L511" s="88">
        <f t="shared" si="99"/>
        <v>0</v>
      </c>
      <c r="M511" s="113"/>
      <c r="N511" s="114"/>
      <c r="O511" s="113"/>
      <c r="P511" s="113">
        <f t="shared" si="106"/>
        <v>985.5</v>
      </c>
      <c r="Q511" s="113">
        <v>985.5</v>
      </c>
      <c r="R511" s="114"/>
      <c r="S511" s="114"/>
      <c r="T511" s="114">
        <f t="shared" si="101"/>
        <v>0</v>
      </c>
      <c r="U511" s="114"/>
      <c r="V511" s="114"/>
      <c r="W511" s="114"/>
      <c r="X511" s="82" t="s">
        <v>455</v>
      </c>
      <c r="Y511" s="82"/>
      <c r="Z511" s="50">
        <f t="shared" si="102"/>
        <v>985.5</v>
      </c>
      <c r="AA511" s="51">
        <f t="shared" si="103"/>
        <v>0</v>
      </c>
      <c r="AB511" s="51">
        <f t="shared" si="104"/>
        <v>985.5</v>
      </c>
      <c r="AC511" s="51">
        <f t="shared" si="105"/>
        <v>0</v>
      </c>
      <c r="AD511" s="84"/>
      <c r="AE511" s="84"/>
      <c r="AF511" s="84"/>
      <c r="AG511" s="84"/>
      <c r="AH511" s="84"/>
      <c r="AI511" s="84"/>
      <c r="AJ511" s="84"/>
      <c r="AK511" s="84"/>
      <c r="AL511" s="84"/>
      <c r="AM511" s="84"/>
      <c r="AN511" s="84"/>
      <c r="AO511" s="84"/>
      <c r="AP511" s="84"/>
      <c r="AQ511" s="84"/>
      <c r="AR511" s="84"/>
      <c r="AS511" s="84"/>
      <c r="AT511" s="84"/>
      <c r="AU511" s="84"/>
      <c r="AV511" s="84"/>
      <c r="AW511" s="84"/>
      <c r="AX511" s="84"/>
      <c r="AY511" s="84"/>
      <c r="AZ511" s="84"/>
      <c r="BA511" s="84"/>
      <c r="BB511" s="84"/>
      <c r="BC511" s="84"/>
      <c r="BD511" s="84"/>
      <c r="BE511" s="84"/>
      <c r="BF511" s="84"/>
      <c r="BG511" s="84"/>
      <c r="BH511" s="84"/>
      <c r="BI511" s="84"/>
      <c r="BJ511" s="84"/>
      <c r="BK511" s="84"/>
      <c r="BL511" s="84"/>
      <c r="BM511" s="84"/>
      <c r="BN511" s="84"/>
      <c r="BO511" s="84"/>
      <c r="BP511" s="84"/>
      <c r="BQ511" s="84"/>
      <c r="BR511" s="84"/>
      <c r="BS511" s="84"/>
      <c r="BT511" s="84"/>
      <c r="BU511" s="84"/>
      <c r="BV511" s="84"/>
      <c r="BW511" s="84"/>
      <c r="BX511" s="84"/>
      <c r="BY511" s="84"/>
      <c r="BZ511" s="84"/>
      <c r="CA511" s="84"/>
      <c r="CB511" s="84"/>
      <c r="CC511" s="84"/>
      <c r="CD511" s="84"/>
      <c r="CE511" s="84"/>
      <c r="CF511" s="84"/>
      <c r="CG511" s="84"/>
      <c r="CH511" s="84"/>
      <c r="CI511" s="84"/>
      <c r="CJ511" s="84"/>
      <c r="CK511" s="84"/>
      <c r="CL511" s="84"/>
      <c r="CM511" s="84"/>
      <c r="CN511" s="84"/>
      <c r="CO511" s="84"/>
      <c r="CP511" s="84"/>
      <c r="CQ511" s="84"/>
      <c r="CR511" s="84"/>
      <c r="CS511" s="84"/>
      <c r="CT511" s="84"/>
      <c r="CU511" s="84"/>
      <c r="CV511" s="84"/>
      <c r="CW511" s="84"/>
      <c r="CX511" s="84"/>
      <c r="CY511" s="84"/>
      <c r="CZ511" s="84"/>
      <c r="DA511" s="84"/>
      <c r="DB511" s="84"/>
      <c r="DC511" s="84"/>
      <c r="DD511" s="84"/>
      <c r="DE511" s="84"/>
      <c r="DF511" s="84"/>
      <c r="DG511" s="84"/>
      <c r="DH511" s="84"/>
      <c r="DI511" s="84"/>
      <c r="DJ511" s="84"/>
      <c r="DK511" s="84"/>
      <c r="DL511" s="84"/>
      <c r="DM511" s="84"/>
      <c r="DN511" s="84"/>
      <c r="DO511" s="84"/>
      <c r="DP511" s="84"/>
      <c r="DQ511" s="84"/>
      <c r="DR511" s="84"/>
      <c r="DS511" s="84"/>
      <c r="DT511" s="84"/>
      <c r="DU511" s="84"/>
      <c r="DV511" s="84"/>
      <c r="DW511" s="84"/>
      <c r="DX511" s="84"/>
      <c r="DY511" s="84"/>
      <c r="DZ511" s="84"/>
      <c r="EA511" s="84"/>
      <c r="EB511" s="84"/>
      <c r="EC511" s="84"/>
      <c r="ED511" s="84"/>
      <c r="EE511" s="84"/>
      <c r="EF511" s="84"/>
      <c r="EG511" s="84"/>
      <c r="EH511" s="84"/>
      <c r="EI511" s="84"/>
      <c r="EJ511" s="84"/>
      <c r="EK511" s="84"/>
      <c r="EL511" s="84"/>
      <c r="EM511" s="84"/>
      <c r="EN511" s="84"/>
      <c r="EO511" s="84"/>
      <c r="EP511" s="84"/>
      <c r="EQ511" s="84"/>
      <c r="ER511" s="84"/>
      <c r="ES511" s="84"/>
      <c r="ET511" s="84"/>
      <c r="EU511" s="84"/>
      <c r="EV511" s="84"/>
      <c r="EW511" s="84"/>
      <c r="EX511" s="84"/>
      <c r="EY511" s="84"/>
      <c r="EZ511" s="84"/>
      <c r="FA511" s="84"/>
      <c r="FB511" s="84"/>
      <c r="FC511" s="84"/>
      <c r="FD511" s="84"/>
      <c r="FE511" s="84"/>
      <c r="FF511" s="84"/>
      <c r="FG511" s="84"/>
      <c r="FH511" s="84"/>
      <c r="FI511" s="84"/>
      <c r="FJ511" s="84"/>
      <c r="FK511" s="84"/>
      <c r="FL511" s="84"/>
      <c r="FM511" s="84"/>
      <c r="FN511" s="84"/>
      <c r="FO511" s="84"/>
      <c r="FP511" s="84"/>
      <c r="FQ511" s="84"/>
      <c r="FR511" s="84"/>
      <c r="FS511" s="84"/>
      <c r="FT511" s="84"/>
      <c r="FU511" s="84"/>
      <c r="FV511" s="84"/>
      <c r="FW511" s="84"/>
      <c r="FX511" s="84"/>
      <c r="FY511" s="84"/>
      <c r="FZ511" s="84"/>
      <c r="GA511" s="84"/>
      <c r="GB511" s="84"/>
      <c r="GC511" s="84"/>
      <c r="GD511" s="84"/>
      <c r="GE511" s="84"/>
      <c r="GF511" s="84"/>
      <c r="GG511" s="84"/>
      <c r="GH511" s="84"/>
      <c r="GI511" s="84"/>
      <c r="GJ511" s="84"/>
      <c r="GK511" s="84"/>
      <c r="GL511" s="84"/>
      <c r="GM511" s="84"/>
      <c r="GN511" s="84"/>
      <c r="GO511" s="84"/>
      <c r="GP511" s="84"/>
      <c r="GQ511" s="84"/>
      <c r="GR511" s="84"/>
      <c r="GS511" s="84"/>
      <c r="GT511" s="84"/>
      <c r="GU511" s="84"/>
      <c r="GV511" s="84"/>
      <c r="GW511" s="84"/>
      <c r="GX511" s="84"/>
      <c r="GY511" s="84"/>
      <c r="GZ511" s="84"/>
      <c r="HA511" s="84"/>
      <c r="HB511" s="84"/>
      <c r="HC511" s="84"/>
      <c r="HD511" s="84"/>
      <c r="HE511" s="84"/>
      <c r="HF511" s="84"/>
      <c r="HG511" s="84"/>
      <c r="HH511" s="84"/>
      <c r="HI511" s="84"/>
      <c r="HJ511" s="84"/>
      <c r="HK511" s="84"/>
      <c r="HL511" s="84"/>
      <c r="HM511" s="84"/>
      <c r="HN511" s="84"/>
      <c r="HO511" s="84"/>
      <c r="HP511" s="84"/>
      <c r="HQ511" s="84"/>
      <c r="HR511" s="84"/>
      <c r="HS511" s="84"/>
      <c r="HT511" s="84"/>
      <c r="HU511" s="84"/>
      <c r="HV511" s="84"/>
      <c r="HW511" s="84"/>
      <c r="HX511" s="84"/>
      <c r="HY511" s="84"/>
      <c r="HZ511" s="84"/>
      <c r="IA511" s="84"/>
      <c r="IB511" s="84"/>
      <c r="IC511" s="84"/>
      <c r="ID511" s="84"/>
      <c r="IE511" s="84"/>
      <c r="IF511" s="84"/>
      <c r="IG511" s="84"/>
      <c r="IH511" s="84"/>
      <c r="II511" s="84"/>
      <c r="IJ511" s="84"/>
      <c r="IK511" s="84"/>
      <c r="IL511" s="84"/>
    </row>
    <row r="512" spans="1:246" ht="30">
      <c r="A512" s="139" t="s">
        <v>861</v>
      </c>
      <c r="B512" s="49" t="s">
        <v>33</v>
      </c>
      <c r="C512" s="139"/>
      <c r="D512" s="139"/>
      <c r="E512" s="90">
        <v>65</v>
      </c>
      <c r="F512" s="108" t="s">
        <v>537</v>
      </c>
      <c r="G512" s="395" t="s">
        <v>536</v>
      </c>
      <c r="H512" s="222">
        <f t="shared" ref="H512:H543" si="107">SUM(I512:K512)</f>
        <v>960</v>
      </c>
      <c r="I512" s="203">
        <v>960</v>
      </c>
      <c r="J512" s="113"/>
      <c r="K512" s="113"/>
      <c r="L512" s="88">
        <f t="shared" ref="L512:L543" si="108">SUM(M512:O512)</f>
        <v>960</v>
      </c>
      <c r="M512" s="113">
        <v>960</v>
      </c>
      <c r="N512" s="114"/>
      <c r="O512" s="113"/>
      <c r="P512" s="113">
        <f t="shared" si="106"/>
        <v>0</v>
      </c>
      <c r="Q512" s="113"/>
      <c r="R512" s="114"/>
      <c r="S512" s="114"/>
      <c r="T512" s="114">
        <f t="shared" ref="T512:T521" si="109">SUM(U512:W512)</f>
        <v>0</v>
      </c>
      <c r="U512" s="114"/>
      <c r="V512" s="114"/>
      <c r="W512" s="114"/>
      <c r="X512" s="82" t="s">
        <v>455</v>
      </c>
      <c r="Y512" s="82"/>
      <c r="Z512" s="50">
        <f t="shared" si="102"/>
        <v>960</v>
      </c>
      <c r="AA512" s="51">
        <f t="shared" si="103"/>
        <v>960</v>
      </c>
      <c r="AB512" s="51">
        <f t="shared" si="104"/>
        <v>0</v>
      </c>
      <c r="AC512" s="51">
        <f t="shared" si="105"/>
        <v>0</v>
      </c>
      <c r="AD512" s="84"/>
      <c r="AE512" s="84"/>
      <c r="AF512" s="84"/>
      <c r="AG512" s="84"/>
      <c r="AH512" s="84"/>
      <c r="AI512" s="84"/>
      <c r="AJ512" s="84"/>
      <c r="AK512" s="84"/>
      <c r="AL512" s="84"/>
      <c r="AM512" s="84"/>
      <c r="AN512" s="84"/>
      <c r="AO512" s="84"/>
      <c r="AP512" s="84"/>
      <c r="AQ512" s="84"/>
      <c r="AR512" s="84"/>
      <c r="AS512" s="84"/>
      <c r="AT512" s="84"/>
      <c r="AU512" s="84"/>
      <c r="AV512" s="84"/>
      <c r="AW512" s="84"/>
      <c r="AX512" s="84"/>
      <c r="AY512" s="84"/>
      <c r="AZ512" s="84"/>
      <c r="BA512" s="84"/>
      <c r="BB512" s="84"/>
      <c r="BC512" s="84"/>
      <c r="BD512" s="84"/>
      <c r="BE512" s="84"/>
      <c r="BF512" s="84"/>
      <c r="BG512" s="84"/>
      <c r="BH512" s="84"/>
      <c r="BI512" s="84"/>
      <c r="BJ512" s="84"/>
      <c r="BK512" s="84"/>
      <c r="BL512" s="84"/>
      <c r="BM512" s="84"/>
      <c r="BN512" s="84"/>
      <c r="BO512" s="84"/>
      <c r="BP512" s="84"/>
      <c r="BQ512" s="84"/>
      <c r="BR512" s="84"/>
      <c r="BS512" s="84"/>
      <c r="BT512" s="84"/>
      <c r="BU512" s="84"/>
      <c r="BV512" s="84"/>
      <c r="BW512" s="84"/>
      <c r="BX512" s="84"/>
      <c r="BY512" s="84"/>
      <c r="BZ512" s="84"/>
      <c r="CA512" s="84"/>
      <c r="CB512" s="84"/>
      <c r="CC512" s="84"/>
      <c r="CD512" s="84"/>
      <c r="CE512" s="84"/>
      <c r="CF512" s="84"/>
      <c r="CG512" s="84"/>
      <c r="CH512" s="84"/>
      <c r="CI512" s="84"/>
      <c r="CJ512" s="84"/>
      <c r="CK512" s="84"/>
      <c r="CL512" s="84"/>
      <c r="CM512" s="84"/>
      <c r="CN512" s="84"/>
      <c r="CO512" s="84"/>
      <c r="CP512" s="84"/>
      <c r="CQ512" s="84"/>
      <c r="CR512" s="84"/>
      <c r="CS512" s="84"/>
      <c r="CT512" s="84"/>
      <c r="CU512" s="84"/>
      <c r="CV512" s="84"/>
      <c r="CW512" s="84"/>
      <c r="CX512" s="84"/>
      <c r="CY512" s="84"/>
      <c r="CZ512" s="84"/>
      <c r="DA512" s="84"/>
      <c r="DB512" s="84"/>
      <c r="DC512" s="84"/>
      <c r="DD512" s="84"/>
      <c r="DE512" s="84"/>
      <c r="DF512" s="84"/>
      <c r="DG512" s="84"/>
      <c r="DH512" s="84"/>
      <c r="DI512" s="84"/>
      <c r="DJ512" s="84"/>
      <c r="DK512" s="84"/>
      <c r="DL512" s="84"/>
      <c r="DM512" s="84"/>
      <c r="DN512" s="84"/>
      <c r="DO512" s="84"/>
      <c r="DP512" s="84"/>
      <c r="DQ512" s="84"/>
      <c r="DR512" s="84"/>
      <c r="DS512" s="84"/>
      <c r="DT512" s="84"/>
      <c r="DU512" s="84"/>
      <c r="DV512" s="84"/>
      <c r="DW512" s="84"/>
      <c r="DX512" s="84"/>
      <c r="DY512" s="84"/>
      <c r="DZ512" s="84"/>
      <c r="EA512" s="84"/>
      <c r="EB512" s="84"/>
      <c r="EC512" s="84"/>
      <c r="ED512" s="84"/>
      <c r="EE512" s="84"/>
      <c r="EF512" s="84"/>
      <c r="EG512" s="84"/>
      <c r="EH512" s="84"/>
      <c r="EI512" s="84"/>
      <c r="EJ512" s="84"/>
      <c r="EK512" s="84"/>
      <c r="EL512" s="84"/>
      <c r="EM512" s="84"/>
      <c r="EN512" s="84"/>
      <c r="EO512" s="84"/>
      <c r="EP512" s="84"/>
      <c r="EQ512" s="84"/>
      <c r="ER512" s="84"/>
      <c r="ES512" s="84"/>
      <c r="ET512" s="84"/>
      <c r="EU512" s="84"/>
      <c r="EV512" s="84"/>
      <c r="EW512" s="84"/>
      <c r="EX512" s="84"/>
      <c r="EY512" s="84"/>
      <c r="EZ512" s="84"/>
      <c r="FA512" s="84"/>
      <c r="FB512" s="84"/>
      <c r="FC512" s="84"/>
      <c r="FD512" s="84"/>
      <c r="FE512" s="84"/>
      <c r="FF512" s="84"/>
      <c r="FG512" s="84"/>
      <c r="FH512" s="84"/>
      <c r="FI512" s="84"/>
      <c r="FJ512" s="84"/>
      <c r="FK512" s="84"/>
      <c r="FL512" s="84"/>
      <c r="FM512" s="84"/>
      <c r="FN512" s="84"/>
      <c r="FO512" s="84"/>
      <c r="FP512" s="84"/>
      <c r="FQ512" s="84"/>
      <c r="FR512" s="84"/>
      <c r="FS512" s="84"/>
      <c r="FT512" s="84"/>
      <c r="FU512" s="84"/>
      <c r="FV512" s="84"/>
      <c r="FW512" s="84"/>
      <c r="FX512" s="84"/>
      <c r="FY512" s="84"/>
      <c r="FZ512" s="84"/>
      <c r="GA512" s="84"/>
      <c r="GB512" s="84"/>
      <c r="GC512" s="84"/>
      <c r="GD512" s="84"/>
      <c r="GE512" s="84"/>
      <c r="GF512" s="84"/>
      <c r="GG512" s="84"/>
      <c r="GH512" s="84"/>
      <c r="GI512" s="84"/>
      <c r="GJ512" s="84"/>
      <c r="GK512" s="84"/>
      <c r="GL512" s="84"/>
      <c r="GM512" s="84"/>
      <c r="GN512" s="84"/>
      <c r="GO512" s="84"/>
      <c r="GP512" s="84"/>
      <c r="GQ512" s="84"/>
      <c r="GR512" s="84"/>
      <c r="GS512" s="84"/>
      <c r="GT512" s="84"/>
      <c r="GU512" s="84"/>
      <c r="GV512" s="84"/>
      <c r="GW512" s="84"/>
      <c r="GX512" s="84"/>
      <c r="GY512" s="84"/>
      <c r="GZ512" s="84"/>
      <c r="HA512" s="84"/>
      <c r="HB512" s="84"/>
      <c r="HC512" s="84"/>
      <c r="HD512" s="84"/>
      <c r="HE512" s="84"/>
      <c r="HF512" s="84"/>
      <c r="HG512" s="84"/>
      <c r="HH512" s="84"/>
      <c r="HI512" s="84"/>
      <c r="HJ512" s="84"/>
      <c r="HK512" s="84"/>
      <c r="HL512" s="84"/>
      <c r="HM512" s="84"/>
      <c r="HN512" s="84"/>
      <c r="HO512" s="84"/>
      <c r="HP512" s="84"/>
      <c r="HQ512" s="84"/>
      <c r="HR512" s="84"/>
      <c r="HS512" s="84"/>
      <c r="HT512" s="84"/>
      <c r="HU512" s="84"/>
      <c r="HV512" s="84"/>
      <c r="HW512" s="84"/>
      <c r="HX512" s="84"/>
      <c r="HY512" s="84"/>
      <c r="HZ512" s="84"/>
      <c r="IA512" s="84"/>
      <c r="IB512" s="84"/>
      <c r="IC512" s="84"/>
      <c r="ID512" s="84"/>
      <c r="IE512" s="84"/>
      <c r="IF512" s="84"/>
      <c r="IG512" s="84"/>
      <c r="IH512" s="84"/>
      <c r="II512" s="84"/>
      <c r="IJ512" s="84"/>
      <c r="IK512" s="84"/>
      <c r="IL512" s="84"/>
    </row>
    <row r="513" spans="1:246" ht="30">
      <c r="A513" s="139" t="s">
        <v>861</v>
      </c>
      <c r="B513" s="49" t="s">
        <v>33</v>
      </c>
      <c r="C513" s="139"/>
      <c r="D513" s="139"/>
      <c r="E513" s="90">
        <v>66</v>
      </c>
      <c r="F513" s="108" t="s">
        <v>538</v>
      </c>
      <c r="G513" s="395"/>
      <c r="H513" s="222">
        <f t="shared" si="107"/>
        <v>629</v>
      </c>
      <c r="I513" s="203">
        <v>629</v>
      </c>
      <c r="J513" s="113"/>
      <c r="K513" s="113"/>
      <c r="L513" s="88">
        <f t="shared" si="108"/>
        <v>629</v>
      </c>
      <c r="M513" s="113">
        <v>629</v>
      </c>
      <c r="N513" s="114"/>
      <c r="O513" s="113"/>
      <c r="P513" s="113">
        <f t="shared" si="106"/>
        <v>0</v>
      </c>
      <c r="Q513" s="113"/>
      <c r="R513" s="114"/>
      <c r="S513" s="114"/>
      <c r="T513" s="114">
        <f t="shared" si="109"/>
        <v>6.3719999999999999</v>
      </c>
      <c r="U513" s="114">
        <v>6.3719999999999999</v>
      </c>
      <c r="V513" s="114"/>
      <c r="W513" s="114"/>
      <c r="X513" s="82" t="s">
        <v>455</v>
      </c>
      <c r="Y513" s="82"/>
      <c r="Z513" s="50">
        <f t="shared" si="102"/>
        <v>629</v>
      </c>
      <c r="AA513" s="51">
        <f t="shared" si="103"/>
        <v>629</v>
      </c>
      <c r="AB513" s="51">
        <f t="shared" si="104"/>
        <v>0</v>
      </c>
      <c r="AC513" s="51">
        <f t="shared" si="105"/>
        <v>6.3719999999999999</v>
      </c>
      <c r="AD513" s="84"/>
      <c r="AE513" s="84"/>
      <c r="AF513" s="84"/>
      <c r="AG513" s="84"/>
      <c r="AH513" s="84"/>
      <c r="AI513" s="84"/>
      <c r="AJ513" s="84"/>
      <c r="AK513" s="84"/>
      <c r="AL513" s="84"/>
      <c r="AM513" s="84"/>
      <c r="AN513" s="84"/>
      <c r="AO513" s="84"/>
      <c r="AP513" s="84"/>
      <c r="AQ513" s="84"/>
      <c r="AR513" s="84"/>
      <c r="AS513" s="84"/>
      <c r="AT513" s="84"/>
      <c r="AU513" s="84"/>
      <c r="AV513" s="84"/>
      <c r="AW513" s="84"/>
      <c r="AX513" s="84"/>
      <c r="AY513" s="84"/>
      <c r="AZ513" s="84"/>
      <c r="BA513" s="84"/>
      <c r="BB513" s="84"/>
      <c r="BC513" s="84"/>
      <c r="BD513" s="84"/>
      <c r="BE513" s="84"/>
      <c r="BF513" s="84"/>
      <c r="BG513" s="84"/>
      <c r="BH513" s="84"/>
      <c r="BI513" s="84"/>
      <c r="BJ513" s="84"/>
      <c r="BK513" s="84"/>
      <c r="BL513" s="84"/>
      <c r="BM513" s="84"/>
      <c r="BN513" s="84"/>
      <c r="BO513" s="84"/>
      <c r="BP513" s="84"/>
      <c r="BQ513" s="84"/>
      <c r="BR513" s="84"/>
      <c r="BS513" s="84"/>
      <c r="BT513" s="84"/>
      <c r="BU513" s="84"/>
      <c r="BV513" s="84"/>
      <c r="BW513" s="84"/>
      <c r="BX513" s="84"/>
      <c r="BY513" s="84"/>
      <c r="BZ513" s="84"/>
      <c r="CA513" s="84"/>
      <c r="CB513" s="84"/>
      <c r="CC513" s="84"/>
      <c r="CD513" s="84"/>
      <c r="CE513" s="84"/>
      <c r="CF513" s="84"/>
      <c r="CG513" s="84"/>
      <c r="CH513" s="84"/>
      <c r="CI513" s="84"/>
      <c r="CJ513" s="84"/>
      <c r="CK513" s="84"/>
      <c r="CL513" s="84"/>
      <c r="CM513" s="84"/>
      <c r="CN513" s="84"/>
      <c r="CO513" s="84"/>
      <c r="CP513" s="84"/>
      <c r="CQ513" s="84"/>
      <c r="CR513" s="84"/>
      <c r="CS513" s="84"/>
      <c r="CT513" s="84"/>
      <c r="CU513" s="84"/>
      <c r="CV513" s="84"/>
      <c r="CW513" s="84"/>
      <c r="CX513" s="84"/>
      <c r="CY513" s="84"/>
      <c r="CZ513" s="84"/>
      <c r="DA513" s="84"/>
      <c r="DB513" s="84"/>
      <c r="DC513" s="84"/>
      <c r="DD513" s="84"/>
      <c r="DE513" s="84"/>
      <c r="DF513" s="84"/>
      <c r="DG513" s="84"/>
      <c r="DH513" s="84"/>
      <c r="DI513" s="84"/>
      <c r="DJ513" s="84"/>
      <c r="DK513" s="84"/>
      <c r="DL513" s="84"/>
      <c r="DM513" s="84"/>
      <c r="DN513" s="84"/>
      <c r="DO513" s="84"/>
      <c r="DP513" s="84"/>
      <c r="DQ513" s="84"/>
      <c r="DR513" s="84"/>
      <c r="DS513" s="84"/>
      <c r="DT513" s="84"/>
      <c r="DU513" s="84"/>
      <c r="DV513" s="84"/>
      <c r="DW513" s="84"/>
      <c r="DX513" s="84"/>
      <c r="DY513" s="84"/>
      <c r="DZ513" s="84"/>
      <c r="EA513" s="84"/>
      <c r="EB513" s="84"/>
      <c r="EC513" s="84"/>
      <c r="ED513" s="84"/>
      <c r="EE513" s="84"/>
      <c r="EF513" s="84"/>
      <c r="EG513" s="84"/>
      <c r="EH513" s="84"/>
      <c r="EI513" s="84"/>
      <c r="EJ513" s="84"/>
      <c r="EK513" s="84"/>
      <c r="EL513" s="84"/>
      <c r="EM513" s="84"/>
      <c r="EN513" s="84"/>
      <c r="EO513" s="84"/>
      <c r="EP513" s="84"/>
      <c r="EQ513" s="84"/>
      <c r="ER513" s="84"/>
      <c r="ES513" s="84"/>
      <c r="ET513" s="84"/>
      <c r="EU513" s="84"/>
      <c r="EV513" s="84"/>
      <c r="EW513" s="84"/>
      <c r="EX513" s="84"/>
      <c r="EY513" s="84"/>
      <c r="EZ513" s="84"/>
      <c r="FA513" s="84"/>
      <c r="FB513" s="84"/>
      <c r="FC513" s="84"/>
      <c r="FD513" s="84"/>
      <c r="FE513" s="84"/>
      <c r="FF513" s="84"/>
      <c r="FG513" s="84"/>
      <c r="FH513" s="84"/>
      <c r="FI513" s="84"/>
      <c r="FJ513" s="84"/>
      <c r="FK513" s="84"/>
      <c r="FL513" s="84"/>
      <c r="FM513" s="84"/>
      <c r="FN513" s="84"/>
      <c r="FO513" s="84"/>
      <c r="FP513" s="84"/>
      <c r="FQ513" s="84"/>
      <c r="FR513" s="84"/>
      <c r="FS513" s="84"/>
      <c r="FT513" s="84"/>
      <c r="FU513" s="84"/>
      <c r="FV513" s="84"/>
      <c r="FW513" s="84"/>
      <c r="FX513" s="84"/>
      <c r="FY513" s="84"/>
      <c r="FZ513" s="84"/>
      <c r="GA513" s="84"/>
      <c r="GB513" s="84"/>
      <c r="GC513" s="84"/>
      <c r="GD513" s="84"/>
      <c r="GE513" s="84"/>
      <c r="GF513" s="84"/>
      <c r="GG513" s="84"/>
      <c r="GH513" s="84"/>
      <c r="GI513" s="84"/>
      <c r="GJ513" s="84"/>
      <c r="GK513" s="84"/>
      <c r="GL513" s="84"/>
      <c r="GM513" s="84"/>
      <c r="GN513" s="84"/>
      <c r="GO513" s="84"/>
      <c r="GP513" s="84"/>
      <c r="GQ513" s="84"/>
      <c r="GR513" s="84"/>
      <c r="GS513" s="84"/>
      <c r="GT513" s="84"/>
      <c r="GU513" s="84"/>
      <c r="GV513" s="84"/>
      <c r="GW513" s="84"/>
      <c r="GX513" s="84"/>
      <c r="GY513" s="84"/>
      <c r="GZ513" s="84"/>
      <c r="HA513" s="84"/>
      <c r="HB513" s="84"/>
      <c r="HC513" s="84"/>
      <c r="HD513" s="84"/>
      <c r="HE513" s="84"/>
      <c r="HF513" s="84"/>
      <c r="HG513" s="84"/>
      <c r="HH513" s="84"/>
      <c r="HI513" s="84"/>
      <c r="HJ513" s="84"/>
      <c r="HK513" s="84"/>
      <c r="HL513" s="84"/>
      <c r="HM513" s="84"/>
      <c r="HN513" s="84"/>
      <c r="HO513" s="84"/>
      <c r="HP513" s="84"/>
      <c r="HQ513" s="84"/>
      <c r="HR513" s="84"/>
      <c r="HS513" s="84"/>
      <c r="HT513" s="84"/>
      <c r="HU513" s="84"/>
      <c r="HV513" s="84"/>
      <c r="HW513" s="84"/>
      <c r="HX513" s="84"/>
      <c r="HY513" s="84"/>
      <c r="HZ513" s="84"/>
      <c r="IA513" s="84"/>
      <c r="IB513" s="84"/>
      <c r="IC513" s="84"/>
      <c r="ID513" s="84"/>
      <c r="IE513" s="84"/>
      <c r="IF513" s="84"/>
      <c r="IG513" s="84"/>
      <c r="IH513" s="84"/>
      <c r="II513" s="84"/>
      <c r="IJ513" s="84"/>
      <c r="IK513" s="84"/>
      <c r="IL513" s="84"/>
    </row>
    <row r="514" spans="1:246" ht="30">
      <c r="A514" s="139" t="s">
        <v>861</v>
      </c>
      <c r="B514" s="49" t="s">
        <v>33</v>
      </c>
      <c r="C514" s="139"/>
      <c r="D514" s="139"/>
      <c r="E514" s="90">
        <v>67</v>
      </c>
      <c r="F514" s="108" t="s">
        <v>539</v>
      </c>
      <c r="G514" s="395"/>
      <c r="H514" s="222">
        <f t="shared" si="107"/>
        <v>396</v>
      </c>
      <c r="I514" s="203">
        <v>396</v>
      </c>
      <c r="J514" s="113"/>
      <c r="K514" s="113"/>
      <c r="L514" s="88">
        <f t="shared" si="108"/>
        <v>396</v>
      </c>
      <c r="M514" s="113">
        <v>396</v>
      </c>
      <c r="N514" s="114"/>
      <c r="O514" s="113"/>
      <c r="P514" s="113">
        <f t="shared" si="106"/>
        <v>0</v>
      </c>
      <c r="Q514" s="113"/>
      <c r="R514" s="114"/>
      <c r="S514" s="114"/>
      <c r="T514" s="114">
        <f t="shared" si="109"/>
        <v>70.793000000000006</v>
      </c>
      <c r="U514" s="114">
        <v>70.793000000000006</v>
      </c>
      <c r="V514" s="114"/>
      <c r="W514" s="114"/>
      <c r="X514" s="82" t="s">
        <v>455</v>
      </c>
      <c r="Y514" s="82"/>
      <c r="Z514" s="50">
        <f t="shared" si="102"/>
        <v>396</v>
      </c>
      <c r="AA514" s="51">
        <f t="shared" si="103"/>
        <v>396</v>
      </c>
      <c r="AB514" s="51">
        <f t="shared" si="104"/>
        <v>0</v>
      </c>
      <c r="AC514" s="51">
        <f t="shared" si="105"/>
        <v>70.793000000000006</v>
      </c>
      <c r="AD514" s="84"/>
      <c r="AE514" s="84"/>
      <c r="AF514" s="84"/>
      <c r="AG514" s="84"/>
      <c r="AH514" s="84"/>
      <c r="AI514" s="84"/>
      <c r="AJ514" s="84"/>
      <c r="AK514" s="84"/>
      <c r="AL514" s="84"/>
      <c r="AM514" s="84"/>
      <c r="AN514" s="84"/>
      <c r="AO514" s="84"/>
      <c r="AP514" s="84"/>
      <c r="AQ514" s="84"/>
      <c r="AR514" s="84"/>
      <c r="AS514" s="84"/>
      <c r="AT514" s="84"/>
      <c r="AU514" s="84"/>
      <c r="AV514" s="84"/>
      <c r="AW514" s="84"/>
      <c r="AX514" s="84"/>
      <c r="AY514" s="84"/>
      <c r="AZ514" s="84"/>
      <c r="BA514" s="84"/>
      <c r="BB514" s="84"/>
      <c r="BC514" s="84"/>
      <c r="BD514" s="84"/>
      <c r="BE514" s="84"/>
      <c r="BF514" s="84"/>
      <c r="BG514" s="84"/>
      <c r="BH514" s="84"/>
      <c r="BI514" s="84"/>
      <c r="BJ514" s="84"/>
      <c r="BK514" s="84"/>
      <c r="BL514" s="84"/>
      <c r="BM514" s="84"/>
      <c r="BN514" s="84"/>
      <c r="BO514" s="84"/>
      <c r="BP514" s="84"/>
      <c r="BQ514" s="84"/>
      <c r="BR514" s="84"/>
      <c r="BS514" s="84"/>
      <c r="BT514" s="84"/>
      <c r="BU514" s="84"/>
      <c r="BV514" s="84"/>
      <c r="BW514" s="84"/>
      <c r="BX514" s="84"/>
      <c r="BY514" s="84"/>
      <c r="BZ514" s="84"/>
      <c r="CA514" s="84"/>
      <c r="CB514" s="84"/>
      <c r="CC514" s="84"/>
      <c r="CD514" s="84"/>
      <c r="CE514" s="84"/>
      <c r="CF514" s="84"/>
      <c r="CG514" s="84"/>
      <c r="CH514" s="84"/>
      <c r="CI514" s="84"/>
      <c r="CJ514" s="84"/>
      <c r="CK514" s="84"/>
      <c r="CL514" s="84"/>
      <c r="CM514" s="84"/>
      <c r="CN514" s="84"/>
      <c r="CO514" s="84"/>
      <c r="CP514" s="84"/>
      <c r="CQ514" s="84"/>
      <c r="CR514" s="84"/>
      <c r="CS514" s="84"/>
      <c r="CT514" s="84"/>
      <c r="CU514" s="84"/>
      <c r="CV514" s="84"/>
      <c r="CW514" s="84"/>
      <c r="CX514" s="84"/>
      <c r="CY514" s="84"/>
      <c r="CZ514" s="84"/>
      <c r="DA514" s="84"/>
      <c r="DB514" s="84"/>
      <c r="DC514" s="84"/>
      <c r="DD514" s="84"/>
      <c r="DE514" s="84"/>
      <c r="DF514" s="84"/>
      <c r="DG514" s="84"/>
      <c r="DH514" s="84"/>
      <c r="DI514" s="84"/>
      <c r="DJ514" s="84"/>
      <c r="DK514" s="84"/>
      <c r="DL514" s="84"/>
      <c r="DM514" s="84"/>
      <c r="DN514" s="84"/>
      <c r="DO514" s="84"/>
      <c r="DP514" s="84"/>
      <c r="DQ514" s="84"/>
      <c r="DR514" s="84"/>
      <c r="DS514" s="84"/>
      <c r="DT514" s="84"/>
      <c r="DU514" s="84"/>
      <c r="DV514" s="84"/>
      <c r="DW514" s="84"/>
      <c r="DX514" s="84"/>
      <c r="DY514" s="84"/>
      <c r="DZ514" s="84"/>
      <c r="EA514" s="84"/>
      <c r="EB514" s="84"/>
      <c r="EC514" s="84"/>
      <c r="ED514" s="84"/>
      <c r="EE514" s="84"/>
      <c r="EF514" s="84"/>
      <c r="EG514" s="84"/>
      <c r="EH514" s="84"/>
      <c r="EI514" s="84"/>
      <c r="EJ514" s="84"/>
      <c r="EK514" s="84"/>
      <c r="EL514" s="84"/>
      <c r="EM514" s="84"/>
      <c r="EN514" s="84"/>
      <c r="EO514" s="84"/>
      <c r="EP514" s="84"/>
      <c r="EQ514" s="84"/>
      <c r="ER514" s="84"/>
      <c r="ES514" s="84"/>
      <c r="ET514" s="84"/>
      <c r="EU514" s="84"/>
      <c r="EV514" s="84"/>
      <c r="EW514" s="84"/>
      <c r="EX514" s="84"/>
      <c r="EY514" s="84"/>
      <c r="EZ514" s="84"/>
      <c r="FA514" s="84"/>
      <c r="FB514" s="84"/>
      <c r="FC514" s="84"/>
      <c r="FD514" s="84"/>
      <c r="FE514" s="84"/>
      <c r="FF514" s="84"/>
      <c r="FG514" s="84"/>
      <c r="FH514" s="84"/>
      <c r="FI514" s="84"/>
      <c r="FJ514" s="84"/>
      <c r="FK514" s="84"/>
      <c r="FL514" s="84"/>
      <c r="FM514" s="84"/>
      <c r="FN514" s="84"/>
      <c r="FO514" s="84"/>
      <c r="FP514" s="84"/>
      <c r="FQ514" s="84"/>
      <c r="FR514" s="84"/>
      <c r="FS514" s="84"/>
      <c r="FT514" s="84"/>
      <c r="FU514" s="84"/>
      <c r="FV514" s="84"/>
      <c r="FW514" s="84"/>
      <c r="FX514" s="84"/>
      <c r="FY514" s="84"/>
      <c r="FZ514" s="84"/>
      <c r="GA514" s="84"/>
      <c r="GB514" s="84"/>
      <c r="GC514" s="84"/>
      <c r="GD514" s="84"/>
      <c r="GE514" s="84"/>
      <c r="GF514" s="84"/>
      <c r="GG514" s="84"/>
      <c r="GH514" s="84"/>
      <c r="GI514" s="84"/>
      <c r="GJ514" s="84"/>
      <c r="GK514" s="84"/>
      <c r="GL514" s="84"/>
      <c r="GM514" s="84"/>
      <c r="GN514" s="84"/>
      <c r="GO514" s="84"/>
      <c r="GP514" s="84"/>
      <c r="GQ514" s="84"/>
      <c r="GR514" s="84"/>
      <c r="GS514" s="84"/>
      <c r="GT514" s="84"/>
      <c r="GU514" s="84"/>
      <c r="GV514" s="84"/>
      <c r="GW514" s="84"/>
      <c r="GX514" s="84"/>
      <c r="GY514" s="84"/>
      <c r="GZ514" s="84"/>
      <c r="HA514" s="84"/>
      <c r="HB514" s="84"/>
      <c r="HC514" s="84"/>
      <c r="HD514" s="84"/>
      <c r="HE514" s="84"/>
      <c r="HF514" s="84"/>
      <c r="HG514" s="84"/>
      <c r="HH514" s="84"/>
      <c r="HI514" s="84"/>
      <c r="HJ514" s="84"/>
      <c r="HK514" s="84"/>
      <c r="HL514" s="84"/>
      <c r="HM514" s="84"/>
      <c r="HN514" s="84"/>
      <c r="HO514" s="84"/>
      <c r="HP514" s="84"/>
      <c r="HQ514" s="84"/>
      <c r="HR514" s="84"/>
      <c r="HS514" s="84"/>
      <c r="HT514" s="84"/>
      <c r="HU514" s="84"/>
      <c r="HV514" s="84"/>
      <c r="HW514" s="84"/>
      <c r="HX514" s="84"/>
      <c r="HY514" s="84"/>
      <c r="HZ514" s="84"/>
      <c r="IA514" s="84"/>
      <c r="IB514" s="84"/>
      <c r="IC514" s="84"/>
      <c r="ID514" s="84"/>
      <c r="IE514" s="84"/>
      <c r="IF514" s="84"/>
      <c r="IG514" s="84"/>
      <c r="IH514" s="84"/>
      <c r="II514" s="84"/>
      <c r="IJ514" s="84"/>
      <c r="IK514" s="84"/>
      <c r="IL514" s="84"/>
    </row>
    <row r="515" spans="1:246" ht="30">
      <c r="A515" s="139" t="s">
        <v>861</v>
      </c>
      <c r="B515" s="49" t="s">
        <v>33</v>
      </c>
      <c r="C515" s="139"/>
      <c r="D515" s="139"/>
      <c r="E515" s="90">
        <v>68</v>
      </c>
      <c r="F515" s="108" t="s">
        <v>540</v>
      </c>
      <c r="G515" s="395"/>
      <c r="H515" s="222">
        <f t="shared" si="107"/>
        <v>201</v>
      </c>
      <c r="I515" s="203">
        <v>201</v>
      </c>
      <c r="J515" s="113"/>
      <c r="K515" s="113"/>
      <c r="L515" s="88">
        <f t="shared" si="108"/>
        <v>201</v>
      </c>
      <c r="M515" s="113">
        <v>201</v>
      </c>
      <c r="N515" s="114"/>
      <c r="O515" s="113"/>
      <c r="P515" s="113">
        <f t="shared" si="106"/>
        <v>0</v>
      </c>
      <c r="Q515" s="113"/>
      <c r="R515" s="114"/>
      <c r="S515" s="114"/>
      <c r="T515" s="114">
        <f t="shared" si="109"/>
        <v>21.123999999999995</v>
      </c>
      <c r="U515" s="114">
        <v>21.123999999999995</v>
      </c>
      <c r="V515" s="114"/>
      <c r="W515" s="114"/>
      <c r="X515" s="82" t="s">
        <v>455</v>
      </c>
      <c r="Y515" s="82"/>
      <c r="Z515" s="50">
        <f t="shared" si="102"/>
        <v>201</v>
      </c>
      <c r="AA515" s="51">
        <f t="shared" si="103"/>
        <v>201</v>
      </c>
      <c r="AB515" s="51">
        <f t="shared" si="104"/>
        <v>0</v>
      </c>
      <c r="AC515" s="51">
        <f t="shared" si="105"/>
        <v>21.123999999999995</v>
      </c>
      <c r="AD515" s="84"/>
      <c r="AE515" s="84"/>
      <c r="AF515" s="84"/>
      <c r="AG515" s="84"/>
      <c r="AH515" s="84"/>
      <c r="AI515" s="84"/>
      <c r="AJ515" s="84"/>
      <c r="AK515" s="84"/>
      <c r="AL515" s="84"/>
      <c r="AM515" s="84"/>
      <c r="AN515" s="84"/>
      <c r="AO515" s="84"/>
      <c r="AP515" s="84"/>
      <c r="AQ515" s="84"/>
      <c r="AR515" s="84"/>
      <c r="AS515" s="84"/>
      <c r="AT515" s="84"/>
      <c r="AU515" s="84"/>
      <c r="AV515" s="84"/>
      <c r="AW515" s="84"/>
      <c r="AX515" s="84"/>
      <c r="AY515" s="84"/>
      <c r="AZ515" s="84"/>
      <c r="BA515" s="84"/>
      <c r="BB515" s="84"/>
      <c r="BC515" s="84"/>
      <c r="BD515" s="84"/>
      <c r="BE515" s="84"/>
      <c r="BF515" s="84"/>
      <c r="BG515" s="84"/>
      <c r="BH515" s="84"/>
      <c r="BI515" s="84"/>
      <c r="BJ515" s="84"/>
      <c r="BK515" s="84"/>
      <c r="BL515" s="84"/>
      <c r="BM515" s="84"/>
      <c r="BN515" s="84"/>
      <c r="BO515" s="84"/>
      <c r="BP515" s="84"/>
      <c r="BQ515" s="84"/>
      <c r="BR515" s="84"/>
      <c r="BS515" s="84"/>
      <c r="BT515" s="84"/>
      <c r="BU515" s="84"/>
      <c r="BV515" s="84"/>
      <c r="BW515" s="84"/>
      <c r="BX515" s="84"/>
      <c r="BY515" s="84"/>
      <c r="BZ515" s="84"/>
      <c r="CA515" s="84"/>
      <c r="CB515" s="84"/>
      <c r="CC515" s="84"/>
      <c r="CD515" s="84"/>
      <c r="CE515" s="84"/>
      <c r="CF515" s="84"/>
      <c r="CG515" s="84"/>
      <c r="CH515" s="84"/>
      <c r="CI515" s="84"/>
      <c r="CJ515" s="84"/>
      <c r="CK515" s="84"/>
      <c r="CL515" s="84"/>
      <c r="CM515" s="84"/>
      <c r="CN515" s="84"/>
      <c r="CO515" s="84"/>
      <c r="CP515" s="84"/>
      <c r="CQ515" s="84"/>
      <c r="CR515" s="84"/>
      <c r="CS515" s="84"/>
      <c r="CT515" s="84"/>
      <c r="CU515" s="84"/>
      <c r="CV515" s="84"/>
      <c r="CW515" s="84"/>
      <c r="CX515" s="84"/>
      <c r="CY515" s="84"/>
      <c r="CZ515" s="84"/>
      <c r="DA515" s="84"/>
      <c r="DB515" s="84"/>
      <c r="DC515" s="84"/>
      <c r="DD515" s="84"/>
      <c r="DE515" s="84"/>
      <c r="DF515" s="84"/>
      <c r="DG515" s="84"/>
      <c r="DH515" s="84"/>
      <c r="DI515" s="84"/>
      <c r="DJ515" s="84"/>
      <c r="DK515" s="84"/>
      <c r="DL515" s="84"/>
      <c r="DM515" s="84"/>
      <c r="DN515" s="84"/>
      <c r="DO515" s="84"/>
      <c r="DP515" s="84"/>
      <c r="DQ515" s="84"/>
      <c r="DR515" s="84"/>
      <c r="DS515" s="84"/>
      <c r="DT515" s="84"/>
      <c r="DU515" s="84"/>
      <c r="DV515" s="84"/>
      <c r="DW515" s="84"/>
      <c r="DX515" s="84"/>
      <c r="DY515" s="84"/>
      <c r="DZ515" s="84"/>
      <c r="EA515" s="84"/>
      <c r="EB515" s="84"/>
      <c r="EC515" s="84"/>
      <c r="ED515" s="84"/>
      <c r="EE515" s="84"/>
      <c r="EF515" s="84"/>
      <c r="EG515" s="84"/>
      <c r="EH515" s="84"/>
      <c r="EI515" s="84"/>
      <c r="EJ515" s="84"/>
      <c r="EK515" s="84"/>
      <c r="EL515" s="84"/>
      <c r="EM515" s="84"/>
      <c r="EN515" s="84"/>
      <c r="EO515" s="84"/>
      <c r="EP515" s="84"/>
      <c r="EQ515" s="84"/>
      <c r="ER515" s="84"/>
      <c r="ES515" s="84"/>
      <c r="ET515" s="84"/>
      <c r="EU515" s="84"/>
      <c r="EV515" s="84"/>
      <c r="EW515" s="84"/>
      <c r="EX515" s="84"/>
      <c r="EY515" s="84"/>
      <c r="EZ515" s="84"/>
      <c r="FA515" s="84"/>
      <c r="FB515" s="84"/>
      <c r="FC515" s="84"/>
      <c r="FD515" s="84"/>
      <c r="FE515" s="84"/>
      <c r="FF515" s="84"/>
      <c r="FG515" s="84"/>
      <c r="FH515" s="84"/>
      <c r="FI515" s="84"/>
      <c r="FJ515" s="84"/>
      <c r="FK515" s="84"/>
      <c r="FL515" s="84"/>
      <c r="FM515" s="84"/>
      <c r="FN515" s="84"/>
      <c r="FO515" s="84"/>
      <c r="FP515" s="84"/>
      <c r="FQ515" s="84"/>
      <c r="FR515" s="84"/>
      <c r="FS515" s="84"/>
      <c r="FT515" s="84"/>
      <c r="FU515" s="84"/>
      <c r="FV515" s="84"/>
      <c r="FW515" s="84"/>
      <c r="FX515" s="84"/>
      <c r="FY515" s="84"/>
      <c r="FZ515" s="84"/>
      <c r="GA515" s="84"/>
      <c r="GB515" s="84"/>
      <c r="GC515" s="84"/>
      <c r="GD515" s="84"/>
      <c r="GE515" s="84"/>
      <c r="GF515" s="84"/>
      <c r="GG515" s="84"/>
      <c r="GH515" s="84"/>
      <c r="GI515" s="84"/>
      <c r="GJ515" s="84"/>
      <c r="GK515" s="84"/>
      <c r="GL515" s="84"/>
      <c r="GM515" s="84"/>
      <c r="GN515" s="84"/>
      <c r="GO515" s="84"/>
      <c r="GP515" s="84"/>
      <c r="GQ515" s="84"/>
      <c r="GR515" s="84"/>
      <c r="GS515" s="84"/>
      <c r="GT515" s="84"/>
      <c r="GU515" s="84"/>
      <c r="GV515" s="84"/>
      <c r="GW515" s="84"/>
      <c r="GX515" s="84"/>
      <c r="GY515" s="84"/>
      <c r="GZ515" s="84"/>
      <c r="HA515" s="84"/>
      <c r="HB515" s="84"/>
      <c r="HC515" s="84"/>
      <c r="HD515" s="84"/>
      <c r="HE515" s="84"/>
      <c r="HF515" s="84"/>
      <c r="HG515" s="84"/>
      <c r="HH515" s="84"/>
      <c r="HI515" s="84"/>
      <c r="HJ515" s="84"/>
      <c r="HK515" s="84"/>
      <c r="HL515" s="84"/>
      <c r="HM515" s="84"/>
      <c r="HN515" s="84"/>
      <c r="HO515" s="84"/>
      <c r="HP515" s="84"/>
      <c r="HQ515" s="84"/>
      <c r="HR515" s="84"/>
      <c r="HS515" s="84"/>
      <c r="HT515" s="84"/>
      <c r="HU515" s="84"/>
      <c r="HV515" s="84"/>
      <c r="HW515" s="84"/>
      <c r="HX515" s="84"/>
      <c r="HY515" s="84"/>
      <c r="HZ515" s="84"/>
      <c r="IA515" s="84"/>
      <c r="IB515" s="84"/>
      <c r="IC515" s="84"/>
      <c r="ID515" s="84"/>
      <c r="IE515" s="84"/>
      <c r="IF515" s="84"/>
      <c r="IG515" s="84"/>
      <c r="IH515" s="84"/>
      <c r="II515" s="84"/>
      <c r="IJ515" s="84"/>
      <c r="IK515" s="84"/>
      <c r="IL515" s="84"/>
    </row>
    <row r="516" spans="1:246" ht="30">
      <c r="A516" s="139" t="s">
        <v>861</v>
      </c>
      <c r="B516" s="49" t="s">
        <v>33</v>
      </c>
      <c r="C516" s="139"/>
      <c r="D516" s="139"/>
      <c r="E516" s="90">
        <v>69</v>
      </c>
      <c r="F516" s="108" t="s">
        <v>541</v>
      </c>
      <c r="G516" s="395"/>
      <c r="H516" s="222">
        <f t="shared" si="107"/>
        <v>118</v>
      </c>
      <c r="I516" s="203">
        <v>118</v>
      </c>
      <c r="J516" s="113"/>
      <c r="K516" s="113"/>
      <c r="L516" s="88">
        <f t="shared" si="108"/>
        <v>118</v>
      </c>
      <c r="M516" s="113">
        <v>118</v>
      </c>
      <c r="N516" s="114"/>
      <c r="O516" s="113"/>
      <c r="P516" s="113">
        <f t="shared" si="106"/>
        <v>0</v>
      </c>
      <c r="Q516" s="113"/>
      <c r="R516" s="114"/>
      <c r="S516" s="114"/>
      <c r="T516" s="114">
        <f t="shared" si="109"/>
        <v>11.480000000000004</v>
      </c>
      <c r="U516" s="114">
        <v>11.480000000000004</v>
      </c>
      <c r="V516" s="114"/>
      <c r="W516" s="114"/>
      <c r="X516" s="82" t="s">
        <v>455</v>
      </c>
      <c r="Y516" s="82"/>
      <c r="Z516" s="50">
        <f t="shared" si="102"/>
        <v>118</v>
      </c>
      <c r="AA516" s="51">
        <f t="shared" si="103"/>
        <v>118</v>
      </c>
      <c r="AB516" s="51">
        <f t="shared" si="104"/>
        <v>0</v>
      </c>
      <c r="AC516" s="51">
        <f t="shared" si="105"/>
        <v>11.480000000000004</v>
      </c>
      <c r="AD516" s="84"/>
      <c r="AE516" s="84"/>
      <c r="AF516" s="84"/>
      <c r="AG516" s="84"/>
      <c r="AH516" s="84"/>
      <c r="AI516" s="84"/>
      <c r="AJ516" s="84"/>
      <c r="AK516" s="84"/>
      <c r="AL516" s="84"/>
      <c r="AM516" s="84"/>
      <c r="AN516" s="84"/>
      <c r="AO516" s="84"/>
      <c r="AP516" s="84"/>
      <c r="AQ516" s="84"/>
      <c r="AR516" s="84"/>
      <c r="AS516" s="84"/>
      <c r="AT516" s="84"/>
      <c r="AU516" s="84"/>
      <c r="AV516" s="84"/>
      <c r="AW516" s="84"/>
      <c r="AX516" s="84"/>
      <c r="AY516" s="84"/>
      <c r="AZ516" s="84"/>
      <c r="BA516" s="84"/>
      <c r="BB516" s="84"/>
      <c r="BC516" s="84"/>
      <c r="BD516" s="84"/>
      <c r="BE516" s="84"/>
      <c r="BF516" s="84"/>
      <c r="BG516" s="84"/>
      <c r="BH516" s="84"/>
      <c r="BI516" s="84"/>
      <c r="BJ516" s="84"/>
      <c r="BK516" s="84"/>
      <c r="BL516" s="84"/>
      <c r="BM516" s="84"/>
      <c r="BN516" s="84"/>
      <c r="BO516" s="84"/>
      <c r="BP516" s="84"/>
      <c r="BQ516" s="84"/>
      <c r="BR516" s="84"/>
      <c r="BS516" s="84"/>
      <c r="BT516" s="84"/>
      <c r="BU516" s="84"/>
      <c r="BV516" s="84"/>
      <c r="BW516" s="84"/>
      <c r="BX516" s="84"/>
      <c r="BY516" s="84"/>
      <c r="BZ516" s="84"/>
      <c r="CA516" s="84"/>
      <c r="CB516" s="84"/>
      <c r="CC516" s="84"/>
      <c r="CD516" s="84"/>
      <c r="CE516" s="84"/>
      <c r="CF516" s="84"/>
      <c r="CG516" s="84"/>
      <c r="CH516" s="84"/>
      <c r="CI516" s="84"/>
      <c r="CJ516" s="84"/>
      <c r="CK516" s="84"/>
      <c r="CL516" s="84"/>
      <c r="CM516" s="84"/>
      <c r="CN516" s="84"/>
      <c r="CO516" s="84"/>
      <c r="CP516" s="84"/>
      <c r="CQ516" s="84"/>
      <c r="CR516" s="84"/>
      <c r="CS516" s="84"/>
      <c r="CT516" s="84"/>
      <c r="CU516" s="84"/>
      <c r="CV516" s="84"/>
      <c r="CW516" s="84"/>
      <c r="CX516" s="84"/>
      <c r="CY516" s="84"/>
      <c r="CZ516" s="84"/>
      <c r="DA516" s="84"/>
      <c r="DB516" s="84"/>
      <c r="DC516" s="84"/>
      <c r="DD516" s="84"/>
      <c r="DE516" s="84"/>
      <c r="DF516" s="84"/>
      <c r="DG516" s="84"/>
      <c r="DH516" s="84"/>
      <c r="DI516" s="84"/>
      <c r="DJ516" s="84"/>
      <c r="DK516" s="84"/>
      <c r="DL516" s="84"/>
      <c r="DM516" s="84"/>
      <c r="DN516" s="84"/>
      <c r="DO516" s="84"/>
      <c r="DP516" s="84"/>
      <c r="DQ516" s="84"/>
      <c r="DR516" s="84"/>
      <c r="DS516" s="84"/>
      <c r="DT516" s="84"/>
      <c r="DU516" s="84"/>
      <c r="DV516" s="84"/>
      <c r="DW516" s="84"/>
      <c r="DX516" s="84"/>
      <c r="DY516" s="84"/>
      <c r="DZ516" s="84"/>
      <c r="EA516" s="84"/>
      <c r="EB516" s="84"/>
      <c r="EC516" s="84"/>
      <c r="ED516" s="84"/>
      <c r="EE516" s="84"/>
      <c r="EF516" s="84"/>
      <c r="EG516" s="84"/>
      <c r="EH516" s="84"/>
      <c r="EI516" s="84"/>
      <c r="EJ516" s="84"/>
      <c r="EK516" s="84"/>
      <c r="EL516" s="84"/>
      <c r="EM516" s="84"/>
      <c r="EN516" s="84"/>
      <c r="EO516" s="84"/>
      <c r="EP516" s="84"/>
      <c r="EQ516" s="84"/>
      <c r="ER516" s="84"/>
      <c r="ES516" s="84"/>
      <c r="ET516" s="84"/>
      <c r="EU516" s="84"/>
      <c r="EV516" s="84"/>
      <c r="EW516" s="84"/>
      <c r="EX516" s="84"/>
      <c r="EY516" s="84"/>
      <c r="EZ516" s="84"/>
      <c r="FA516" s="84"/>
      <c r="FB516" s="84"/>
      <c r="FC516" s="84"/>
      <c r="FD516" s="84"/>
      <c r="FE516" s="84"/>
      <c r="FF516" s="84"/>
      <c r="FG516" s="84"/>
      <c r="FH516" s="84"/>
      <c r="FI516" s="84"/>
      <c r="FJ516" s="84"/>
      <c r="FK516" s="84"/>
      <c r="FL516" s="84"/>
      <c r="FM516" s="84"/>
      <c r="FN516" s="84"/>
      <c r="FO516" s="84"/>
      <c r="FP516" s="84"/>
      <c r="FQ516" s="84"/>
      <c r="FR516" s="84"/>
      <c r="FS516" s="84"/>
      <c r="FT516" s="84"/>
      <c r="FU516" s="84"/>
      <c r="FV516" s="84"/>
      <c r="FW516" s="84"/>
      <c r="FX516" s="84"/>
      <c r="FY516" s="84"/>
      <c r="FZ516" s="84"/>
      <c r="GA516" s="84"/>
      <c r="GB516" s="84"/>
      <c r="GC516" s="84"/>
      <c r="GD516" s="84"/>
      <c r="GE516" s="84"/>
      <c r="GF516" s="84"/>
      <c r="GG516" s="84"/>
      <c r="GH516" s="84"/>
      <c r="GI516" s="84"/>
      <c r="GJ516" s="84"/>
      <c r="GK516" s="84"/>
      <c r="GL516" s="84"/>
      <c r="GM516" s="84"/>
      <c r="GN516" s="84"/>
      <c r="GO516" s="84"/>
      <c r="GP516" s="84"/>
      <c r="GQ516" s="84"/>
      <c r="GR516" s="84"/>
      <c r="GS516" s="84"/>
      <c r="GT516" s="84"/>
      <c r="GU516" s="84"/>
      <c r="GV516" s="84"/>
      <c r="GW516" s="84"/>
      <c r="GX516" s="84"/>
      <c r="GY516" s="84"/>
      <c r="GZ516" s="84"/>
      <c r="HA516" s="84"/>
      <c r="HB516" s="84"/>
      <c r="HC516" s="84"/>
      <c r="HD516" s="84"/>
      <c r="HE516" s="84"/>
      <c r="HF516" s="84"/>
      <c r="HG516" s="84"/>
      <c r="HH516" s="84"/>
      <c r="HI516" s="84"/>
      <c r="HJ516" s="84"/>
      <c r="HK516" s="84"/>
      <c r="HL516" s="84"/>
      <c r="HM516" s="84"/>
      <c r="HN516" s="84"/>
      <c r="HO516" s="84"/>
      <c r="HP516" s="84"/>
      <c r="HQ516" s="84"/>
      <c r="HR516" s="84"/>
      <c r="HS516" s="84"/>
      <c r="HT516" s="84"/>
      <c r="HU516" s="84"/>
      <c r="HV516" s="84"/>
      <c r="HW516" s="84"/>
      <c r="HX516" s="84"/>
      <c r="HY516" s="84"/>
      <c r="HZ516" s="84"/>
      <c r="IA516" s="84"/>
      <c r="IB516" s="84"/>
      <c r="IC516" s="84"/>
      <c r="ID516" s="84"/>
      <c r="IE516" s="84"/>
      <c r="IF516" s="84"/>
      <c r="IG516" s="84"/>
      <c r="IH516" s="84"/>
      <c r="II516" s="84"/>
      <c r="IJ516" s="84"/>
      <c r="IK516" s="84"/>
      <c r="IL516" s="84"/>
    </row>
    <row r="517" spans="1:246" ht="30">
      <c r="A517" s="139" t="s">
        <v>861</v>
      </c>
      <c r="B517" s="49" t="s">
        <v>33</v>
      </c>
      <c r="C517" s="139"/>
      <c r="D517" s="139"/>
      <c r="E517" s="90">
        <v>70</v>
      </c>
      <c r="F517" s="108" t="s">
        <v>542</v>
      </c>
      <c r="G517" s="395"/>
      <c r="H517" s="222">
        <f t="shared" si="107"/>
        <v>196</v>
      </c>
      <c r="I517" s="203">
        <v>196</v>
      </c>
      <c r="J517" s="113"/>
      <c r="K517" s="113"/>
      <c r="L517" s="88">
        <f t="shared" si="108"/>
        <v>196</v>
      </c>
      <c r="M517" s="113">
        <v>196</v>
      </c>
      <c r="N517" s="114"/>
      <c r="O517" s="113"/>
      <c r="P517" s="113">
        <f t="shared" si="106"/>
        <v>0</v>
      </c>
      <c r="Q517" s="113"/>
      <c r="R517" s="114"/>
      <c r="S517" s="114"/>
      <c r="T517" s="114">
        <f t="shared" si="109"/>
        <v>17.417000000000002</v>
      </c>
      <c r="U517" s="114">
        <v>17.417000000000002</v>
      </c>
      <c r="V517" s="114"/>
      <c r="W517" s="114"/>
      <c r="X517" s="82" t="s">
        <v>455</v>
      </c>
      <c r="Y517" s="82"/>
      <c r="Z517" s="50">
        <f t="shared" si="102"/>
        <v>196</v>
      </c>
      <c r="AA517" s="51">
        <f t="shared" si="103"/>
        <v>196</v>
      </c>
      <c r="AB517" s="51">
        <f t="shared" si="104"/>
        <v>0</v>
      </c>
      <c r="AC517" s="51">
        <f t="shared" si="105"/>
        <v>17.417000000000002</v>
      </c>
      <c r="AD517" s="84"/>
      <c r="AE517" s="84"/>
      <c r="AF517" s="84"/>
      <c r="AG517" s="84"/>
      <c r="AH517" s="84"/>
      <c r="AI517" s="84"/>
      <c r="AJ517" s="84"/>
      <c r="AK517" s="84"/>
      <c r="AL517" s="84"/>
      <c r="AM517" s="84"/>
      <c r="AN517" s="84"/>
      <c r="AO517" s="84"/>
      <c r="AP517" s="84"/>
      <c r="AQ517" s="84"/>
      <c r="AR517" s="84"/>
      <c r="AS517" s="84"/>
      <c r="AT517" s="84"/>
      <c r="AU517" s="84"/>
      <c r="AV517" s="84"/>
      <c r="AW517" s="84"/>
      <c r="AX517" s="84"/>
      <c r="AY517" s="84"/>
      <c r="AZ517" s="84"/>
      <c r="BA517" s="84"/>
      <c r="BB517" s="84"/>
      <c r="BC517" s="84"/>
      <c r="BD517" s="84"/>
      <c r="BE517" s="84"/>
      <c r="BF517" s="84"/>
      <c r="BG517" s="84"/>
      <c r="BH517" s="84"/>
      <c r="BI517" s="84"/>
      <c r="BJ517" s="84"/>
      <c r="BK517" s="84"/>
      <c r="BL517" s="84"/>
      <c r="BM517" s="84"/>
      <c r="BN517" s="84"/>
      <c r="BO517" s="84"/>
      <c r="BP517" s="84"/>
      <c r="BQ517" s="84"/>
      <c r="BR517" s="84"/>
      <c r="BS517" s="84"/>
      <c r="BT517" s="84"/>
      <c r="BU517" s="84"/>
      <c r="BV517" s="84"/>
      <c r="BW517" s="84"/>
      <c r="BX517" s="84"/>
      <c r="BY517" s="84"/>
      <c r="BZ517" s="84"/>
      <c r="CA517" s="84"/>
      <c r="CB517" s="84"/>
      <c r="CC517" s="84"/>
      <c r="CD517" s="84"/>
      <c r="CE517" s="84"/>
      <c r="CF517" s="84"/>
      <c r="CG517" s="84"/>
      <c r="CH517" s="84"/>
      <c r="CI517" s="84"/>
      <c r="CJ517" s="84"/>
      <c r="CK517" s="84"/>
      <c r="CL517" s="84"/>
      <c r="CM517" s="84"/>
      <c r="CN517" s="84"/>
      <c r="CO517" s="84"/>
      <c r="CP517" s="84"/>
      <c r="CQ517" s="84"/>
      <c r="CR517" s="84"/>
      <c r="CS517" s="84"/>
      <c r="CT517" s="84"/>
      <c r="CU517" s="84"/>
      <c r="CV517" s="84"/>
      <c r="CW517" s="84"/>
      <c r="CX517" s="84"/>
      <c r="CY517" s="84"/>
      <c r="CZ517" s="84"/>
      <c r="DA517" s="84"/>
      <c r="DB517" s="84"/>
      <c r="DC517" s="84"/>
      <c r="DD517" s="84"/>
      <c r="DE517" s="84"/>
      <c r="DF517" s="84"/>
      <c r="DG517" s="84"/>
      <c r="DH517" s="84"/>
      <c r="DI517" s="84"/>
      <c r="DJ517" s="84"/>
      <c r="DK517" s="84"/>
      <c r="DL517" s="84"/>
      <c r="DM517" s="84"/>
      <c r="DN517" s="84"/>
      <c r="DO517" s="84"/>
      <c r="DP517" s="84"/>
      <c r="DQ517" s="84"/>
      <c r="DR517" s="84"/>
      <c r="DS517" s="84"/>
      <c r="DT517" s="84"/>
      <c r="DU517" s="84"/>
      <c r="DV517" s="84"/>
      <c r="DW517" s="84"/>
      <c r="DX517" s="84"/>
      <c r="DY517" s="84"/>
      <c r="DZ517" s="84"/>
      <c r="EA517" s="84"/>
      <c r="EB517" s="84"/>
      <c r="EC517" s="84"/>
      <c r="ED517" s="84"/>
      <c r="EE517" s="84"/>
      <c r="EF517" s="84"/>
      <c r="EG517" s="84"/>
      <c r="EH517" s="84"/>
      <c r="EI517" s="84"/>
      <c r="EJ517" s="84"/>
      <c r="EK517" s="84"/>
      <c r="EL517" s="84"/>
      <c r="EM517" s="84"/>
      <c r="EN517" s="84"/>
      <c r="EO517" s="84"/>
      <c r="EP517" s="84"/>
      <c r="EQ517" s="84"/>
      <c r="ER517" s="84"/>
      <c r="ES517" s="84"/>
      <c r="ET517" s="84"/>
      <c r="EU517" s="84"/>
      <c r="EV517" s="84"/>
      <c r="EW517" s="84"/>
      <c r="EX517" s="84"/>
      <c r="EY517" s="84"/>
      <c r="EZ517" s="84"/>
      <c r="FA517" s="84"/>
      <c r="FB517" s="84"/>
      <c r="FC517" s="84"/>
      <c r="FD517" s="84"/>
      <c r="FE517" s="84"/>
      <c r="FF517" s="84"/>
      <c r="FG517" s="84"/>
      <c r="FH517" s="84"/>
      <c r="FI517" s="84"/>
      <c r="FJ517" s="84"/>
      <c r="FK517" s="84"/>
      <c r="FL517" s="84"/>
      <c r="FM517" s="84"/>
      <c r="FN517" s="84"/>
      <c r="FO517" s="84"/>
      <c r="FP517" s="84"/>
      <c r="FQ517" s="84"/>
      <c r="FR517" s="84"/>
      <c r="FS517" s="84"/>
      <c r="FT517" s="84"/>
      <c r="FU517" s="84"/>
      <c r="FV517" s="84"/>
      <c r="FW517" s="84"/>
      <c r="FX517" s="84"/>
      <c r="FY517" s="84"/>
      <c r="FZ517" s="84"/>
      <c r="GA517" s="84"/>
      <c r="GB517" s="84"/>
      <c r="GC517" s="84"/>
      <c r="GD517" s="84"/>
      <c r="GE517" s="84"/>
      <c r="GF517" s="84"/>
      <c r="GG517" s="84"/>
      <c r="GH517" s="84"/>
      <c r="GI517" s="84"/>
      <c r="GJ517" s="84"/>
      <c r="GK517" s="84"/>
      <c r="GL517" s="84"/>
      <c r="GM517" s="84"/>
      <c r="GN517" s="84"/>
      <c r="GO517" s="84"/>
      <c r="GP517" s="84"/>
      <c r="GQ517" s="84"/>
      <c r="GR517" s="84"/>
      <c r="GS517" s="84"/>
      <c r="GT517" s="84"/>
      <c r="GU517" s="84"/>
      <c r="GV517" s="84"/>
      <c r="GW517" s="84"/>
      <c r="GX517" s="84"/>
      <c r="GY517" s="84"/>
      <c r="GZ517" s="84"/>
      <c r="HA517" s="84"/>
      <c r="HB517" s="84"/>
      <c r="HC517" s="84"/>
      <c r="HD517" s="84"/>
      <c r="HE517" s="84"/>
      <c r="HF517" s="84"/>
      <c r="HG517" s="84"/>
      <c r="HH517" s="84"/>
      <c r="HI517" s="84"/>
      <c r="HJ517" s="84"/>
      <c r="HK517" s="84"/>
      <c r="HL517" s="84"/>
      <c r="HM517" s="84"/>
      <c r="HN517" s="84"/>
      <c r="HO517" s="84"/>
      <c r="HP517" s="84"/>
      <c r="HQ517" s="84"/>
      <c r="HR517" s="84"/>
      <c r="HS517" s="84"/>
      <c r="HT517" s="84"/>
      <c r="HU517" s="84"/>
      <c r="HV517" s="84"/>
      <c r="HW517" s="84"/>
      <c r="HX517" s="84"/>
      <c r="HY517" s="84"/>
      <c r="HZ517" s="84"/>
      <c r="IA517" s="84"/>
      <c r="IB517" s="84"/>
      <c r="IC517" s="84"/>
      <c r="ID517" s="84"/>
      <c r="IE517" s="84"/>
      <c r="IF517" s="84"/>
      <c r="IG517" s="84"/>
      <c r="IH517" s="84"/>
      <c r="II517" s="84"/>
      <c r="IJ517" s="84"/>
      <c r="IK517" s="84"/>
      <c r="IL517" s="84"/>
    </row>
    <row r="518" spans="1:246" ht="30">
      <c r="A518" s="139" t="s">
        <v>861</v>
      </c>
      <c r="B518" s="49" t="s">
        <v>33</v>
      </c>
      <c r="C518" s="139"/>
      <c r="D518" s="139"/>
      <c r="E518" s="90">
        <v>71</v>
      </c>
      <c r="F518" s="108" t="s">
        <v>543</v>
      </c>
      <c r="G518" s="395"/>
      <c r="H518" s="222">
        <f t="shared" si="107"/>
        <v>478</v>
      </c>
      <c r="I518" s="203">
        <v>478</v>
      </c>
      <c r="J518" s="113"/>
      <c r="K518" s="113"/>
      <c r="L518" s="88">
        <f t="shared" si="108"/>
        <v>478</v>
      </c>
      <c r="M518" s="113">
        <v>478</v>
      </c>
      <c r="N518" s="114"/>
      <c r="O518" s="113"/>
      <c r="P518" s="113">
        <f t="shared" si="106"/>
        <v>0</v>
      </c>
      <c r="Q518" s="113"/>
      <c r="R518" s="114"/>
      <c r="S518" s="114"/>
      <c r="T518" s="114">
        <f t="shared" si="109"/>
        <v>26.543000000000006</v>
      </c>
      <c r="U518" s="114">
        <v>26.543000000000006</v>
      </c>
      <c r="V518" s="114"/>
      <c r="W518" s="114"/>
      <c r="X518" s="82" t="s">
        <v>455</v>
      </c>
      <c r="Y518" s="82"/>
      <c r="Z518" s="50">
        <f t="shared" si="102"/>
        <v>478</v>
      </c>
      <c r="AA518" s="51">
        <f t="shared" si="103"/>
        <v>478</v>
      </c>
      <c r="AB518" s="51">
        <f t="shared" si="104"/>
        <v>0</v>
      </c>
      <c r="AC518" s="51">
        <f t="shared" si="105"/>
        <v>26.543000000000006</v>
      </c>
      <c r="AD518" s="84"/>
      <c r="AE518" s="84"/>
      <c r="AF518" s="84"/>
      <c r="AG518" s="84"/>
      <c r="AH518" s="84"/>
      <c r="AI518" s="84"/>
      <c r="AJ518" s="84"/>
      <c r="AK518" s="84"/>
      <c r="AL518" s="84"/>
      <c r="AM518" s="84"/>
      <c r="AN518" s="84"/>
      <c r="AO518" s="84"/>
      <c r="AP518" s="84"/>
      <c r="AQ518" s="84"/>
      <c r="AR518" s="84"/>
      <c r="AS518" s="84"/>
      <c r="AT518" s="84"/>
      <c r="AU518" s="84"/>
      <c r="AV518" s="84"/>
      <c r="AW518" s="84"/>
      <c r="AX518" s="84"/>
      <c r="AY518" s="84"/>
      <c r="AZ518" s="84"/>
      <c r="BA518" s="84"/>
      <c r="BB518" s="84"/>
      <c r="BC518" s="84"/>
      <c r="BD518" s="84"/>
      <c r="BE518" s="84"/>
      <c r="BF518" s="84"/>
      <c r="BG518" s="84"/>
      <c r="BH518" s="84"/>
      <c r="BI518" s="84"/>
      <c r="BJ518" s="84"/>
      <c r="BK518" s="84"/>
      <c r="BL518" s="84"/>
      <c r="BM518" s="84"/>
      <c r="BN518" s="84"/>
      <c r="BO518" s="84"/>
      <c r="BP518" s="84"/>
      <c r="BQ518" s="84"/>
      <c r="BR518" s="84"/>
      <c r="BS518" s="84"/>
      <c r="BT518" s="84"/>
      <c r="BU518" s="84"/>
      <c r="BV518" s="84"/>
      <c r="BW518" s="84"/>
      <c r="BX518" s="84"/>
      <c r="BY518" s="84"/>
      <c r="BZ518" s="84"/>
      <c r="CA518" s="84"/>
      <c r="CB518" s="84"/>
      <c r="CC518" s="84"/>
      <c r="CD518" s="84"/>
      <c r="CE518" s="84"/>
      <c r="CF518" s="84"/>
      <c r="CG518" s="84"/>
      <c r="CH518" s="84"/>
      <c r="CI518" s="84"/>
      <c r="CJ518" s="84"/>
      <c r="CK518" s="84"/>
      <c r="CL518" s="84"/>
      <c r="CM518" s="84"/>
      <c r="CN518" s="84"/>
      <c r="CO518" s="84"/>
      <c r="CP518" s="84"/>
      <c r="CQ518" s="84"/>
      <c r="CR518" s="84"/>
      <c r="CS518" s="84"/>
      <c r="CT518" s="84"/>
      <c r="CU518" s="84"/>
      <c r="CV518" s="84"/>
      <c r="CW518" s="84"/>
      <c r="CX518" s="84"/>
      <c r="CY518" s="84"/>
      <c r="CZ518" s="84"/>
      <c r="DA518" s="84"/>
      <c r="DB518" s="84"/>
      <c r="DC518" s="84"/>
      <c r="DD518" s="84"/>
      <c r="DE518" s="84"/>
      <c r="DF518" s="84"/>
      <c r="DG518" s="84"/>
      <c r="DH518" s="84"/>
      <c r="DI518" s="84"/>
      <c r="DJ518" s="84"/>
      <c r="DK518" s="84"/>
      <c r="DL518" s="84"/>
      <c r="DM518" s="84"/>
      <c r="DN518" s="84"/>
      <c r="DO518" s="84"/>
      <c r="DP518" s="84"/>
      <c r="DQ518" s="84"/>
      <c r="DR518" s="84"/>
      <c r="DS518" s="84"/>
      <c r="DT518" s="84"/>
      <c r="DU518" s="84"/>
      <c r="DV518" s="84"/>
      <c r="DW518" s="84"/>
      <c r="DX518" s="84"/>
      <c r="DY518" s="84"/>
      <c r="DZ518" s="84"/>
      <c r="EA518" s="84"/>
      <c r="EB518" s="84"/>
      <c r="EC518" s="84"/>
      <c r="ED518" s="84"/>
      <c r="EE518" s="84"/>
      <c r="EF518" s="84"/>
      <c r="EG518" s="84"/>
      <c r="EH518" s="84"/>
      <c r="EI518" s="84"/>
      <c r="EJ518" s="84"/>
      <c r="EK518" s="84"/>
      <c r="EL518" s="84"/>
      <c r="EM518" s="84"/>
      <c r="EN518" s="84"/>
      <c r="EO518" s="84"/>
      <c r="EP518" s="84"/>
      <c r="EQ518" s="84"/>
      <c r="ER518" s="84"/>
      <c r="ES518" s="84"/>
      <c r="ET518" s="84"/>
      <c r="EU518" s="84"/>
      <c r="EV518" s="84"/>
      <c r="EW518" s="84"/>
      <c r="EX518" s="84"/>
      <c r="EY518" s="84"/>
      <c r="EZ518" s="84"/>
      <c r="FA518" s="84"/>
      <c r="FB518" s="84"/>
      <c r="FC518" s="84"/>
      <c r="FD518" s="84"/>
      <c r="FE518" s="84"/>
      <c r="FF518" s="84"/>
      <c r="FG518" s="84"/>
      <c r="FH518" s="84"/>
      <c r="FI518" s="84"/>
      <c r="FJ518" s="84"/>
      <c r="FK518" s="84"/>
      <c r="FL518" s="84"/>
      <c r="FM518" s="84"/>
      <c r="FN518" s="84"/>
      <c r="FO518" s="84"/>
      <c r="FP518" s="84"/>
      <c r="FQ518" s="84"/>
      <c r="FR518" s="84"/>
      <c r="FS518" s="84"/>
      <c r="FT518" s="84"/>
      <c r="FU518" s="84"/>
      <c r="FV518" s="84"/>
      <c r="FW518" s="84"/>
      <c r="FX518" s="84"/>
      <c r="FY518" s="84"/>
      <c r="FZ518" s="84"/>
      <c r="GA518" s="84"/>
      <c r="GB518" s="84"/>
      <c r="GC518" s="84"/>
      <c r="GD518" s="84"/>
      <c r="GE518" s="84"/>
      <c r="GF518" s="84"/>
      <c r="GG518" s="84"/>
      <c r="GH518" s="84"/>
      <c r="GI518" s="84"/>
      <c r="GJ518" s="84"/>
      <c r="GK518" s="84"/>
      <c r="GL518" s="84"/>
      <c r="GM518" s="84"/>
      <c r="GN518" s="84"/>
      <c r="GO518" s="84"/>
      <c r="GP518" s="84"/>
      <c r="GQ518" s="84"/>
      <c r="GR518" s="84"/>
      <c r="GS518" s="84"/>
      <c r="GT518" s="84"/>
      <c r="GU518" s="84"/>
      <c r="GV518" s="84"/>
      <c r="GW518" s="84"/>
      <c r="GX518" s="84"/>
      <c r="GY518" s="84"/>
      <c r="GZ518" s="84"/>
      <c r="HA518" s="84"/>
      <c r="HB518" s="84"/>
      <c r="HC518" s="84"/>
      <c r="HD518" s="84"/>
      <c r="HE518" s="84"/>
      <c r="HF518" s="84"/>
      <c r="HG518" s="84"/>
      <c r="HH518" s="84"/>
      <c r="HI518" s="84"/>
      <c r="HJ518" s="84"/>
      <c r="HK518" s="84"/>
      <c r="HL518" s="84"/>
      <c r="HM518" s="84"/>
      <c r="HN518" s="84"/>
      <c r="HO518" s="84"/>
      <c r="HP518" s="84"/>
      <c r="HQ518" s="84"/>
      <c r="HR518" s="84"/>
      <c r="HS518" s="84"/>
      <c r="HT518" s="84"/>
      <c r="HU518" s="84"/>
      <c r="HV518" s="84"/>
      <c r="HW518" s="84"/>
      <c r="HX518" s="84"/>
      <c r="HY518" s="84"/>
      <c r="HZ518" s="84"/>
      <c r="IA518" s="84"/>
      <c r="IB518" s="84"/>
      <c r="IC518" s="84"/>
      <c r="ID518" s="84"/>
      <c r="IE518" s="84"/>
      <c r="IF518" s="84"/>
      <c r="IG518" s="84"/>
      <c r="IH518" s="84"/>
      <c r="II518" s="84"/>
      <c r="IJ518" s="84"/>
      <c r="IK518" s="84"/>
      <c r="IL518" s="84"/>
    </row>
    <row r="519" spans="1:246" ht="30">
      <c r="A519" s="139" t="s">
        <v>861</v>
      </c>
      <c r="B519" s="49" t="s">
        <v>33</v>
      </c>
      <c r="C519" s="139"/>
      <c r="D519" s="139"/>
      <c r="E519" s="90">
        <v>72</v>
      </c>
      <c r="F519" s="108" t="s">
        <v>544</v>
      </c>
      <c r="G519" s="395"/>
      <c r="H519" s="222">
        <f t="shared" si="107"/>
        <v>370</v>
      </c>
      <c r="I519" s="203">
        <v>370</v>
      </c>
      <c r="J519" s="113"/>
      <c r="K519" s="113"/>
      <c r="L519" s="88">
        <f t="shared" si="108"/>
        <v>0</v>
      </c>
      <c r="M519" s="113"/>
      <c r="N519" s="114"/>
      <c r="O519" s="113"/>
      <c r="P519" s="113">
        <f t="shared" si="106"/>
        <v>370</v>
      </c>
      <c r="Q519" s="113">
        <v>370</v>
      </c>
      <c r="R519" s="114"/>
      <c r="S519" s="114"/>
      <c r="T519" s="114">
        <f t="shared" si="109"/>
        <v>0</v>
      </c>
      <c r="U519" s="114"/>
      <c r="V519" s="114"/>
      <c r="W519" s="114"/>
      <c r="X519" s="82" t="s">
        <v>455</v>
      </c>
      <c r="Y519" s="82"/>
      <c r="Z519" s="50">
        <f t="shared" si="102"/>
        <v>370</v>
      </c>
      <c r="AA519" s="51">
        <f t="shared" si="103"/>
        <v>0</v>
      </c>
      <c r="AB519" s="51">
        <f t="shared" si="104"/>
        <v>370</v>
      </c>
      <c r="AC519" s="51">
        <f t="shared" si="105"/>
        <v>0</v>
      </c>
      <c r="AD519" s="84"/>
      <c r="AE519" s="84"/>
      <c r="AF519" s="84"/>
      <c r="AG519" s="84"/>
      <c r="AH519" s="84"/>
      <c r="AI519" s="84"/>
      <c r="AJ519" s="84"/>
      <c r="AK519" s="84"/>
      <c r="AL519" s="84"/>
      <c r="AM519" s="84"/>
      <c r="AN519" s="84"/>
      <c r="AO519" s="84"/>
      <c r="AP519" s="84"/>
      <c r="AQ519" s="84"/>
      <c r="AR519" s="84"/>
      <c r="AS519" s="84"/>
      <c r="AT519" s="84"/>
      <c r="AU519" s="84"/>
      <c r="AV519" s="84"/>
      <c r="AW519" s="84"/>
      <c r="AX519" s="84"/>
      <c r="AY519" s="84"/>
      <c r="AZ519" s="84"/>
      <c r="BA519" s="84"/>
      <c r="BB519" s="84"/>
      <c r="BC519" s="84"/>
      <c r="BD519" s="84"/>
      <c r="BE519" s="84"/>
      <c r="BF519" s="84"/>
      <c r="BG519" s="84"/>
      <c r="BH519" s="84"/>
      <c r="BI519" s="84"/>
      <c r="BJ519" s="84"/>
      <c r="BK519" s="84"/>
      <c r="BL519" s="84"/>
      <c r="BM519" s="84"/>
      <c r="BN519" s="84"/>
      <c r="BO519" s="84"/>
      <c r="BP519" s="84"/>
      <c r="BQ519" s="84"/>
      <c r="BR519" s="84"/>
      <c r="BS519" s="84"/>
      <c r="BT519" s="84"/>
      <c r="BU519" s="84"/>
      <c r="BV519" s="84"/>
      <c r="BW519" s="84"/>
      <c r="BX519" s="84"/>
      <c r="BY519" s="84"/>
      <c r="BZ519" s="84"/>
      <c r="CA519" s="84"/>
      <c r="CB519" s="84"/>
      <c r="CC519" s="84"/>
      <c r="CD519" s="84"/>
      <c r="CE519" s="84"/>
      <c r="CF519" s="84"/>
      <c r="CG519" s="84"/>
      <c r="CH519" s="84"/>
      <c r="CI519" s="84"/>
      <c r="CJ519" s="84"/>
      <c r="CK519" s="84"/>
      <c r="CL519" s="84"/>
      <c r="CM519" s="84"/>
      <c r="CN519" s="84"/>
      <c r="CO519" s="84"/>
      <c r="CP519" s="84"/>
      <c r="CQ519" s="84"/>
      <c r="CR519" s="84"/>
      <c r="CS519" s="84"/>
      <c r="CT519" s="84"/>
      <c r="CU519" s="84"/>
      <c r="CV519" s="84"/>
      <c r="CW519" s="84"/>
      <c r="CX519" s="84"/>
      <c r="CY519" s="84"/>
      <c r="CZ519" s="84"/>
      <c r="DA519" s="84"/>
      <c r="DB519" s="84"/>
      <c r="DC519" s="84"/>
      <c r="DD519" s="84"/>
      <c r="DE519" s="84"/>
      <c r="DF519" s="84"/>
      <c r="DG519" s="84"/>
      <c r="DH519" s="84"/>
      <c r="DI519" s="84"/>
      <c r="DJ519" s="84"/>
      <c r="DK519" s="84"/>
      <c r="DL519" s="84"/>
      <c r="DM519" s="84"/>
      <c r="DN519" s="84"/>
      <c r="DO519" s="84"/>
      <c r="DP519" s="84"/>
      <c r="DQ519" s="84"/>
      <c r="DR519" s="84"/>
      <c r="DS519" s="84"/>
      <c r="DT519" s="84"/>
      <c r="DU519" s="84"/>
      <c r="DV519" s="84"/>
      <c r="DW519" s="84"/>
      <c r="DX519" s="84"/>
      <c r="DY519" s="84"/>
      <c r="DZ519" s="84"/>
      <c r="EA519" s="84"/>
      <c r="EB519" s="84"/>
      <c r="EC519" s="84"/>
      <c r="ED519" s="84"/>
      <c r="EE519" s="84"/>
      <c r="EF519" s="84"/>
      <c r="EG519" s="84"/>
      <c r="EH519" s="84"/>
      <c r="EI519" s="84"/>
      <c r="EJ519" s="84"/>
      <c r="EK519" s="84"/>
      <c r="EL519" s="84"/>
      <c r="EM519" s="84"/>
      <c r="EN519" s="84"/>
      <c r="EO519" s="84"/>
      <c r="EP519" s="84"/>
      <c r="EQ519" s="84"/>
      <c r="ER519" s="84"/>
      <c r="ES519" s="84"/>
      <c r="ET519" s="84"/>
      <c r="EU519" s="84"/>
      <c r="EV519" s="84"/>
      <c r="EW519" s="84"/>
      <c r="EX519" s="84"/>
      <c r="EY519" s="84"/>
      <c r="EZ519" s="84"/>
      <c r="FA519" s="84"/>
      <c r="FB519" s="84"/>
      <c r="FC519" s="84"/>
      <c r="FD519" s="84"/>
      <c r="FE519" s="84"/>
      <c r="FF519" s="84"/>
      <c r="FG519" s="84"/>
      <c r="FH519" s="84"/>
      <c r="FI519" s="84"/>
      <c r="FJ519" s="84"/>
      <c r="FK519" s="84"/>
      <c r="FL519" s="84"/>
      <c r="FM519" s="84"/>
      <c r="FN519" s="84"/>
      <c r="FO519" s="84"/>
      <c r="FP519" s="84"/>
      <c r="FQ519" s="84"/>
      <c r="FR519" s="84"/>
      <c r="FS519" s="84"/>
      <c r="FT519" s="84"/>
      <c r="FU519" s="84"/>
      <c r="FV519" s="84"/>
      <c r="FW519" s="84"/>
      <c r="FX519" s="84"/>
      <c r="FY519" s="84"/>
      <c r="FZ519" s="84"/>
      <c r="GA519" s="84"/>
      <c r="GB519" s="84"/>
      <c r="GC519" s="84"/>
      <c r="GD519" s="84"/>
      <c r="GE519" s="84"/>
      <c r="GF519" s="84"/>
      <c r="GG519" s="84"/>
      <c r="GH519" s="84"/>
      <c r="GI519" s="84"/>
      <c r="GJ519" s="84"/>
      <c r="GK519" s="84"/>
      <c r="GL519" s="84"/>
      <c r="GM519" s="84"/>
      <c r="GN519" s="84"/>
      <c r="GO519" s="84"/>
      <c r="GP519" s="84"/>
      <c r="GQ519" s="84"/>
      <c r="GR519" s="84"/>
      <c r="GS519" s="84"/>
      <c r="GT519" s="84"/>
      <c r="GU519" s="84"/>
      <c r="GV519" s="84"/>
      <c r="GW519" s="84"/>
      <c r="GX519" s="84"/>
      <c r="GY519" s="84"/>
      <c r="GZ519" s="84"/>
      <c r="HA519" s="84"/>
      <c r="HB519" s="84"/>
      <c r="HC519" s="84"/>
      <c r="HD519" s="84"/>
      <c r="HE519" s="84"/>
      <c r="HF519" s="84"/>
      <c r="HG519" s="84"/>
      <c r="HH519" s="84"/>
      <c r="HI519" s="84"/>
      <c r="HJ519" s="84"/>
      <c r="HK519" s="84"/>
      <c r="HL519" s="84"/>
      <c r="HM519" s="84"/>
      <c r="HN519" s="84"/>
      <c r="HO519" s="84"/>
      <c r="HP519" s="84"/>
      <c r="HQ519" s="84"/>
      <c r="HR519" s="84"/>
      <c r="HS519" s="84"/>
      <c r="HT519" s="84"/>
      <c r="HU519" s="84"/>
      <c r="HV519" s="84"/>
      <c r="HW519" s="84"/>
      <c r="HX519" s="84"/>
      <c r="HY519" s="84"/>
      <c r="HZ519" s="84"/>
      <c r="IA519" s="84"/>
      <c r="IB519" s="84"/>
      <c r="IC519" s="84"/>
      <c r="ID519" s="84"/>
      <c r="IE519" s="84"/>
      <c r="IF519" s="84"/>
      <c r="IG519" s="84"/>
      <c r="IH519" s="84"/>
      <c r="II519" s="84"/>
      <c r="IJ519" s="84"/>
      <c r="IK519" s="84"/>
      <c r="IL519" s="84"/>
    </row>
    <row r="520" spans="1:246" ht="30">
      <c r="A520" s="139" t="s">
        <v>861</v>
      </c>
      <c r="B520" s="49" t="s">
        <v>33</v>
      </c>
      <c r="C520" s="139"/>
      <c r="D520" s="139"/>
      <c r="E520" s="90">
        <v>73</v>
      </c>
      <c r="F520" s="108" t="s">
        <v>545</v>
      </c>
      <c r="G520" s="395"/>
      <c r="H520" s="222">
        <f t="shared" si="107"/>
        <v>178</v>
      </c>
      <c r="I520" s="203">
        <v>178</v>
      </c>
      <c r="J520" s="113"/>
      <c r="K520" s="113"/>
      <c r="L520" s="88">
        <f t="shared" si="108"/>
        <v>178</v>
      </c>
      <c r="M520" s="113">
        <v>178</v>
      </c>
      <c r="N520" s="114"/>
      <c r="O520" s="113"/>
      <c r="P520" s="113">
        <f t="shared" si="106"/>
        <v>0</v>
      </c>
      <c r="Q520" s="113"/>
      <c r="R520" s="114"/>
      <c r="S520" s="114"/>
      <c r="T520" s="114">
        <f t="shared" si="109"/>
        <v>1.4E-2</v>
      </c>
      <c r="U520" s="114">
        <v>1.4E-2</v>
      </c>
      <c r="V520" s="114"/>
      <c r="W520" s="114"/>
      <c r="X520" s="82" t="s">
        <v>455</v>
      </c>
      <c r="Y520" s="82"/>
      <c r="Z520" s="50">
        <f t="shared" si="102"/>
        <v>178</v>
      </c>
      <c r="AA520" s="51">
        <f t="shared" si="103"/>
        <v>178</v>
      </c>
      <c r="AB520" s="51">
        <f t="shared" si="104"/>
        <v>0</v>
      </c>
      <c r="AC520" s="51">
        <f t="shared" si="105"/>
        <v>1.4E-2</v>
      </c>
      <c r="AD520" s="84"/>
      <c r="AE520" s="84"/>
      <c r="AF520" s="84"/>
      <c r="AG520" s="84"/>
      <c r="AH520" s="84"/>
      <c r="AI520" s="84"/>
      <c r="AJ520" s="84"/>
      <c r="AK520" s="84"/>
      <c r="AL520" s="84"/>
      <c r="AM520" s="84"/>
      <c r="AN520" s="84"/>
      <c r="AO520" s="84"/>
      <c r="AP520" s="84"/>
      <c r="AQ520" s="84"/>
      <c r="AR520" s="84"/>
      <c r="AS520" s="84"/>
      <c r="AT520" s="84"/>
      <c r="AU520" s="84"/>
      <c r="AV520" s="84"/>
      <c r="AW520" s="84"/>
      <c r="AX520" s="84"/>
      <c r="AY520" s="84"/>
      <c r="AZ520" s="84"/>
      <c r="BA520" s="84"/>
      <c r="BB520" s="84"/>
      <c r="BC520" s="84"/>
      <c r="BD520" s="84"/>
      <c r="BE520" s="84"/>
      <c r="BF520" s="84"/>
      <c r="BG520" s="84"/>
      <c r="BH520" s="84"/>
      <c r="BI520" s="84"/>
      <c r="BJ520" s="84"/>
      <c r="BK520" s="84"/>
      <c r="BL520" s="84"/>
      <c r="BM520" s="84"/>
      <c r="BN520" s="84"/>
      <c r="BO520" s="84"/>
      <c r="BP520" s="84"/>
      <c r="BQ520" s="84"/>
      <c r="BR520" s="84"/>
      <c r="BS520" s="84"/>
      <c r="BT520" s="84"/>
      <c r="BU520" s="84"/>
      <c r="BV520" s="84"/>
      <c r="BW520" s="84"/>
      <c r="BX520" s="84"/>
      <c r="BY520" s="84"/>
      <c r="BZ520" s="84"/>
      <c r="CA520" s="84"/>
      <c r="CB520" s="84"/>
      <c r="CC520" s="84"/>
      <c r="CD520" s="84"/>
      <c r="CE520" s="84"/>
      <c r="CF520" s="84"/>
      <c r="CG520" s="84"/>
      <c r="CH520" s="84"/>
      <c r="CI520" s="84"/>
      <c r="CJ520" s="84"/>
      <c r="CK520" s="84"/>
      <c r="CL520" s="84"/>
      <c r="CM520" s="84"/>
      <c r="CN520" s="84"/>
      <c r="CO520" s="84"/>
      <c r="CP520" s="84"/>
      <c r="CQ520" s="84"/>
      <c r="CR520" s="84"/>
      <c r="CS520" s="84"/>
      <c r="CT520" s="84"/>
      <c r="CU520" s="84"/>
      <c r="CV520" s="84"/>
      <c r="CW520" s="84"/>
      <c r="CX520" s="84"/>
      <c r="CY520" s="84"/>
      <c r="CZ520" s="84"/>
      <c r="DA520" s="84"/>
      <c r="DB520" s="84"/>
      <c r="DC520" s="84"/>
      <c r="DD520" s="84"/>
      <c r="DE520" s="84"/>
      <c r="DF520" s="84"/>
      <c r="DG520" s="84"/>
      <c r="DH520" s="84"/>
      <c r="DI520" s="84"/>
      <c r="DJ520" s="84"/>
      <c r="DK520" s="84"/>
      <c r="DL520" s="84"/>
      <c r="DM520" s="84"/>
      <c r="DN520" s="84"/>
      <c r="DO520" s="84"/>
      <c r="DP520" s="84"/>
      <c r="DQ520" s="84"/>
      <c r="DR520" s="84"/>
      <c r="DS520" s="84"/>
      <c r="DT520" s="84"/>
      <c r="DU520" s="84"/>
      <c r="DV520" s="84"/>
      <c r="DW520" s="84"/>
      <c r="DX520" s="84"/>
      <c r="DY520" s="84"/>
      <c r="DZ520" s="84"/>
      <c r="EA520" s="84"/>
      <c r="EB520" s="84"/>
      <c r="EC520" s="84"/>
      <c r="ED520" s="84"/>
      <c r="EE520" s="84"/>
      <c r="EF520" s="84"/>
      <c r="EG520" s="84"/>
      <c r="EH520" s="84"/>
      <c r="EI520" s="84"/>
      <c r="EJ520" s="84"/>
      <c r="EK520" s="84"/>
      <c r="EL520" s="84"/>
      <c r="EM520" s="84"/>
      <c r="EN520" s="84"/>
      <c r="EO520" s="84"/>
      <c r="EP520" s="84"/>
      <c r="EQ520" s="84"/>
      <c r="ER520" s="84"/>
      <c r="ES520" s="84"/>
      <c r="ET520" s="84"/>
      <c r="EU520" s="84"/>
      <c r="EV520" s="84"/>
      <c r="EW520" s="84"/>
      <c r="EX520" s="84"/>
      <c r="EY520" s="84"/>
      <c r="EZ520" s="84"/>
      <c r="FA520" s="84"/>
      <c r="FB520" s="84"/>
      <c r="FC520" s="84"/>
      <c r="FD520" s="84"/>
      <c r="FE520" s="84"/>
      <c r="FF520" s="84"/>
      <c r="FG520" s="84"/>
      <c r="FH520" s="84"/>
      <c r="FI520" s="84"/>
      <c r="FJ520" s="84"/>
      <c r="FK520" s="84"/>
      <c r="FL520" s="84"/>
      <c r="FM520" s="84"/>
      <c r="FN520" s="84"/>
      <c r="FO520" s="84"/>
      <c r="FP520" s="84"/>
      <c r="FQ520" s="84"/>
      <c r="FR520" s="84"/>
      <c r="FS520" s="84"/>
      <c r="FT520" s="84"/>
      <c r="FU520" s="84"/>
      <c r="FV520" s="84"/>
      <c r="FW520" s="84"/>
      <c r="FX520" s="84"/>
      <c r="FY520" s="84"/>
      <c r="FZ520" s="84"/>
      <c r="GA520" s="84"/>
      <c r="GB520" s="84"/>
      <c r="GC520" s="84"/>
      <c r="GD520" s="84"/>
      <c r="GE520" s="84"/>
      <c r="GF520" s="84"/>
      <c r="GG520" s="84"/>
      <c r="GH520" s="84"/>
      <c r="GI520" s="84"/>
      <c r="GJ520" s="84"/>
      <c r="GK520" s="84"/>
      <c r="GL520" s="84"/>
      <c r="GM520" s="84"/>
      <c r="GN520" s="84"/>
      <c r="GO520" s="84"/>
      <c r="GP520" s="84"/>
      <c r="GQ520" s="84"/>
      <c r="GR520" s="84"/>
      <c r="GS520" s="84"/>
      <c r="GT520" s="84"/>
      <c r="GU520" s="84"/>
      <c r="GV520" s="84"/>
      <c r="GW520" s="84"/>
      <c r="GX520" s="84"/>
      <c r="GY520" s="84"/>
      <c r="GZ520" s="84"/>
      <c r="HA520" s="84"/>
      <c r="HB520" s="84"/>
      <c r="HC520" s="84"/>
      <c r="HD520" s="84"/>
      <c r="HE520" s="84"/>
      <c r="HF520" s="84"/>
      <c r="HG520" s="84"/>
      <c r="HH520" s="84"/>
      <c r="HI520" s="84"/>
      <c r="HJ520" s="84"/>
      <c r="HK520" s="84"/>
      <c r="HL520" s="84"/>
      <c r="HM520" s="84"/>
      <c r="HN520" s="84"/>
      <c r="HO520" s="84"/>
      <c r="HP520" s="84"/>
      <c r="HQ520" s="84"/>
      <c r="HR520" s="84"/>
      <c r="HS520" s="84"/>
      <c r="HT520" s="84"/>
      <c r="HU520" s="84"/>
      <c r="HV520" s="84"/>
      <c r="HW520" s="84"/>
      <c r="HX520" s="84"/>
      <c r="HY520" s="84"/>
      <c r="HZ520" s="84"/>
      <c r="IA520" s="84"/>
      <c r="IB520" s="84"/>
      <c r="IC520" s="84"/>
      <c r="ID520" s="84"/>
      <c r="IE520" s="84"/>
      <c r="IF520" s="84"/>
      <c r="IG520" s="84"/>
      <c r="IH520" s="84"/>
      <c r="II520" s="84"/>
      <c r="IJ520" s="84"/>
      <c r="IK520" s="84"/>
      <c r="IL520" s="84"/>
    </row>
    <row r="521" spans="1:246" ht="30">
      <c r="A521" s="139" t="s">
        <v>861</v>
      </c>
      <c r="B521" s="49" t="s">
        <v>33</v>
      </c>
      <c r="C521" s="139"/>
      <c r="D521" s="139"/>
      <c r="E521" s="90">
        <v>74</v>
      </c>
      <c r="F521" s="108" t="s">
        <v>546</v>
      </c>
      <c r="G521" s="395"/>
      <c r="H521" s="222">
        <f t="shared" si="107"/>
        <v>322</v>
      </c>
      <c r="I521" s="203">
        <v>322</v>
      </c>
      <c r="J521" s="113"/>
      <c r="K521" s="113"/>
      <c r="L521" s="88">
        <f t="shared" si="108"/>
        <v>322</v>
      </c>
      <c r="M521" s="113">
        <v>322</v>
      </c>
      <c r="N521" s="114"/>
      <c r="O521" s="113"/>
      <c r="P521" s="113">
        <f t="shared" si="106"/>
        <v>0</v>
      </c>
      <c r="Q521" s="113"/>
      <c r="R521" s="114"/>
      <c r="S521" s="114"/>
      <c r="T521" s="114">
        <f t="shared" si="109"/>
        <v>10.704000000000008</v>
      </c>
      <c r="U521" s="114">
        <v>10.704000000000008</v>
      </c>
      <c r="V521" s="114"/>
      <c r="W521" s="114"/>
      <c r="X521" s="82" t="s">
        <v>455</v>
      </c>
      <c r="Y521" s="82"/>
      <c r="Z521" s="50">
        <f t="shared" si="102"/>
        <v>322</v>
      </c>
      <c r="AA521" s="51">
        <f t="shared" si="103"/>
        <v>322</v>
      </c>
      <c r="AB521" s="51">
        <f t="shared" si="104"/>
        <v>0</v>
      </c>
      <c r="AC521" s="51">
        <f t="shared" si="105"/>
        <v>10.704000000000008</v>
      </c>
      <c r="AD521" s="84"/>
      <c r="AE521" s="84"/>
      <c r="AF521" s="84"/>
      <c r="AG521" s="84"/>
      <c r="AH521" s="84"/>
      <c r="AI521" s="84"/>
      <c r="AJ521" s="84"/>
      <c r="AK521" s="84"/>
      <c r="AL521" s="84"/>
      <c r="AM521" s="84"/>
      <c r="AN521" s="84"/>
      <c r="AO521" s="84"/>
      <c r="AP521" s="84"/>
      <c r="AQ521" s="84"/>
      <c r="AR521" s="84"/>
      <c r="AS521" s="84"/>
      <c r="AT521" s="84"/>
      <c r="AU521" s="84"/>
      <c r="AV521" s="84"/>
      <c r="AW521" s="84"/>
      <c r="AX521" s="84"/>
      <c r="AY521" s="84"/>
      <c r="AZ521" s="84"/>
      <c r="BA521" s="84"/>
      <c r="BB521" s="84"/>
      <c r="BC521" s="84"/>
      <c r="BD521" s="84"/>
      <c r="BE521" s="84"/>
      <c r="BF521" s="84"/>
      <c r="BG521" s="84"/>
      <c r="BH521" s="84"/>
      <c r="BI521" s="84"/>
      <c r="BJ521" s="84"/>
      <c r="BK521" s="84"/>
      <c r="BL521" s="84"/>
      <c r="BM521" s="84"/>
      <c r="BN521" s="84"/>
      <c r="BO521" s="84"/>
      <c r="BP521" s="84"/>
      <c r="BQ521" s="84"/>
      <c r="BR521" s="84"/>
      <c r="BS521" s="84"/>
      <c r="BT521" s="84"/>
      <c r="BU521" s="84"/>
      <c r="BV521" s="84"/>
      <c r="BW521" s="84"/>
      <c r="BX521" s="84"/>
      <c r="BY521" s="84"/>
      <c r="BZ521" s="84"/>
      <c r="CA521" s="84"/>
      <c r="CB521" s="84"/>
      <c r="CC521" s="84"/>
      <c r="CD521" s="84"/>
      <c r="CE521" s="84"/>
      <c r="CF521" s="84"/>
      <c r="CG521" s="84"/>
      <c r="CH521" s="84"/>
      <c r="CI521" s="84"/>
      <c r="CJ521" s="84"/>
      <c r="CK521" s="84"/>
      <c r="CL521" s="84"/>
      <c r="CM521" s="84"/>
      <c r="CN521" s="84"/>
      <c r="CO521" s="84"/>
      <c r="CP521" s="84"/>
      <c r="CQ521" s="84"/>
      <c r="CR521" s="84"/>
      <c r="CS521" s="84"/>
      <c r="CT521" s="84"/>
      <c r="CU521" s="84"/>
      <c r="CV521" s="84"/>
      <c r="CW521" s="84"/>
      <c r="CX521" s="84"/>
      <c r="CY521" s="84"/>
      <c r="CZ521" s="84"/>
      <c r="DA521" s="84"/>
      <c r="DB521" s="84"/>
      <c r="DC521" s="84"/>
      <c r="DD521" s="84"/>
      <c r="DE521" s="84"/>
      <c r="DF521" s="84"/>
      <c r="DG521" s="84"/>
      <c r="DH521" s="84"/>
      <c r="DI521" s="84"/>
      <c r="DJ521" s="84"/>
      <c r="DK521" s="84"/>
      <c r="DL521" s="84"/>
      <c r="DM521" s="84"/>
      <c r="DN521" s="84"/>
      <c r="DO521" s="84"/>
      <c r="DP521" s="84"/>
      <c r="DQ521" s="84"/>
      <c r="DR521" s="84"/>
      <c r="DS521" s="84"/>
      <c r="DT521" s="84"/>
      <c r="DU521" s="84"/>
      <c r="DV521" s="84"/>
      <c r="DW521" s="84"/>
      <c r="DX521" s="84"/>
      <c r="DY521" s="84"/>
      <c r="DZ521" s="84"/>
      <c r="EA521" s="84"/>
      <c r="EB521" s="84"/>
      <c r="EC521" s="84"/>
      <c r="ED521" s="84"/>
      <c r="EE521" s="84"/>
      <c r="EF521" s="84"/>
      <c r="EG521" s="84"/>
      <c r="EH521" s="84"/>
      <c r="EI521" s="84"/>
      <c r="EJ521" s="84"/>
      <c r="EK521" s="84"/>
      <c r="EL521" s="84"/>
      <c r="EM521" s="84"/>
      <c r="EN521" s="84"/>
      <c r="EO521" s="84"/>
      <c r="EP521" s="84"/>
      <c r="EQ521" s="84"/>
      <c r="ER521" s="84"/>
      <c r="ES521" s="84"/>
      <c r="ET521" s="84"/>
      <c r="EU521" s="84"/>
      <c r="EV521" s="84"/>
      <c r="EW521" s="84"/>
      <c r="EX521" s="84"/>
      <c r="EY521" s="84"/>
      <c r="EZ521" s="84"/>
      <c r="FA521" s="84"/>
      <c r="FB521" s="84"/>
      <c r="FC521" s="84"/>
      <c r="FD521" s="84"/>
      <c r="FE521" s="84"/>
      <c r="FF521" s="84"/>
      <c r="FG521" s="84"/>
      <c r="FH521" s="84"/>
      <c r="FI521" s="84"/>
      <c r="FJ521" s="84"/>
      <c r="FK521" s="84"/>
      <c r="FL521" s="84"/>
      <c r="FM521" s="84"/>
      <c r="FN521" s="84"/>
      <c r="FO521" s="84"/>
      <c r="FP521" s="84"/>
      <c r="FQ521" s="84"/>
      <c r="FR521" s="84"/>
      <c r="FS521" s="84"/>
      <c r="FT521" s="84"/>
      <c r="FU521" s="84"/>
      <c r="FV521" s="84"/>
      <c r="FW521" s="84"/>
      <c r="FX521" s="84"/>
      <c r="FY521" s="84"/>
      <c r="FZ521" s="84"/>
      <c r="GA521" s="84"/>
      <c r="GB521" s="84"/>
      <c r="GC521" s="84"/>
      <c r="GD521" s="84"/>
      <c r="GE521" s="84"/>
      <c r="GF521" s="84"/>
      <c r="GG521" s="84"/>
      <c r="GH521" s="84"/>
      <c r="GI521" s="84"/>
      <c r="GJ521" s="84"/>
      <c r="GK521" s="84"/>
      <c r="GL521" s="84"/>
      <c r="GM521" s="84"/>
      <c r="GN521" s="84"/>
      <c r="GO521" s="84"/>
      <c r="GP521" s="84"/>
      <c r="GQ521" s="84"/>
      <c r="GR521" s="84"/>
      <c r="GS521" s="84"/>
      <c r="GT521" s="84"/>
      <c r="GU521" s="84"/>
      <c r="GV521" s="84"/>
      <c r="GW521" s="84"/>
      <c r="GX521" s="84"/>
      <c r="GY521" s="84"/>
      <c r="GZ521" s="84"/>
      <c r="HA521" s="84"/>
      <c r="HB521" s="84"/>
      <c r="HC521" s="84"/>
      <c r="HD521" s="84"/>
      <c r="HE521" s="84"/>
      <c r="HF521" s="84"/>
      <c r="HG521" s="84"/>
      <c r="HH521" s="84"/>
      <c r="HI521" s="84"/>
      <c r="HJ521" s="84"/>
      <c r="HK521" s="84"/>
      <c r="HL521" s="84"/>
      <c r="HM521" s="84"/>
      <c r="HN521" s="84"/>
      <c r="HO521" s="84"/>
      <c r="HP521" s="84"/>
      <c r="HQ521" s="84"/>
      <c r="HR521" s="84"/>
      <c r="HS521" s="84"/>
      <c r="HT521" s="84"/>
      <c r="HU521" s="84"/>
      <c r="HV521" s="84"/>
      <c r="HW521" s="84"/>
      <c r="HX521" s="84"/>
      <c r="HY521" s="84"/>
      <c r="HZ521" s="84"/>
      <c r="IA521" s="84"/>
      <c r="IB521" s="84"/>
      <c r="IC521" s="84"/>
      <c r="ID521" s="84"/>
      <c r="IE521" s="84"/>
      <c r="IF521" s="84"/>
      <c r="IG521" s="84"/>
      <c r="IH521" s="84"/>
      <c r="II521" s="84"/>
      <c r="IJ521" s="84"/>
      <c r="IK521" s="84"/>
      <c r="IL521" s="84"/>
    </row>
    <row r="522" spans="1:246" ht="45">
      <c r="A522" s="139" t="s">
        <v>861</v>
      </c>
      <c r="B522" s="49" t="s">
        <v>33</v>
      </c>
      <c r="C522" s="139"/>
      <c r="D522" s="139"/>
      <c r="E522" s="90">
        <v>75</v>
      </c>
      <c r="F522" s="108" t="s">
        <v>548</v>
      </c>
      <c r="G522" s="124" t="s">
        <v>547</v>
      </c>
      <c r="H522" s="222">
        <f t="shared" si="107"/>
        <v>444</v>
      </c>
      <c r="I522" s="203">
        <v>444</v>
      </c>
      <c r="J522" s="113"/>
      <c r="K522" s="113"/>
      <c r="L522" s="88">
        <f t="shared" si="108"/>
        <v>0</v>
      </c>
      <c r="M522" s="113"/>
      <c r="N522" s="114"/>
      <c r="O522" s="113"/>
      <c r="P522" s="113">
        <f t="shared" si="106"/>
        <v>444</v>
      </c>
      <c r="Q522" s="113">
        <v>444</v>
      </c>
      <c r="R522" s="114"/>
      <c r="S522" s="114"/>
      <c r="T522" s="114">
        <v>0</v>
      </c>
      <c r="U522" s="114"/>
      <c r="V522" s="114"/>
      <c r="W522" s="114"/>
      <c r="X522" s="82" t="s">
        <v>455</v>
      </c>
      <c r="Y522" s="82"/>
      <c r="Z522" s="50">
        <f t="shared" si="102"/>
        <v>444</v>
      </c>
      <c r="AA522" s="51">
        <f t="shared" si="103"/>
        <v>0</v>
      </c>
      <c r="AB522" s="51">
        <f t="shared" si="104"/>
        <v>444</v>
      </c>
      <c r="AC522" s="51">
        <f t="shared" si="105"/>
        <v>0</v>
      </c>
      <c r="AD522" s="84"/>
      <c r="AE522" s="84"/>
      <c r="AF522" s="84"/>
      <c r="AG522" s="84"/>
      <c r="AH522" s="84"/>
      <c r="AI522" s="84"/>
      <c r="AJ522" s="84"/>
      <c r="AK522" s="84"/>
      <c r="AL522" s="84"/>
      <c r="AM522" s="84"/>
      <c r="AN522" s="84"/>
      <c r="AO522" s="84"/>
      <c r="AP522" s="84"/>
      <c r="AQ522" s="84"/>
      <c r="AR522" s="84"/>
      <c r="AS522" s="84"/>
      <c r="AT522" s="84"/>
      <c r="AU522" s="84"/>
      <c r="AV522" s="84"/>
      <c r="AW522" s="84"/>
      <c r="AX522" s="84"/>
      <c r="AY522" s="84"/>
      <c r="AZ522" s="84"/>
      <c r="BA522" s="84"/>
      <c r="BB522" s="84"/>
      <c r="BC522" s="84"/>
      <c r="BD522" s="84"/>
      <c r="BE522" s="84"/>
      <c r="BF522" s="84"/>
      <c r="BG522" s="84"/>
      <c r="BH522" s="84"/>
      <c r="BI522" s="84"/>
      <c r="BJ522" s="84"/>
      <c r="BK522" s="84"/>
      <c r="BL522" s="84"/>
      <c r="BM522" s="84"/>
      <c r="BN522" s="84"/>
      <c r="BO522" s="84"/>
      <c r="BP522" s="84"/>
      <c r="BQ522" s="84"/>
      <c r="BR522" s="84"/>
      <c r="BS522" s="84"/>
      <c r="BT522" s="84"/>
      <c r="BU522" s="84"/>
      <c r="BV522" s="84"/>
      <c r="BW522" s="84"/>
      <c r="BX522" s="84"/>
      <c r="BY522" s="84"/>
      <c r="BZ522" s="84"/>
      <c r="CA522" s="84"/>
      <c r="CB522" s="84"/>
      <c r="CC522" s="84"/>
      <c r="CD522" s="84"/>
      <c r="CE522" s="84"/>
      <c r="CF522" s="84"/>
      <c r="CG522" s="84"/>
      <c r="CH522" s="84"/>
      <c r="CI522" s="84"/>
      <c r="CJ522" s="84"/>
      <c r="CK522" s="84"/>
      <c r="CL522" s="84"/>
      <c r="CM522" s="84"/>
      <c r="CN522" s="84"/>
      <c r="CO522" s="84"/>
      <c r="CP522" s="84"/>
      <c r="CQ522" s="84"/>
      <c r="CR522" s="84"/>
      <c r="CS522" s="84"/>
      <c r="CT522" s="84"/>
      <c r="CU522" s="84"/>
      <c r="CV522" s="84"/>
      <c r="CW522" s="84"/>
      <c r="CX522" s="84"/>
      <c r="CY522" s="84"/>
      <c r="CZ522" s="84"/>
      <c r="DA522" s="84"/>
      <c r="DB522" s="84"/>
      <c r="DC522" s="84"/>
      <c r="DD522" s="84"/>
      <c r="DE522" s="84"/>
      <c r="DF522" s="84"/>
      <c r="DG522" s="84"/>
      <c r="DH522" s="84"/>
      <c r="DI522" s="84"/>
      <c r="DJ522" s="84"/>
      <c r="DK522" s="84"/>
      <c r="DL522" s="84"/>
      <c r="DM522" s="84"/>
      <c r="DN522" s="84"/>
      <c r="DO522" s="84"/>
      <c r="DP522" s="84"/>
      <c r="DQ522" s="84"/>
      <c r="DR522" s="84"/>
      <c r="DS522" s="84"/>
      <c r="DT522" s="84"/>
      <c r="DU522" s="84"/>
      <c r="DV522" s="84"/>
      <c r="DW522" s="84"/>
      <c r="DX522" s="84"/>
      <c r="DY522" s="84"/>
      <c r="DZ522" s="84"/>
      <c r="EA522" s="84"/>
      <c r="EB522" s="84"/>
      <c r="EC522" s="84"/>
      <c r="ED522" s="84"/>
      <c r="EE522" s="84"/>
      <c r="EF522" s="84"/>
      <c r="EG522" s="84"/>
      <c r="EH522" s="84"/>
      <c r="EI522" s="84"/>
      <c r="EJ522" s="84"/>
      <c r="EK522" s="84"/>
      <c r="EL522" s="84"/>
      <c r="EM522" s="84"/>
      <c r="EN522" s="84"/>
      <c r="EO522" s="84"/>
      <c r="EP522" s="84"/>
      <c r="EQ522" s="84"/>
      <c r="ER522" s="84"/>
      <c r="ES522" s="84"/>
      <c r="ET522" s="84"/>
      <c r="EU522" s="84"/>
      <c r="EV522" s="84"/>
      <c r="EW522" s="84"/>
      <c r="EX522" s="84"/>
      <c r="EY522" s="84"/>
      <c r="EZ522" s="84"/>
      <c r="FA522" s="84"/>
      <c r="FB522" s="84"/>
      <c r="FC522" s="84"/>
      <c r="FD522" s="84"/>
      <c r="FE522" s="84"/>
      <c r="FF522" s="84"/>
      <c r="FG522" s="84"/>
      <c r="FH522" s="84"/>
      <c r="FI522" s="84"/>
      <c r="FJ522" s="84"/>
      <c r="FK522" s="84"/>
      <c r="FL522" s="84"/>
      <c r="FM522" s="84"/>
      <c r="FN522" s="84"/>
      <c r="FO522" s="84"/>
      <c r="FP522" s="84"/>
      <c r="FQ522" s="84"/>
      <c r="FR522" s="84"/>
      <c r="FS522" s="84"/>
      <c r="FT522" s="84"/>
      <c r="FU522" s="84"/>
      <c r="FV522" s="84"/>
      <c r="FW522" s="84"/>
      <c r="FX522" s="84"/>
      <c r="FY522" s="84"/>
      <c r="FZ522" s="84"/>
      <c r="GA522" s="84"/>
      <c r="GB522" s="84"/>
      <c r="GC522" s="84"/>
      <c r="GD522" s="84"/>
      <c r="GE522" s="84"/>
      <c r="GF522" s="84"/>
      <c r="GG522" s="84"/>
      <c r="GH522" s="84"/>
      <c r="GI522" s="84"/>
      <c r="GJ522" s="84"/>
      <c r="GK522" s="84"/>
      <c r="GL522" s="84"/>
      <c r="GM522" s="84"/>
      <c r="GN522" s="84"/>
      <c r="GO522" s="84"/>
      <c r="GP522" s="84"/>
      <c r="GQ522" s="84"/>
      <c r="GR522" s="84"/>
      <c r="GS522" s="84"/>
      <c r="GT522" s="84"/>
      <c r="GU522" s="84"/>
      <c r="GV522" s="84"/>
      <c r="GW522" s="84"/>
      <c r="GX522" s="84"/>
      <c r="GY522" s="84"/>
      <c r="GZ522" s="84"/>
      <c r="HA522" s="84"/>
      <c r="HB522" s="84"/>
      <c r="HC522" s="84"/>
      <c r="HD522" s="84"/>
      <c r="HE522" s="84"/>
      <c r="HF522" s="84"/>
      <c r="HG522" s="84"/>
      <c r="HH522" s="84"/>
      <c r="HI522" s="84"/>
      <c r="HJ522" s="84"/>
      <c r="HK522" s="84"/>
      <c r="HL522" s="84"/>
      <c r="HM522" s="84"/>
      <c r="HN522" s="84"/>
      <c r="HO522" s="84"/>
      <c r="HP522" s="84"/>
      <c r="HQ522" s="84"/>
      <c r="HR522" s="84"/>
      <c r="HS522" s="84"/>
      <c r="HT522" s="84"/>
      <c r="HU522" s="84"/>
      <c r="HV522" s="84"/>
      <c r="HW522" s="84"/>
      <c r="HX522" s="84"/>
      <c r="HY522" s="84"/>
      <c r="HZ522" s="84"/>
      <c r="IA522" s="84"/>
      <c r="IB522" s="84"/>
      <c r="IC522" s="84"/>
      <c r="ID522" s="84"/>
      <c r="IE522" s="84"/>
      <c r="IF522" s="84"/>
      <c r="IG522" s="84"/>
      <c r="IH522" s="84"/>
      <c r="II522" s="84"/>
      <c r="IJ522" s="84"/>
      <c r="IK522" s="84"/>
      <c r="IL522" s="84"/>
    </row>
    <row r="523" spans="1:246" ht="30">
      <c r="A523" s="139" t="s">
        <v>861</v>
      </c>
      <c r="B523" s="49" t="s">
        <v>33</v>
      </c>
      <c r="C523" s="139"/>
      <c r="D523" s="139"/>
      <c r="E523" s="90">
        <v>76</v>
      </c>
      <c r="F523" s="115" t="s">
        <v>550</v>
      </c>
      <c r="G523" s="395" t="s">
        <v>549</v>
      </c>
      <c r="H523" s="222">
        <f t="shared" si="107"/>
        <v>176</v>
      </c>
      <c r="I523" s="203">
        <v>176</v>
      </c>
      <c r="J523" s="113"/>
      <c r="K523" s="113"/>
      <c r="L523" s="88">
        <f t="shared" si="108"/>
        <v>0</v>
      </c>
      <c r="M523" s="113"/>
      <c r="N523" s="114"/>
      <c r="O523" s="113"/>
      <c r="P523" s="113">
        <f t="shared" si="106"/>
        <v>176</v>
      </c>
      <c r="Q523" s="113">
        <v>176</v>
      </c>
      <c r="R523" s="114"/>
      <c r="S523" s="114"/>
      <c r="T523" s="114">
        <v>0</v>
      </c>
      <c r="U523" s="114"/>
      <c r="V523" s="114"/>
      <c r="W523" s="114"/>
      <c r="X523" s="82" t="s">
        <v>451</v>
      </c>
      <c r="Y523" s="82"/>
      <c r="Z523" s="50">
        <f t="shared" si="102"/>
        <v>176</v>
      </c>
      <c r="AA523" s="51">
        <f t="shared" si="103"/>
        <v>0</v>
      </c>
      <c r="AB523" s="51">
        <f t="shared" si="104"/>
        <v>176</v>
      </c>
      <c r="AC523" s="51">
        <f t="shared" si="105"/>
        <v>0</v>
      </c>
      <c r="AD523" s="84"/>
      <c r="AE523" s="84"/>
      <c r="AF523" s="84"/>
      <c r="AG523" s="84"/>
      <c r="AH523" s="84"/>
      <c r="AI523" s="84"/>
      <c r="AJ523" s="84"/>
      <c r="AK523" s="84"/>
      <c r="AL523" s="84"/>
      <c r="AM523" s="84"/>
      <c r="AN523" s="84"/>
      <c r="AO523" s="84"/>
      <c r="AP523" s="84"/>
      <c r="AQ523" s="84"/>
      <c r="AR523" s="84"/>
      <c r="AS523" s="84"/>
      <c r="AT523" s="84"/>
      <c r="AU523" s="84"/>
      <c r="AV523" s="84"/>
      <c r="AW523" s="84"/>
      <c r="AX523" s="84"/>
      <c r="AY523" s="84"/>
      <c r="AZ523" s="84"/>
      <c r="BA523" s="84"/>
      <c r="BB523" s="84"/>
      <c r="BC523" s="84"/>
      <c r="BD523" s="84"/>
      <c r="BE523" s="84"/>
      <c r="BF523" s="84"/>
      <c r="BG523" s="84"/>
      <c r="BH523" s="84"/>
      <c r="BI523" s="84"/>
      <c r="BJ523" s="84"/>
      <c r="BK523" s="84"/>
      <c r="BL523" s="84"/>
      <c r="BM523" s="84"/>
      <c r="BN523" s="84"/>
      <c r="BO523" s="84"/>
      <c r="BP523" s="84"/>
      <c r="BQ523" s="84"/>
      <c r="BR523" s="84"/>
      <c r="BS523" s="84"/>
      <c r="BT523" s="84"/>
      <c r="BU523" s="84"/>
      <c r="BV523" s="84"/>
      <c r="BW523" s="84"/>
      <c r="BX523" s="84"/>
      <c r="BY523" s="84"/>
      <c r="BZ523" s="84"/>
      <c r="CA523" s="84"/>
      <c r="CB523" s="84"/>
      <c r="CC523" s="84"/>
      <c r="CD523" s="84"/>
      <c r="CE523" s="84"/>
      <c r="CF523" s="84"/>
      <c r="CG523" s="84"/>
      <c r="CH523" s="84"/>
      <c r="CI523" s="84"/>
      <c r="CJ523" s="84"/>
      <c r="CK523" s="84"/>
      <c r="CL523" s="84"/>
      <c r="CM523" s="84"/>
      <c r="CN523" s="84"/>
      <c r="CO523" s="84"/>
      <c r="CP523" s="84"/>
      <c r="CQ523" s="84"/>
      <c r="CR523" s="84"/>
      <c r="CS523" s="84"/>
      <c r="CT523" s="84"/>
      <c r="CU523" s="84"/>
      <c r="CV523" s="84"/>
      <c r="CW523" s="84"/>
      <c r="CX523" s="84"/>
      <c r="CY523" s="84"/>
      <c r="CZ523" s="84"/>
      <c r="DA523" s="84"/>
      <c r="DB523" s="84"/>
      <c r="DC523" s="84"/>
      <c r="DD523" s="84"/>
      <c r="DE523" s="84"/>
      <c r="DF523" s="84"/>
      <c r="DG523" s="84"/>
      <c r="DH523" s="84"/>
      <c r="DI523" s="84"/>
      <c r="DJ523" s="84"/>
      <c r="DK523" s="84"/>
      <c r="DL523" s="84"/>
      <c r="DM523" s="84"/>
      <c r="DN523" s="84"/>
      <c r="DO523" s="84"/>
      <c r="DP523" s="84"/>
      <c r="DQ523" s="84"/>
      <c r="DR523" s="84"/>
      <c r="DS523" s="84"/>
      <c r="DT523" s="84"/>
      <c r="DU523" s="84"/>
      <c r="DV523" s="84"/>
      <c r="DW523" s="84"/>
      <c r="DX523" s="84"/>
      <c r="DY523" s="84"/>
      <c r="DZ523" s="84"/>
      <c r="EA523" s="84"/>
      <c r="EB523" s="84"/>
      <c r="EC523" s="84"/>
      <c r="ED523" s="84"/>
      <c r="EE523" s="84"/>
      <c r="EF523" s="84"/>
      <c r="EG523" s="84"/>
      <c r="EH523" s="84"/>
      <c r="EI523" s="84"/>
      <c r="EJ523" s="84"/>
      <c r="EK523" s="84"/>
      <c r="EL523" s="84"/>
      <c r="EM523" s="84"/>
      <c r="EN523" s="84"/>
      <c r="EO523" s="84"/>
      <c r="EP523" s="84"/>
      <c r="EQ523" s="84"/>
      <c r="ER523" s="84"/>
      <c r="ES523" s="84"/>
      <c r="ET523" s="84"/>
      <c r="EU523" s="84"/>
      <c r="EV523" s="84"/>
      <c r="EW523" s="84"/>
      <c r="EX523" s="84"/>
      <c r="EY523" s="84"/>
      <c r="EZ523" s="84"/>
      <c r="FA523" s="84"/>
      <c r="FB523" s="84"/>
      <c r="FC523" s="84"/>
      <c r="FD523" s="84"/>
      <c r="FE523" s="84"/>
      <c r="FF523" s="84"/>
      <c r="FG523" s="84"/>
      <c r="FH523" s="84"/>
      <c r="FI523" s="84"/>
      <c r="FJ523" s="84"/>
      <c r="FK523" s="84"/>
      <c r="FL523" s="84"/>
      <c r="FM523" s="84"/>
      <c r="FN523" s="84"/>
      <c r="FO523" s="84"/>
      <c r="FP523" s="84"/>
      <c r="FQ523" s="84"/>
      <c r="FR523" s="84"/>
      <c r="FS523" s="84"/>
      <c r="FT523" s="84"/>
      <c r="FU523" s="84"/>
      <c r="FV523" s="84"/>
      <c r="FW523" s="84"/>
      <c r="FX523" s="84"/>
      <c r="FY523" s="84"/>
      <c r="FZ523" s="84"/>
      <c r="GA523" s="84"/>
      <c r="GB523" s="84"/>
      <c r="GC523" s="84"/>
      <c r="GD523" s="84"/>
      <c r="GE523" s="84"/>
      <c r="GF523" s="84"/>
      <c r="GG523" s="84"/>
      <c r="GH523" s="84"/>
      <c r="GI523" s="84"/>
      <c r="GJ523" s="84"/>
      <c r="GK523" s="84"/>
      <c r="GL523" s="84"/>
      <c r="GM523" s="84"/>
      <c r="GN523" s="84"/>
      <c r="GO523" s="84"/>
      <c r="GP523" s="84"/>
      <c r="GQ523" s="84"/>
      <c r="GR523" s="84"/>
      <c r="GS523" s="84"/>
      <c r="GT523" s="84"/>
      <c r="GU523" s="84"/>
      <c r="GV523" s="84"/>
      <c r="GW523" s="84"/>
      <c r="GX523" s="84"/>
      <c r="GY523" s="84"/>
      <c r="GZ523" s="84"/>
      <c r="HA523" s="84"/>
      <c r="HB523" s="84"/>
      <c r="HC523" s="84"/>
      <c r="HD523" s="84"/>
      <c r="HE523" s="84"/>
      <c r="HF523" s="84"/>
      <c r="HG523" s="84"/>
      <c r="HH523" s="84"/>
      <c r="HI523" s="84"/>
      <c r="HJ523" s="84"/>
      <c r="HK523" s="84"/>
      <c r="HL523" s="84"/>
      <c r="HM523" s="84"/>
      <c r="HN523" s="84"/>
      <c r="HO523" s="84"/>
      <c r="HP523" s="84"/>
      <c r="HQ523" s="84"/>
      <c r="HR523" s="84"/>
      <c r="HS523" s="84"/>
      <c r="HT523" s="84"/>
      <c r="HU523" s="84"/>
      <c r="HV523" s="84"/>
      <c r="HW523" s="84"/>
      <c r="HX523" s="84"/>
      <c r="HY523" s="84"/>
      <c r="HZ523" s="84"/>
      <c r="IA523" s="84"/>
      <c r="IB523" s="84"/>
      <c r="IC523" s="84"/>
      <c r="ID523" s="84"/>
      <c r="IE523" s="84"/>
      <c r="IF523" s="84"/>
      <c r="IG523" s="84"/>
      <c r="IH523" s="84"/>
      <c r="II523" s="84"/>
      <c r="IJ523" s="84"/>
      <c r="IK523" s="84"/>
      <c r="IL523" s="84"/>
    </row>
    <row r="524" spans="1:246" ht="30">
      <c r="A524" s="139" t="s">
        <v>861</v>
      </c>
      <c r="B524" s="49" t="s">
        <v>33</v>
      </c>
      <c r="C524" s="139"/>
      <c r="D524" s="139"/>
      <c r="E524" s="90">
        <v>77</v>
      </c>
      <c r="F524" s="115" t="s">
        <v>551</v>
      </c>
      <c r="G524" s="395"/>
      <c r="H524" s="222">
        <f t="shared" si="107"/>
        <v>110.3</v>
      </c>
      <c r="I524" s="203">
        <v>110.3</v>
      </c>
      <c r="J524" s="113"/>
      <c r="K524" s="113"/>
      <c r="L524" s="88">
        <f t="shared" si="108"/>
        <v>0</v>
      </c>
      <c r="M524" s="113"/>
      <c r="N524" s="114"/>
      <c r="O524" s="113"/>
      <c r="P524" s="113">
        <f t="shared" si="106"/>
        <v>110.3</v>
      </c>
      <c r="Q524" s="113">
        <v>110.3</v>
      </c>
      <c r="R524" s="114"/>
      <c r="S524" s="114"/>
      <c r="T524" s="114">
        <v>0</v>
      </c>
      <c r="U524" s="114"/>
      <c r="V524" s="114"/>
      <c r="W524" s="114"/>
      <c r="X524" s="82" t="s">
        <v>451</v>
      </c>
      <c r="Y524" s="82"/>
      <c r="Z524" s="50">
        <f t="shared" ref="Z524:Z587" si="110">I524+J524+K524</f>
        <v>110.3</v>
      </c>
      <c r="AA524" s="51">
        <f t="shared" ref="AA524:AA587" si="111">M524+N524+O524</f>
        <v>0</v>
      </c>
      <c r="AB524" s="51">
        <f t="shared" ref="AB524:AB587" si="112">Q524+R524+S524</f>
        <v>110.3</v>
      </c>
      <c r="AC524" s="51">
        <f t="shared" ref="AC524:AC587" si="113">U524+V524+W524</f>
        <v>0</v>
      </c>
      <c r="AD524" s="84"/>
      <c r="AE524" s="84"/>
      <c r="AF524" s="84"/>
      <c r="AG524" s="84"/>
      <c r="AH524" s="84"/>
      <c r="AI524" s="84"/>
      <c r="AJ524" s="84"/>
      <c r="AK524" s="84"/>
      <c r="AL524" s="84"/>
      <c r="AM524" s="84"/>
      <c r="AN524" s="84"/>
      <c r="AO524" s="84"/>
      <c r="AP524" s="84"/>
      <c r="AQ524" s="84"/>
      <c r="AR524" s="84"/>
      <c r="AS524" s="84"/>
      <c r="AT524" s="84"/>
      <c r="AU524" s="84"/>
      <c r="AV524" s="84"/>
      <c r="AW524" s="84"/>
      <c r="AX524" s="84"/>
      <c r="AY524" s="84"/>
      <c r="AZ524" s="84"/>
      <c r="BA524" s="84"/>
      <c r="BB524" s="84"/>
      <c r="BC524" s="84"/>
      <c r="BD524" s="84"/>
      <c r="BE524" s="84"/>
      <c r="BF524" s="84"/>
      <c r="BG524" s="84"/>
      <c r="BH524" s="84"/>
      <c r="BI524" s="84"/>
      <c r="BJ524" s="84"/>
      <c r="BK524" s="84"/>
      <c r="BL524" s="84"/>
      <c r="BM524" s="84"/>
      <c r="BN524" s="84"/>
      <c r="BO524" s="84"/>
      <c r="BP524" s="84"/>
      <c r="BQ524" s="84"/>
      <c r="BR524" s="84"/>
      <c r="BS524" s="84"/>
      <c r="BT524" s="84"/>
      <c r="BU524" s="84"/>
      <c r="BV524" s="84"/>
      <c r="BW524" s="84"/>
      <c r="BX524" s="84"/>
      <c r="BY524" s="84"/>
      <c r="BZ524" s="84"/>
      <c r="CA524" s="84"/>
      <c r="CB524" s="84"/>
      <c r="CC524" s="84"/>
      <c r="CD524" s="84"/>
      <c r="CE524" s="84"/>
      <c r="CF524" s="84"/>
      <c r="CG524" s="84"/>
      <c r="CH524" s="84"/>
      <c r="CI524" s="84"/>
      <c r="CJ524" s="84"/>
      <c r="CK524" s="84"/>
      <c r="CL524" s="84"/>
      <c r="CM524" s="84"/>
      <c r="CN524" s="84"/>
      <c r="CO524" s="84"/>
      <c r="CP524" s="84"/>
      <c r="CQ524" s="84"/>
      <c r="CR524" s="84"/>
      <c r="CS524" s="84"/>
      <c r="CT524" s="84"/>
      <c r="CU524" s="84"/>
      <c r="CV524" s="84"/>
      <c r="CW524" s="84"/>
      <c r="CX524" s="84"/>
      <c r="CY524" s="84"/>
      <c r="CZ524" s="84"/>
      <c r="DA524" s="84"/>
      <c r="DB524" s="84"/>
      <c r="DC524" s="84"/>
      <c r="DD524" s="84"/>
      <c r="DE524" s="84"/>
      <c r="DF524" s="84"/>
      <c r="DG524" s="84"/>
      <c r="DH524" s="84"/>
      <c r="DI524" s="84"/>
      <c r="DJ524" s="84"/>
      <c r="DK524" s="84"/>
      <c r="DL524" s="84"/>
      <c r="DM524" s="84"/>
      <c r="DN524" s="84"/>
      <c r="DO524" s="84"/>
      <c r="DP524" s="84"/>
      <c r="DQ524" s="84"/>
      <c r="DR524" s="84"/>
      <c r="DS524" s="84"/>
      <c r="DT524" s="84"/>
      <c r="DU524" s="84"/>
      <c r="DV524" s="84"/>
      <c r="DW524" s="84"/>
      <c r="DX524" s="84"/>
      <c r="DY524" s="84"/>
      <c r="DZ524" s="84"/>
      <c r="EA524" s="84"/>
      <c r="EB524" s="84"/>
      <c r="EC524" s="84"/>
      <c r="ED524" s="84"/>
      <c r="EE524" s="84"/>
      <c r="EF524" s="84"/>
      <c r="EG524" s="84"/>
      <c r="EH524" s="84"/>
      <c r="EI524" s="84"/>
      <c r="EJ524" s="84"/>
      <c r="EK524" s="84"/>
      <c r="EL524" s="84"/>
      <c r="EM524" s="84"/>
      <c r="EN524" s="84"/>
      <c r="EO524" s="84"/>
      <c r="EP524" s="84"/>
      <c r="EQ524" s="84"/>
      <c r="ER524" s="84"/>
      <c r="ES524" s="84"/>
      <c r="ET524" s="84"/>
      <c r="EU524" s="84"/>
      <c r="EV524" s="84"/>
      <c r="EW524" s="84"/>
      <c r="EX524" s="84"/>
      <c r="EY524" s="84"/>
      <c r="EZ524" s="84"/>
      <c r="FA524" s="84"/>
      <c r="FB524" s="84"/>
      <c r="FC524" s="84"/>
      <c r="FD524" s="84"/>
      <c r="FE524" s="84"/>
      <c r="FF524" s="84"/>
      <c r="FG524" s="84"/>
      <c r="FH524" s="84"/>
      <c r="FI524" s="84"/>
      <c r="FJ524" s="84"/>
      <c r="FK524" s="84"/>
      <c r="FL524" s="84"/>
      <c r="FM524" s="84"/>
      <c r="FN524" s="84"/>
      <c r="FO524" s="84"/>
      <c r="FP524" s="84"/>
      <c r="FQ524" s="84"/>
      <c r="FR524" s="84"/>
      <c r="FS524" s="84"/>
      <c r="FT524" s="84"/>
      <c r="FU524" s="84"/>
      <c r="FV524" s="84"/>
      <c r="FW524" s="84"/>
      <c r="FX524" s="84"/>
      <c r="FY524" s="84"/>
      <c r="FZ524" s="84"/>
      <c r="GA524" s="84"/>
      <c r="GB524" s="84"/>
      <c r="GC524" s="84"/>
      <c r="GD524" s="84"/>
      <c r="GE524" s="84"/>
      <c r="GF524" s="84"/>
      <c r="GG524" s="84"/>
      <c r="GH524" s="84"/>
      <c r="GI524" s="84"/>
      <c r="GJ524" s="84"/>
      <c r="GK524" s="84"/>
      <c r="GL524" s="84"/>
      <c r="GM524" s="84"/>
      <c r="GN524" s="84"/>
      <c r="GO524" s="84"/>
      <c r="GP524" s="84"/>
      <c r="GQ524" s="84"/>
      <c r="GR524" s="84"/>
      <c r="GS524" s="84"/>
      <c r="GT524" s="84"/>
      <c r="GU524" s="84"/>
      <c r="GV524" s="84"/>
      <c r="GW524" s="84"/>
      <c r="GX524" s="84"/>
      <c r="GY524" s="84"/>
      <c r="GZ524" s="84"/>
      <c r="HA524" s="84"/>
      <c r="HB524" s="84"/>
      <c r="HC524" s="84"/>
      <c r="HD524" s="84"/>
      <c r="HE524" s="84"/>
      <c r="HF524" s="84"/>
      <c r="HG524" s="84"/>
      <c r="HH524" s="84"/>
      <c r="HI524" s="84"/>
      <c r="HJ524" s="84"/>
      <c r="HK524" s="84"/>
      <c r="HL524" s="84"/>
      <c r="HM524" s="84"/>
      <c r="HN524" s="84"/>
      <c r="HO524" s="84"/>
      <c r="HP524" s="84"/>
      <c r="HQ524" s="84"/>
      <c r="HR524" s="84"/>
      <c r="HS524" s="84"/>
      <c r="HT524" s="84"/>
      <c r="HU524" s="84"/>
      <c r="HV524" s="84"/>
      <c r="HW524" s="84"/>
      <c r="HX524" s="84"/>
      <c r="HY524" s="84"/>
      <c r="HZ524" s="84"/>
      <c r="IA524" s="84"/>
      <c r="IB524" s="84"/>
      <c r="IC524" s="84"/>
      <c r="ID524" s="84"/>
      <c r="IE524" s="84"/>
      <c r="IF524" s="84"/>
      <c r="IG524" s="84"/>
      <c r="IH524" s="84"/>
      <c r="II524" s="84"/>
      <c r="IJ524" s="84"/>
      <c r="IK524" s="84"/>
      <c r="IL524" s="84"/>
    </row>
    <row r="525" spans="1:246" ht="30">
      <c r="A525" s="139" t="s">
        <v>861</v>
      </c>
      <c r="B525" s="49" t="s">
        <v>33</v>
      </c>
      <c r="C525" s="139"/>
      <c r="D525" s="139"/>
      <c r="E525" s="90">
        <v>78</v>
      </c>
      <c r="F525" s="115" t="s">
        <v>552</v>
      </c>
      <c r="G525" s="395"/>
      <c r="H525" s="222">
        <f t="shared" si="107"/>
        <v>174.1</v>
      </c>
      <c r="I525" s="203">
        <v>174.1</v>
      </c>
      <c r="J525" s="113"/>
      <c r="K525" s="113"/>
      <c r="L525" s="88">
        <f t="shared" si="108"/>
        <v>0</v>
      </c>
      <c r="M525" s="113"/>
      <c r="N525" s="114"/>
      <c r="O525" s="113"/>
      <c r="P525" s="113">
        <f t="shared" si="106"/>
        <v>174.1</v>
      </c>
      <c r="Q525" s="113">
        <v>174.1</v>
      </c>
      <c r="R525" s="114"/>
      <c r="S525" s="114"/>
      <c r="T525" s="114">
        <v>0</v>
      </c>
      <c r="U525" s="114"/>
      <c r="V525" s="114"/>
      <c r="W525" s="114"/>
      <c r="X525" s="82" t="s">
        <v>451</v>
      </c>
      <c r="Y525" s="82"/>
      <c r="Z525" s="50">
        <f t="shared" si="110"/>
        <v>174.1</v>
      </c>
      <c r="AA525" s="51">
        <f t="shared" si="111"/>
        <v>0</v>
      </c>
      <c r="AB525" s="51">
        <f t="shared" si="112"/>
        <v>174.1</v>
      </c>
      <c r="AC525" s="51">
        <f t="shared" si="113"/>
        <v>0</v>
      </c>
      <c r="AD525" s="84"/>
      <c r="AE525" s="84"/>
      <c r="AF525" s="84"/>
      <c r="AG525" s="84"/>
      <c r="AH525" s="84"/>
      <c r="AI525" s="84"/>
      <c r="AJ525" s="84"/>
      <c r="AK525" s="84"/>
      <c r="AL525" s="84"/>
      <c r="AM525" s="84"/>
      <c r="AN525" s="84"/>
      <c r="AO525" s="84"/>
      <c r="AP525" s="84"/>
      <c r="AQ525" s="84"/>
      <c r="AR525" s="84"/>
      <c r="AS525" s="84"/>
      <c r="AT525" s="84"/>
      <c r="AU525" s="84"/>
      <c r="AV525" s="84"/>
      <c r="AW525" s="84"/>
      <c r="AX525" s="84"/>
      <c r="AY525" s="84"/>
      <c r="AZ525" s="84"/>
      <c r="BA525" s="84"/>
      <c r="BB525" s="84"/>
      <c r="BC525" s="84"/>
      <c r="BD525" s="84"/>
      <c r="BE525" s="84"/>
      <c r="BF525" s="84"/>
      <c r="BG525" s="84"/>
      <c r="BH525" s="84"/>
      <c r="BI525" s="84"/>
      <c r="BJ525" s="84"/>
      <c r="BK525" s="84"/>
      <c r="BL525" s="84"/>
      <c r="BM525" s="84"/>
      <c r="BN525" s="84"/>
      <c r="BO525" s="84"/>
      <c r="BP525" s="84"/>
      <c r="BQ525" s="84"/>
      <c r="BR525" s="84"/>
      <c r="BS525" s="84"/>
      <c r="BT525" s="84"/>
      <c r="BU525" s="84"/>
      <c r="BV525" s="84"/>
      <c r="BW525" s="84"/>
      <c r="BX525" s="84"/>
      <c r="BY525" s="84"/>
      <c r="BZ525" s="84"/>
      <c r="CA525" s="84"/>
      <c r="CB525" s="84"/>
      <c r="CC525" s="84"/>
      <c r="CD525" s="84"/>
      <c r="CE525" s="84"/>
      <c r="CF525" s="84"/>
      <c r="CG525" s="84"/>
      <c r="CH525" s="84"/>
      <c r="CI525" s="84"/>
      <c r="CJ525" s="84"/>
      <c r="CK525" s="84"/>
      <c r="CL525" s="84"/>
      <c r="CM525" s="84"/>
      <c r="CN525" s="84"/>
      <c r="CO525" s="84"/>
      <c r="CP525" s="84"/>
      <c r="CQ525" s="84"/>
      <c r="CR525" s="84"/>
      <c r="CS525" s="84"/>
      <c r="CT525" s="84"/>
      <c r="CU525" s="84"/>
      <c r="CV525" s="84"/>
      <c r="CW525" s="84"/>
      <c r="CX525" s="84"/>
      <c r="CY525" s="84"/>
      <c r="CZ525" s="84"/>
      <c r="DA525" s="84"/>
      <c r="DB525" s="84"/>
      <c r="DC525" s="84"/>
      <c r="DD525" s="84"/>
      <c r="DE525" s="84"/>
      <c r="DF525" s="84"/>
      <c r="DG525" s="84"/>
      <c r="DH525" s="84"/>
      <c r="DI525" s="84"/>
      <c r="DJ525" s="84"/>
      <c r="DK525" s="84"/>
      <c r="DL525" s="84"/>
      <c r="DM525" s="84"/>
      <c r="DN525" s="84"/>
      <c r="DO525" s="84"/>
      <c r="DP525" s="84"/>
      <c r="DQ525" s="84"/>
      <c r="DR525" s="84"/>
      <c r="DS525" s="84"/>
      <c r="DT525" s="84"/>
      <c r="DU525" s="84"/>
      <c r="DV525" s="84"/>
      <c r="DW525" s="84"/>
      <c r="DX525" s="84"/>
      <c r="DY525" s="84"/>
      <c r="DZ525" s="84"/>
      <c r="EA525" s="84"/>
      <c r="EB525" s="84"/>
      <c r="EC525" s="84"/>
      <c r="ED525" s="84"/>
      <c r="EE525" s="84"/>
      <c r="EF525" s="84"/>
      <c r="EG525" s="84"/>
      <c r="EH525" s="84"/>
      <c r="EI525" s="84"/>
      <c r="EJ525" s="84"/>
      <c r="EK525" s="84"/>
      <c r="EL525" s="84"/>
      <c r="EM525" s="84"/>
      <c r="EN525" s="84"/>
      <c r="EO525" s="84"/>
      <c r="EP525" s="84"/>
      <c r="EQ525" s="84"/>
      <c r="ER525" s="84"/>
      <c r="ES525" s="84"/>
      <c r="ET525" s="84"/>
      <c r="EU525" s="84"/>
      <c r="EV525" s="84"/>
      <c r="EW525" s="84"/>
      <c r="EX525" s="84"/>
      <c r="EY525" s="84"/>
      <c r="EZ525" s="84"/>
      <c r="FA525" s="84"/>
      <c r="FB525" s="84"/>
      <c r="FC525" s="84"/>
      <c r="FD525" s="84"/>
      <c r="FE525" s="84"/>
      <c r="FF525" s="84"/>
      <c r="FG525" s="84"/>
      <c r="FH525" s="84"/>
      <c r="FI525" s="84"/>
      <c r="FJ525" s="84"/>
      <c r="FK525" s="84"/>
      <c r="FL525" s="84"/>
      <c r="FM525" s="84"/>
      <c r="FN525" s="84"/>
      <c r="FO525" s="84"/>
      <c r="FP525" s="84"/>
      <c r="FQ525" s="84"/>
      <c r="FR525" s="84"/>
      <c r="FS525" s="84"/>
      <c r="FT525" s="84"/>
      <c r="FU525" s="84"/>
      <c r="FV525" s="84"/>
      <c r="FW525" s="84"/>
      <c r="FX525" s="84"/>
      <c r="FY525" s="84"/>
      <c r="FZ525" s="84"/>
      <c r="GA525" s="84"/>
      <c r="GB525" s="84"/>
      <c r="GC525" s="84"/>
      <c r="GD525" s="84"/>
      <c r="GE525" s="84"/>
      <c r="GF525" s="84"/>
      <c r="GG525" s="84"/>
      <c r="GH525" s="84"/>
      <c r="GI525" s="84"/>
      <c r="GJ525" s="84"/>
      <c r="GK525" s="84"/>
      <c r="GL525" s="84"/>
      <c r="GM525" s="84"/>
      <c r="GN525" s="84"/>
      <c r="GO525" s="84"/>
      <c r="GP525" s="84"/>
      <c r="GQ525" s="84"/>
      <c r="GR525" s="84"/>
      <c r="GS525" s="84"/>
      <c r="GT525" s="84"/>
      <c r="GU525" s="84"/>
      <c r="GV525" s="84"/>
      <c r="GW525" s="84"/>
      <c r="GX525" s="84"/>
      <c r="GY525" s="84"/>
      <c r="GZ525" s="84"/>
      <c r="HA525" s="84"/>
      <c r="HB525" s="84"/>
      <c r="HC525" s="84"/>
      <c r="HD525" s="84"/>
      <c r="HE525" s="84"/>
      <c r="HF525" s="84"/>
      <c r="HG525" s="84"/>
      <c r="HH525" s="84"/>
      <c r="HI525" s="84"/>
      <c r="HJ525" s="84"/>
      <c r="HK525" s="84"/>
      <c r="HL525" s="84"/>
      <c r="HM525" s="84"/>
      <c r="HN525" s="84"/>
      <c r="HO525" s="84"/>
      <c r="HP525" s="84"/>
      <c r="HQ525" s="84"/>
      <c r="HR525" s="84"/>
      <c r="HS525" s="84"/>
      <c r="HT525" s="84"/>
      <c r="HU525" s="84"/>
      <c r="HV525" s="84"/>
      <c r="HW525" s="84"/>
      <c r="HX525" s="84"/>
      <c r="HY525" s="84"/>
      <c r="HZ525" s="84"/>
      <c r="IA525" s="84"/>
      <c r="IB525" s="84"/>
      <c r="IC525" s="84"/>
      <c r="ID525" s="84"/>
      <c r="IE525" s="84"/>
      <c r="IF525" s="84"/>
      <c r="IG525" s="84"/>
      <c r="IH525" s="84"/>
      <c r="II525" s="84"/>
      <c r="IJ525" s="84"/>
      <c r="IK525" s="84"/>
      <c r="IL525" s="84"/>
    </row>
    <row r="526" spans="1:246" ht="30">
      <c r="A526" s="139" t="s">
        <v>861</v>
      </c>
      <c r="B526" s="49" t="s">
        <v>33</v>
      </c>
      <c r="C526" s="139"/>
      <c r="D526" s="139"/>
      <c r="E526" s="90">
        <v>79</v>
      </c>
      <c r="F526" s="108" t="s">
        <v>554</v>
      </c>
      <c r="G526" s="395" t="s">
        <v>553</v>
      </c>
      <c r="H526" s="222">
        <f t="shared" si="107"/>
        <v>250</v>
      </c>
      <c r="I526" s="203">
        <v>250</v>
      </c>
      <c r="J526" s="113"/>
      <c r="K526" s="113"/>
      <c r="L526" s="88">
        <f t="shared" si="108"/>
        <v>250</v>
      </c>
      <c r="M526" s="113">
        <v>250</v>
      </c>
      <c r="N526" s="114"/>
      <c r="O526" s="113"/>
      <c r="P526" s="113">
        <f t="shared" si="106"/>
        <v>0</v>
      </c>
      <c r="Q526" s="113"/>
      <c r="R526" s="114"/>
      <c r="S526" s="114"/>
      <c r="T526" s="114">
        <f t="shared" ref="T526:T547" si="114">SUM(U526:W526)</f>
        <v>15.061999999999999</v>
      </c>
      <c r="U526" s="114">
        <v>15.061999999999999</v>
      </c>
      <c r="V526" s="114"/>
      <c r="W526" s="114"/>
      <c r="X526" s="82" t="s">
        <v>459</v>
      </c>
      <c r="Y526" s="82"/>
      <c r="Z526" s="50">
        <f t="shared" si="110"/>
        <v>250</v>
      </c>
      <c r="AA526" s="51">
        <f t="shared" si="111"/>
        <v>250</v>
      </c>
      <c r="AB526" s="51">
        <f t="shared" si="112"/>
        <v>0</v>
      </c>
      <c r="AC526" s="51">
        <f t="shared" si="113"/>
        <v>15.061999999999999</v>
      </c>
      <c r="AD526" s="84"/>
      <c r="AE526" s="84"/>
      <c r="AF526" s="84"/>
      <c r="AG526" s="84"/>
      <c r="AH526" s="84"/>
      <c r="AI526" s="84"/>
      <c r="AJ526" s="84"/>
      <c r="AK526" s="84"/>
      <c r="AL526" s="84"/>
      <c r="AM526" s="84"/>
      <c r="AN526" s="84"/>
      <c r="AO526" s="84"/>
      <c r="AP526" s="84"/>
      <c r="AQ526" s="84"/>
      <c r="AR526" s="84"/>
      <c r="AS526" s="84"/>
      <c r="AT526" s="84"/>
      <c r="AU526" s="84"/>
      <c r="AV526" s="84"/>
      <c r="AW526" s="84"/>
      <c r="AX526" s="84"/>
      <c r="AY526" s="84"/>
      <c r="AZ526" s="84"/>
      <c r="BA526" s="84"/>
      <c r="BB526" s="84"/>
      <c r="BC526" s="84"/>
      <c r="BD526" s="84"/>
      <c r="BE526" s="84"/>
      <c r="BF526" s="84"/>
      <c r="BG526" s="84"/>
      <c r="BH526" s="84"/>
      <c r="BI526" s="84"/>
      <c r="BJ526" s="84"/>
      <c r="BK526" s="84"/>
      <c r="BL526" s="84"/>
      <c r="BM526" s="84"/>
      <c r="BN526" s="84"/>
      <c r="BO526" s="84"/>
      <c r="BP526" s="84"/>
      <c r="BQ526" s="84"/>
      <c r="BR526" s="84"/>
      <c r="BS526" s="84"/>
      <c r="BT526" s="84"/>
      <c r="BU526" s="84"/>
      <c r="BV526" s="84"/>
      <c r="BW526" s="84"/>
      <c r="BX526" s="84"/>
      <c r="BY526" s="84"/>
      <c r="BZ526" s="84"/>
      <c r="CA526" s="84"/>
      <c r="CB526" s="84"/>
      <c r="CC526" s="84"/>
      <c r="CD526" s="84"/>
      <c r="CE526" s="84"/>
      <c r="CF526" s="84"/>
      <c r="CG526" s="84"/>
      <c r="CH526" s="84"/>
      <c r="CI526" s="84"/>
      <c r="CJ526" s="84"/>
      <c r="CK526" s="84"/>
      <c r="CL526" s="84"/>
      <c r="CM526" s="84"/>
      <c r="CN526" s="84"/>
      <c r="CO526" s="84"/>
      <c r="CP526" s="84"/>
      <c r="CQ526" s="84"/>
      <c r="CR526" s="84"/>
      <c r="CS526" s="84"/>
      <c r="CT526" s="84"/>
      <c r="CU526" s="84"/>
      <c r="CV526" s="84"/>
      <c r="CW526" s="84"/>
      <c r="CX526" s="84"/>
      <c r="CY526" s="84"/>
      <c r="CZ526" s="84"/>
      <c r="DA526" s="84"/>
      <c r="DB526" s="84"/>
      <c r="DC526" s="84"/>
      <c r="DD526" s="84"/>
      <c r="DE526" s="84"/>
      <c r="DF526" s="84"/>
      <c r="DG526" s="84"/>
      <c r="DH526" s="84"/>
      <c r="DI526" s="84"/>
      <c r="DJ526" s="84"/>
      <c r="DK526" s="84"/>
      <c r="DL526" s="84"/>
      <c r="DM526" s="84"/>
      <c r="DN526" s="84"/>
      <c r="DO526" s="84"/>
      <c r="DP526" s="84"/>
      <c r="DQ526" s="84"/>
      <c r="DR526" s="84"/>
      <c r="DS526" s="84"/>
      <c r="DT526" s="84"/>
      <c r="DU526" s="84"/>
      <c r="DV526" s="84"/>
      <c r="DW526" s="84"/>
      <c r="DX526" s="84"/>
      <c r="DY526" s="84"/>
      <c r="DZ526" s="84"/>
      <c r="EA526" s="84"/>
      <c r="EB526" s="84"/>
      <c r="EC526" s="84"/>
      <c r="ED526" s="84"/>
      <c r="EE526" s="84"/>
      <c r="EF526" s="84"/>
      <c r="EG526" s="84"/>
      <c r="EH526" s="84"/>
      <c r="EI526" s="84"/>
      <c r="EJ526" s="84"/>
      <c r="EK526" s="84"/>
      <c r="EL526" s="84"/>
      <c r="EM526" s="84"/>
      <c r="EN526" s="84"/>
      <c r="EO526" s="84"/>
      <c r="EP526" s="84"/>
      <c r="EQ526" s="84"/>
      <c r="ER526" s="84"/>
      <c r="ES526" s="84"/>
      <c r="ET526" s="84"/>
      <c r="EU526" s="84"/>
      <c r="EV526" s="84"/>
      <c r="EW526" s="84"/>
      <c r="EX526" s="84"/>
      <c r="EY526" s="84"/>
      <c r="EZ526" s="84"/>
      <c r="FA526" s="84"/>
      <c r="FB526" s="84"/>
      <c r="FC526" s="84"/>
      <c r="FD526" s="84"/>
      <c r="FE526" s="84"/>
      <c r="FF526" s="84"/>
      <c r="FG526" s="84"/>
      <c r="FH526" s="84"/>
      <c r="FI526" s="84"/>
      <c r="FJ526" s="84"/>
      <c r="FK526" s="84"/>
      <c r="FL526" s="84"/>
      <c r="FM526" s="84"/>
      <c r="FN526" s="84"/>
      <c r="FO526" s="84"/>
      <c r="FP526" s="84"/>
      <c r="FQ526" s="84"/>
      <c r="FR526" s="84"/>
      <c r="FS526" s="84"/>
      <c r="FT526" s="84"/>
      <c r="FU526" s="84"/>
      <c r="FV526" s="84"/>
      <c r="FW526" s="84"/>
      <c r="FX526" s="84"/>
      <c r="FY526" s="84"/>
      <c r="FZ526" s="84"/>
      <c r="GA526" s="84"/>
      <c r="GB526" s="84"/>
      <c r="GC526" s="84"/>
      <c r="GD526" s="84"/>
      <c r="GE526" s="84"/>
      <c r="GF526" s="84"/>
      <c r="GG526" s="84"/>
      <c r="GH526" s="84"/>
      <c r="GI526" s="84"/>
      <c r="GJ526" s="84"/>
      <c r="GK526" s="84"/>
      <c r="GL526" s="84"/>
      <c r="GM526" s="84"/>
      <c r="GN526" s="84"/>
      <c r="GO526" s="84"/>
      <c r="GP526" s="84"/>
      <c r="GQ526" s="84"/>
      <c r="GR526" s="84"/>
      <c r="GS526" s="84"/>
      <c r="GT526" s="84"/>
      <c r="GU526" s="84"/>
      <c r="GV526" s="84"/>
      <c r="GW526" s="84"/>
      <c r="GX526" s="84"/>
      <c r="GY526" s="84"/>
      <c r="GZ526" s="84"/>
      <c r="HA526" s="84"/>
      <c r="HB526" s="84"/>
      <c r="HC526" s="84"/>
      <c r="HD526" s="84"/>
      <c r="HE526" s="84"/>
      <c r="HF526" s="84"/>
      <c r="HG526" s="84"/>
      <c r="HH526" s="84"/>
      <c r="HI526" s="84"/>
      <c r="HJ526" s="84"/>
      <c r="HK526" s="84"/>
      <c r="HL526" s="84"/>
      <c r="HM526" s="84"/>
      <c r="HN526" s="84"/>
      <c r="HO526" s="84"/>
      <c r="HP526" s="84"/>
      <c r="HQ526" s="84"/>
      <c r="HR526" s="84"/>
      <c r="HS526" s="84"/>
      <c r="HT526" s="84"/>
      <c r="HU526" s="84"/>
      <c r="HV526" s="84"/>
      <c r="HW526" s="84"/>
      <c r="HX526" s="84"/>
      <c r="HY526" s="84"/>
      <c r="HZ526" s="84"/>
      <c r="IA526" s="84"/>
      <c r="IB526" s="84"/>
      <c r="IC526" s="84"/>
      <c r="ID526" s="84"/>
      <c r="IE526" s="84"/>
      <c r="IF526" s="84"/>
      <c r="IG526" s="84"/>
      <c r="IH526" s="84"/>
      <c r="II526" s="84"/>
      <c r="IJ526" s="84"/>
      <c r="IK526" s="84"/>
      <c r="IL526" s="84"/>
    </row>
    <row r="527" spans="1:246" ht="30">
      <c r="A527" s="139" t="s">
        <v>861</v>
      </c>
      <c r="B527" s="49" t="s">
        <v>33</v>
      </c>
      <c r="C527" s="139"/>
      <c r="D527" s="139"/>
      <c r="E527" s="90">
        <v>80</v>
      </c>
      <c r="F527" s="108" t="s">
        <v>555</v>
      </c>
      <c r="G527" s="395"/>
      <c r="H527" s="222">
        <f t="shared" si="107"/>
        <v>157</v>
      </c>
      <c r="I527" s="203">
        <v>157</v>
      </c>
      <c r="J527" s="113"/>
      <c r="K527" s="113"/>
      <c r="L527" s="88">
        <f t="shared" si="108"/>
        <v>157</v>
      </c>
      <c r="M527" s="113">
        <v>157</v>
      </c>
      <c r="N527" s="114"/>
      <c r="O527" s="113"/>
      <c r="P527" s="113">
        <f t="shared" si="106"/>
        <v>0</v>
      </c>
      <c r="Q527" s="113"/>
      <c r="R527" s="114"/>
      <c r="S527" s="114"/>
      <c r="T527" s="114">
        <f t="shared" si="114"/>
        <v>0.35099999999999998</v>
      </c>
      <c r="U527" s="114">
        <v>0.35099999999999998</v>
      </c>
      <c r="V527" s="114"/>
      <c r="W527" s="114"/>
      <c r="X527" s="82" t="s">
        <v>459</v>
      </c>
      <c r="Y527" s="82"/>
      <c r="Z527" s="50">
        <f t="shared" si="110"/>
        <v>157</v>
      </c>
      <c r="AA527" s="51">
        <f t="shared" si="111"/>
        <v>157</v>
      </c>
      <c r="AB527" s="51">
        <f t="shared" si="112"/>
        <v>0</v>
      </c>
      <c r="AC527" s="51">
        <f t="shared" si="113"/>
        <v>0.35099999999999998</v>
      </c>
      <c r="AD527" s="84"/>
      <c r="AE527" s="84"/>
      <c r="AF527" s="84"/>
      <c r="AG527" s="84"/>
      <c r="AH527" s="84"/>
      <c r="AI527" s="84"/>
      <c r="AJ527" s="84"/>
      <c r="AK527" s="84"/>
      <c r="AL527" s="84"/>
      <c r="AM527" s="84"/>
      <c r="AN527" s="84"/>
      <c r="AO527" s="84"/>
      <c r="AP527" s="84"/>
      <c r="AQ527" s="84"/>
      <c r="AR527" s="84"/>
      <c r="AS527" s="84"/>
      <c r="AT527" s="84"/>
      <c r="AU527" s="84"/>
      <c r="AV527" s="84"/>
      <c r="AW527" s="84"/>
      <c r="AX527" s="84"/>
      <c r="AY527" s="84"/>
      <c r="AZ527" s="84"/>
      <c r="BA527" s="84"/>
      <c r="BB527" s="84"/>
      <c r="BC527" s="84"/>
      <c r="BD527" s="84"/>
      <c r="BE527" s="84"/>
      <c r="BF527" s="84"/>
      <c r="BG527" s="84"/>
      <c r="BH527" s="84"/>
      <c r="BI527" s="84"/>
      <c r="BJ527" s="84"/>
      <c r="BK527" s="84"/>
      <c r="BL527" s="84"/>
      <c r="BM527" s="84"/>
      <c r="BN527" s="84"/>
      <c r="BO527" s="84"/>
      <c r="BP527" s="84"/>
      <c r="BQ527" s="84"/>
      <c r="BR527" s="84"/>
      <c r="BS527" s="84"/>
      <c r="BT527" s="84"/>
      <c r="BU527" s="84"/>
      <c r="BV527" s="84"/>
      <c r="BW527" s="84"/>
      <c r="BX527" s="84"/>
      <c r="BY527" s="84"/>
      <c r="BZ527" s="84"/>
      <c r="CA527" s="84"/>
      <c r="CB527" s="84"/>
      <c r="CC527" s="84"/>
      <c r="CD527" s="84"/>
      <c r="CE527" s="84"/>
      <c r="CF527" s="84"/>
      <c r="CG527" s="84"/>
      <c r="CH527" s="84"/>
      <c r="CI527" s="84"/>
      <c r="CJ527" s="84"/>
      <c r="CK527" s="84"/>
      <c r="CL527" s="84"/>
      <c r="CM527" s="84"/>
      <c r="CN527" s="84"/>
      <c r="CO527" s="84"/>
      <c r="CP527" s="84"/>
      <c r="CQ527" s="84"/>
      <c r="CR527" s="84"/>
      <c r="CS527" s="84"/>
      <c r="CT527" s="84"/>
      <c r="CU527" s="84"/>
      <c r="CV527" s="84"/>
      <c r="CW527" s="84"/>
      <c r="CX527" s="84"/>
      <c r="CY527" s="84"/>
      <c r="CZ527" s="84"/>
      <c r="DA527" s="84"/>
      <c r="DB527" s="84"/>
      <c r="DC527" s="84"/>
      <c r="DD527" s="84"/>
      <c r="DE527" s="84"/>
      <c r="DF527" s="84"/>
      <c r="DG527" s="84"/>
      <c r="DH527" s="84"/>
      <c r="DI527" s="84"/>
      <c r="DJ527" s="84"/>
      <c r="DK527" s="84"/>
      <c r="DL527" s="84"/>
      <c r="DM527" s="84"/>
      <c r="DN527" s="84"/>
      <c r="DO527" s="84"/>
      <c r="DP527" s="84"/>
      <c r="DQ527" s="84"/>
      <c r="DR527" s="84"/>
      <c r="DS527" s="84"/>
      <c r="DT527" s="84"/>
      <c r="DU527" s="84"/>
      <c r="DV527" s="84"/>
      <c r="DW527" s="84"/>
      <c r="DX527" s="84"/>
      <c r="DY527" s="84"/>
      <c r="DZ527" s="84"/>
      <c r="EA527" s="84"/>
      <c r="EB527" s="84"/>
      <c r="EC527" s="84"/>
      <c r="ED527" s="84"/>
      <c r="EE527" s="84"/>
      <c r="EF527" s="84"/>
      <c r="EG527" s="84"/>
      <c r="EH527" s="84"/>
      <c r="EI527" s="84"/>
      <c r="EJ527" s="84"/>
      <c r="EK527" s="84"/>
      <c r="EL527" s="84"/>
      <c r="EM527" s="84"/>
      <c r="EN527" s="84"/>
      <c r="EO527" s="84"/>
      <c r="EP527" s="84"/>
      <c r="EQ527" s="84"/>
      <c r="ER527" s="84"/>
      <c r="ES527" s="84"/>
      <c r="ET527" s="84"/>
      <c r="EU527" s="84"/>
      <c r="EV527" s="84"/>
      <c r="EW527" s="84"/>
      <c r="EX527" s="84"/>
      <c r="EY527" s="84"/>
      <c r="EZ527" s="84"/>
      <c r="FA527" s="84"/>
      <c r="FB527" s="84"/>
      <c r="FC527" s="84"/>
      <c r="FD527" s="84"/>
      <c r="FE527" s="84"/>
      <c r="FF527" s="84"/>
      <c r="FG527" s="84"/>
      <c r="FH527" s="84"/>
      <c r="FI527" s="84"/>
      <c r="FJ527" s="84"/>
      <c r="FK527" s="84"/>
      <c r="FL527" s="84"/>
      <c r="FM527" s="84"/>
      <c r="FN527" s="84"/>
      <c r="FO527" s="84"/>
      <c r="FP527" s="84"/>
      <c r="FQ527" s="84"/>
      <c r="FR527" s="84"/>
      <c r="FS527" s="84"/>
      <c r="FT527" s="84"/>
      <c r="FU527" s="84"/>
      <c r="FV527" s="84"/>
      <c r="FW527" s="84"/>
      <c r="FX527" s="84"/>
      <c r="FY527" s="84"/>
      <c r="FZ527" s="84"/>
      <c r="GA527" s="84"/>
      <c r="GB527" s="84"/>
      <c r="GC527" s="84"/>
      <c r="GD527" s="84"/>
      <c r="GE527" s="84"/>
      <c r="GF527" s="84"/>
      <c r="GG527" s="84"/>
      <c r="GH527" s="84"/>
      <c r="GI527" s="84"/>
      <c r="GJ527" s="84"/>
      <c r="GK527" s="84"/>
      <c r="GL527" s="84"/>
      <c r="GM527" s="84"/>
      <c r="GN527" s="84"/>
      <c r="GO527" s="84"/>
      <c r="GP527" s="84"/>
      <c r="GQ527" s="84"/>
      <c r="GR527" s="84"/>
      <c r="GS527" s="84"/>
      <c r="GT527" s="84"/>
      <c r="GU527" s="84"/>
      <c r="GV527" s="84"/>
      <c r="GW527" s="84"/>
      <c r="GX527" s="84"/>
      <c r="GY527" s="84"/>
      <c r="GZ527" s="84"/>
      <c r="HA527" s="84"/>
      <c r="HB527" s="84"/>
      <c r="HC527" s="84"/>
      <c r="HD527" s="84"/>
      <c r="HE527" s="84"/>
      <c r="HF527" s="84"/>
      <c r="HG527" s="84"/>
      <c r="HH527" s="84"/>
      <c r="HI527" s="84"/>
      <c r="HJ527" s="84"/>
      <c r="HK527" s="84"/>
      <c r="HL527" s="84"/>
      <c r="HM527" s="84"/>
      <c r="HN527" s="84"/>
      <c r="HO527" s="84"/>
      <c r="HP527" s="84"/>
      <c r="HQ527" s="84"/>
      <c r="HR527" s="84"/>
      <c r="HS527" s="84"/>
      <c r="HT527" s="84"/>
      <c r="HU527" s="84"/>
      <c r="HV527" s="84"/>
      <c r="HW527" s="84"/>
      <c r="HX527" s="84"/>
      <c r="HY527" s="84"/>
      <c r="HZ527" s="84"/>
      <c r="IA527" s="84"/>
      <c r="IB527" s="84"/>
      <c r="IC527" s="84"/>
      <c r="ID527" s="84"/>
      <c r="IE527" s="84"/>
      <c r="IF527" s="84"/>
      <c r="IG527" s="84"/>
      <c r="IH527" s="84"/>
      <c r="II527" s="84"/>
      <c r="IJ527" s="84"/>
      <c r="IK527" s="84"/>
      <c r="IL527" s="84"/>
    </row>
    <row r="528" spans="1:246" ht="30">
      <c r="A528" s="139" t="s">
        <v>861</v>
      </c>
      <c r="B528" s="49" t="s">
        <v>33</v>
      </c>
      <c r="C528" s="139"/>
      <c r="D528" s="139"/>
      <c r="E528" s="90">
        <v>81</v>
      </c>
      <c r="F528" s="108" t="s">
        <v>556</v>
      </c>
      <c r="G528" s="395"/>
      <c r="H528" s="222">
        <f t="shared" si="107"/>
        <v>170</v>
      </c>
      <c r="I528" s="203">
        <v>170</v>
      </c>
      <c r="J528" s="113"/>
      <c r="K528" s="113"/>
      <c r="L528" s="88">
        <f t="shared" si="108"/>
        <v>170</v>
      </c>
      <c r="M528" s="113">
        <v>170</v>
      </c>
      <c r="N528" s="114"/>
      <c r="O528" s="113"/>
      <c r="P528" s="113">
        <f t="shared" si="106"/>
        <v>0</v>
      </c>
      <c r="Q528" s="113"/>
      <c r="R528" s="114"/>
      <c r="S528" s="114"/>
      <c r="T528" s="114">
        <f t="shared" si="114"/>
        <v>0.122</v>
      </c>
      <c r="U528" s="114">
        <v>0.122</v>
      </c>
      <c r="V528" s="114"/>
      <c r="W528" s="114"/>
      <c r="X528" s="82" t="s">
        <v>459</v>
      </c>
      <c r="Y528" s="82"/>
      <c r="Z528" s="50">
        <f t="shared" si="110"/>
        <v>170</v>
      </c>
      <c r="AA528" s="51">
        <f t="shared" si="111"/>
        <v>170</v>
      </c>
      <c r="AB528" s="51">
        <f t="shared" si="112"/>
        <v>0</v>
      </c>
      <c r="AC528" s="51">
        <f t="shared" si="113"/>
        <v>0.122</v>
      </c>
      <c r="AD528" s="84"/>
      <c r="AE528" s="84"/>
      <c r="AF528" s="84"/>
      <c r="AG528" s="84"/>
      <c r="AH528" s="84"/>
      <c r="AI528" s="84"/>
      <c r="AJ528" s="84"/>
      <c r="AK528" s="84"/>
      <c r="AL528" s="84"/>
      <c r="AM528" s="84"/>
      <c r="AN528" s="84"/>
      <c r="AO528" s="84"/>
      <c r="AP528" s="84"/>
      <c r="AQ528" s="84"/>
      <c r="AR528" s="84"/>
      <c r="AS528" s="84"/>
      <c r="AT528" s="84"/>
      <c r="AU528" s="84"/>
      <c r="AV528" s="84"/>
      <c r="AW528" s="84"/>
      <c r="AX528" s="84"/>
      <c r="AY528" s="84"/>
      <c r="AZ528" s="84"/>
      <c r="BA528" s="84"/>
      <c r="BB528" s="84"/>
      <c r="BC528" s="84"/>
      <c r="BD528" s="84"/>
      <c r="BE528" s="84"/>
      <c r="BF528" s="84"/>
      <c r="BG528" s="84"/>
      <c r="BH528" s="84"/>
      <c r="BI528" s="84"/>
      <c r="BJ528" s="84"/>
      <c r="BK528" s="84"/>
      <c r="BL528" s="84"/>
      <c r="BM528" s="84"/>
      <c r="BN528" s="84"/>
      <c r="BO528" s="84"/>
      <c r="BP528" s="84"/>
      <c r="BQ528" s="84"/>
      <c r="BR528" s="84"/>
      <c r="BS528" s="84"/>
      <c r="BT528" s="84"/>
      <c r="BU528" s="84"/>
      <c r="BV528" s="84"/>
      <c r="BW528" s="84"/>
      <c r="BX528" s="84"/>
      <c r="BY528" s="84"/>
      <c r="BZ528" s="84"/>
      <c r="CA528" s="84"/>
      <c r="CB528" s="84"/>
      <c r="CC528" s="84"/>
      <c r="CD528" s="84"/>
      <c r="CE528" s="84"/>
      <c r="CF528" s="84"/>
      <c r="CG528" s="84"/>
      <c r="CH528" s="84"/>
      <c r="CI528" s="84"/>
      <c r="CJ528" s="84"/>
      <c r="CK528" s="84"/>
      <c r="CL528" s="84"/>
      <c r="CM528" s="84"/>
      <c r="CN528" s="84"/>
      <c r="CO528" s="84"/>
      <c r="CP528" s="84"/>
      <c r="CQ528" s="84"/>
      <c r="CR528" s="84"/>
      <c r="CS528" s="84"/>
      <c r="CT528" s="84"/>
      <c r="CU528" s="84"/>
      <c r="CV528" s="84"/>
      <c r="CW528" s="84"/>
      <c r="CX528" s="84"/>
      <c r="CY528" s="84"/>
      <c r="CZ528" s="84"/>
      <c r="DA528" s="84"/>
      <c r="DB528" s="84"/>
      <c r="DC528" s="84"/>
      <c r="DD528" s="84"/>
      <c r="DE528" s="84"/>
      <c r="DF528" s="84"/>
      <c r="DG528" s="84"/>
      <c r="DH528" s="84"/>
      <c r="DI528" s="84"/>
      <c r="DJ528" s="84"/>
      <c r="DK528" s="84"/>
      <c r="DL528" s="84"/>
      <c r="DM528" s="84"/>
      <c r="DN528" s="84"/>
      <c r="DO528" s="84"/>
      <c r="DP528" s="84"/>
      <c r="DQ528" s="84"/>
      <c r="DR528" s="84"/>
      <c r="DS528" s="84"/>
      <c r="DT528" s="84"/>
      <c r="DU528" s="84"/>
      <c r="DV528" s="84"/>
      <c r="DW528" s="84"/>
      <c r="DX528" s="84"/>
      <c r="DY528" s="84"/>
      <c r="DZ528" s="84"/>
      <c r="EA528" s="84"/>
      <c r="EB528" s="84"/>
      <c r="EC528" s="84"/>
      <c r="ED528" s="84"/>
      <c r="EE528" s="84"/>
      <c r="EF528" s="84"/>
      <c r="EG528" s="84"/>
      <c r="EH528" s="84"/>
      <c r="EI528" s="84"/>
      <c r="EJ528" s="84"/>
      <c r="EK528" s="84"/>
      <c r="EL528" s="84"/>
      <c r="EM528" s="84"/>
      <c r="EN528" s="84"/>
      <c r="EO528" s="84"/>
      <c r="EP528" s="84"/>
      <c r="EQ528" s="84"/>
      <c r="ER528" s="84"/>
      <c r="ES528" s="84"/>
      <c r="ET528" s="84"/>
      <c r="EU528" s="84"/>
      <c r="EV528" s="84"/>
      <c r="EW528" s="84"/>
      <c r="EX528" s="84"/>
      <c r="EY528" s="84"/>
      <c r="EZ528" s="84"/>
      <c r="FA528" s="84"/>
      <c r="FB528" s="84"/>
      <c r="FC528" s="84"/>
      <c r="FD528" s="84"/>
      <c r="FE528" s="84"/>
      <c r="FF528" s="84"/>
      <c r="FG528" s="84"/>
      <c r="FH528" s="84"/>
      <c r="FI528" s="84"/>
      <c r="FJ528" s="84"/>
      <c r="FK528" s="84"/>
      <c r="FL528" s="84"/>
      <c r="FM528" s="84"/>
      <c r="FN528" s="84"/>
      <c r="FO528" s="84"/>
      <c r="FP528" s="84"/>
      <c r="FQ528" s="84"/>
      <c r="FR528" s="84"/>
      <c r="FS528" s="84"/>
      <c r="FT528" s="84"/>
      <c r="FU528" s="84"/>
      <c r="FV528" s="84"/>
      <c r="FW528" s="84"/>
      <c r="FX528" s="84"/>
      <c r="FY528" s="84"/>
      <c r="FZ528" s="84"/>
      <c r="GA528" s="84"/>
      <c r="GB528" s="84"/>
      <c r="GC528" s="84"/>
      <c r="GD528" s="84"/>
      <c r="GE528" s="84"/>
      <c r="GF528" s="84"/>
      <c r="GG528" s="84"/>
      <c r="GH528" s="84"/>
      <c r="GI528" s="84"/>
      <c r="GJ528" s="84"/>
      <c r="GK528" s="84"/>
      <c r="GL528" s="84"/>
      <c r="GM528" s="84"/>
      <c r="GN528" s="84"/>
      <c r="GO528" s="84"/>
      <c r="GP528" s="84"/>
      <c r="GQ528" s="84"/>
      <c r="GR528" s="84"/>
      <c r="GS528" s="84"/>
      <c r="GT528" s="84"/>
      <c r="GU528" s="84"/>
      <c r="GV528" s="84"/>
      <c r="GW528" s="84"/>
      <c r="GX528" s="84"/>
      <c r="GY528" s="84"/>
      <c r="GZ528" s="84"/>
      <c r="HA528" s="84"/>
      <c r="HB528" s="84"/>
      <c r="HC528" s="84"/>
      <c r="HD528" s="84"/>
      <c r="HE528" s="84"/>
      <c r="HF528" s="84"/>
      <c r="HG528" s="84"/>
      <c r="HH528" s="84"/>
      <c r="HI528" s="84"/>
      <c r="HJ528" s="84"/>
      <c r="HK528" s="84"/>
      <c r="HL528" s="84"/>
      <c r="HM528" s="84"/>
      <c r="HN528" s="84"/>
      <c r="HO528" s="84"/>
      <c r="HP528" s="84"/>
      <c r="HQ528" s="84"/>
      <c r="HR528" s="84"/>
      <c r="HS528" s="84"/>
      <c r="HT528" s="84"/>
      <c r="HU528" s="84"/>
      <c r="HV528" s="84"/>
      <c r="HW528" s="84"/>
      <c r="HX528" s="84"/>
      <c r="HY528" s="84"/>
      <c r="HZ528" s="84"/>
      <c r="IA528" s="84"/>
      <c r="IB528" s="84"/>
      <c r="IC528" s="84"/>
      <c r="ID528" s="84"/>
      <c r="IE528" s="84"/>
      <c r="IF528" s="84"/>
      <c r="IG528" s="84"/>
      <c r="IH528" s="84"/>
      <c r="II528" s="84"/>
      <c r="IJ528" s="84"/>
      <c r="IK528" s="84"/>
      <c r="IL528" s="84"/>
    </row>
    <row r="529" spans="1:246" ht="30">
      <c r="A529" s="139" t="s">
        <v>861</v>
      </c>
      <c r="B529" s="49" t="s">
        <v>33</v>
      </c>
      <c r="C529" s="139"/>
      <c r="D529" s="139"/>
      <c r="E529" s="90">
        <v>82</v>
      </c>
      <c r="F529" s="108" t="s">
        <v>557</v>
      </c>
      <c r="G529" s="395"/>
      <c r="H529" s="222">
        <f t="shared" si="107"/>
        <v>185</v>
      </c>
      <c r="I529" s="203">
        <v>185</v>
      </c>
      <c r="J529" s="113"/>
      <c r="K529" s="113"/>
      <c r="L529" s="88">
        <f t="shared" si="108"/>
        <v>185</v>
      </c>
      <c r="M529" s="113">
        <v>185</v>
      </c>
      <c r="N529" s="114"/>
      <c r="O529" s="113"/>
      <c r="P529" s="113">
        <f t="shared" si="106"/>
        <v>0</v>
      </c>
      <c r="Q529" s="113"/>
      <c r="R529" s="114"/>
      <c r="S529" s="114"/>
      <c r="T529" s="114">
        <f t="shared" si="114"/>
        <v>3.7999999999999999E-2</v>
      </c>
      <c r="U529" s="114">
        <v>3.7999999999999999E-2</v>
      </c>
      <c r="V529" s="114"/>
      <c r="W529" s="114"/>
      <c r="X529" s="82" t="s">
        <v>459</v>
      </c>
      <c r="Y529" s="82"/>
      <c r="Z529" s="50">
        <f t="shared" si="110"/>
        <v>185</v>
      </c>
      <c r="AA529" s="51">
        <f t="shared" si="111"/>
        <v>185</v>
      </c>
      <c r="AB529" s="51">
        <f t="shared" si="112"/>
        <v>0</v>
      </c>
      <c r="AC529" s="51">
        <f t="shared" si="113"/>
        <v>3.7999999999999999E-2</v>
      </c>
      <c r="AD529" s="84"/>
      <c r="AE529" s="84"/>
      <c r="AF529" s="84"/>
      <c r="AG529" s="84"/>
      <c r="AH529" s="84"/>
      <c r="AI529" s="84"/>
      <c r="AJ529" s="84"/>
      <c r="AK529" s="84"/>
      <c r="AL529" s="84"/>
      <c r="AM529" s="84"/>
      <c r="AN529" s="84"/>
      <c r="AO529" s="84"/>
      <c r="AP529" s="84"/>
      <c r="AQ529" s="84"/>
      <c r="AR529" s="84"/>
      <c r="AS529" s="84"/>
      <c r="AT529" s="84"/>
      <c r="AU529" s="84"/>
      <c r="AV529" s="84"/>
      <c r="AW529" s="84"/>
      <c r="AX529" s="84"/>
      <c r="AY529" s="84"/>
      <c r="AZ529" s="84"/>
      <c r="BA529" s="84"/>
      <c r="BB529" s="84"/>
      <c r="BC529" s="84"/>
      <c r="BD529" s="84"/>
      <c r="BE529" s="84"/>
      <c r="BF529" s="84"/>
      <c r="BG529" s="84"/>
      <c r="BH529" s="84"/>
      <c r="BI529" s="84"/>
      <c r="BJ529" s="84"/>
      <c r="BK529" s="84"/>
      <c r="BL529" s="84"/>
      <c r="BM529" s="84"/>
      <c r="BN529" s="84"/>
      <c r="BO529" s="84"/>
      <c r="BP529" s="84"/>
      <c r="BQ529" s="84"/>
      <c r="BR529" s="84"/>
      <c r="BS529" s="84"/>
      <c r="BT529" s="84"/>
      <c r="BU529" s="84"/>
      <c r="BV529" s="84"/>
      <c r="BW529" s="84"/>
      <c r="BX529" s="84"/>
      <c r="BY529" s="84"/>
      <c r="BZ529" s="84"/>
      <c r="CA529" s="84"/>
      <c r="CB529" s="84"/>
      <c r="CC529" s="84"/>
      <c r="CD529" s="84"/>
      <c r="CE529" s="84"/>
      <c r="CF529" s="84"/>
      <c r="CG529" s="84"/>
      <c r="CH529" s="84"/>
      <c r="CI529" s="84"/>
      <c r="CJ529" s="84"/>
      <c r="CK529" s="84"/>
      <c r="CL529" s="84"/>
      <c r="CM529" s="84"/>
      <c r="CN529" s="84"/>
      <c r="CO529" s="84"/>
      <c r="CP529" s="84"/>
      <c r="CQ529" s="84"/>
      <c r="CR529" s="84"/>
      <c r="CS529" s="84"/>
      <c r="CT529" s="84"/>
      <c r="CU529" s="84"/>
      <c r="CV529" s="84"/>
      <c r="CW529" s="84"/>
      <c r="CX529" s="84"/>
      <c r="CY529" s="84"/>
      <c r="CZ529" s="84"/>
      <c r="DA529" s="84"/>
      <c r="DB529" s="84"/>
      <c r="DC529" s="84"/>
      <c r="DD529" s="84"/>
      <c r="DE529" s="84"/>
      <c r="DF529" s="84"/>
      <c r="DG529" s="84"/>
      <c r="DH529" s="84"/>
      <c r="DI529" s="84"/>
      <c r="DJ529" s="84"/>
      <c r="DK529" s="84"/>
      <c r="DL529" s="84"/>
      <c r="DM529" s="84"/>
      <c r="DN529" s="84"/>
      <c r="DO529" s="84"/>
      <c r="DP529" s="84"/>
      <c r="DQ529" s="84"/>
      <c r="DR529" s="84"/>
      <c r="DS529" s="84"/>
      <c r="DT529" s="84"/>
      <c r="DU529" s="84"/>
      <c r="DV529" s="84"/>
      <c r="DW529" s="84"/>
      <c r="DX529" s="84"/>
      <c r="DY529" s="84"/>
      <c r="DZ529" s="84"/>
      <c r="EA529" s="84"/>
      <c r="EB529" s="84"/>
      <c r="EC529" s="84"/>
      <c r="ED529" s="84"/>
      <c r="EE529" s="84"/>
      <c r="EF529" s="84"/>
      <c r="EG529" s="84"/>
      <c r="EH529" s="84"/>
      <c r="EI529" s="84"/>
      <c r="EJ529" s="84"/>
      <c r="EK529" s="84"/>
      <c r="EL529" s="84"/>
      <c r="EM529" s="84"/>
      <c r="EN529" s="84"/>
      <c r="EO529" s="84"/>
      <c r="EP529" s="84"/>
      <c r="EQ529" s="84"/>
      <c r="ER529" s="84"/>
      <c r="ES529" s="84"/>
      <c r="ET529" s="84"/>
      <c r="EU529" s="84"/>
      <c r="EV529" s="84"/>
      <c r="EW529" s="84"/>
      <c r="EX529" s="84"/>
      <c r="EY529" s="84"/>
      <c r="EZ529" s="84"/>
      <c r="FA529" s="84"/>
      <c r="FB529" s="84"/>
      <c r="FC529" s="84"/>
      <c r="FD529" s="84"/>
      <c r="FE529" s="84"/>
      <c r="FF529" s="84"/>
      <c r="FG529" s="84"/>
      <c r="FH529" s="84"/>
      <c r="FI529" s="84"/>
      <c r="FJ529" s="84"/>
      <c r="FK529" s="84"/>
      <c r="FL529" s="84"/>
      <c r="FM529" s="84"/>
      <c r="FN529" s="84"/>
      <c r="FO529" s="84"/>
      <c r="FP529" s="84"/>
      <c r="FQ529" s="84"/>
      <c r="FR529" s="84"/>
      <c r="FS529" s="84"/>
      <c r="FT529" s="84"/>
      <c r="FU529" s="84"/>
      <c r="FV529" s="84"/>
      <c r="FW529" s="84"/>
      <c r="FX529" s="84"/>
      <c r="FY529" s="84"/>
      <c r="FZ529" s="84"/>
      <c r="GA529" s="84"/>
      <c r="GB529" s="84"/>
      <c r="GC529" s="84"/>
      <c r="GD529" s="84"/>
      <c r="GE529" s="84"/>
      <c r="GF529" s="84"/>
      <c r="GG529" s="84"/>
      <c r="GH529" s="84"/>
      <c r="GI529" s="84"/>
      <c r="GJ529" s="84"/>
      <c r="GK529" s="84"/>
      <c r="GL529" s="84"/>
      <c r="GM529" s="84"/>
      <c r="GN529" s="84"/>
      <c r="GO529" s="84"/>
      <c r="GP529" s="84"/>
      <c r="GQ529" s="84"/>
      <c r="GR529" s="84"/>
      <c r="GS529" s="84"/>
      <c r="GT529" s="84"/>
      <c r="GU529" s="84"/>
      <c r="GV529" s="84"/>
      <c r="GW529" s="84"/>
      <c r="GX529" s="84"/>
      <c r="GY529" s="84"/>
      <c r="GZ529" s="84"/>
      <c r="HA529" s="84"/>
      <c r="HB529" s="84"/>
      <c r="HC529" s="84"/>
      <c r="HD529" s="84"/>
      <c r="HE529" s="84"/>
      <c r="HF529" s="84"/>
      <c r="HG529" s="84"/>
      <c r="HH529" s="84"/>
      <c r="HI529" s="84"/>
      <c r="HJ529" s="84"/>
      <c r="HK529" s="84"/>
      <c r="HL529" s="84"/>
      <c r="HM529" s="84"/>
      <c r="HN529" s="84"/>
      <c r="HO529" s="84"/>
      <c r="HP529" s="84"/>
      <c r="HQ529" s="84"/>
      <c r="HR529" s="84"/>
      <c r="HS529" s="84"/>
      <c r="HT529" s="84"/>
      <c r="HU529" s="84"/>
      <c r="HV529" s="84"/>
      <c r="HW529" s="84"/>
      <c r="HX529" s="84"/>
      <c r="HY529" s="84"/>
      <c r="HZ529" s="84"/>
      <c r="IA529" s="84"/>
      <c r="IB529" s="84"/>
      <c r="IC529" s="84"/>
      <c r="ID529" s="84"/>
      <c r="IE529" s="84"/>
      <c r="IF529" s="84"/>
      <c r="IG529" s="84"/>
      <c r="IH529" s="84"/>
      <c r="II529" s="84"/>
      <c r="IJ529" s="84"/>
      <c r="IK529" s="84"/>
      <c r="IL529" s="84"/>
    </row>
    <row r="530" spans="1:246" ht="30">
      <c r="A530" s="139" t="s">
        <v>861</v>
      </c>
      <c r="B530" s="49" t="s">
        <v>33</v>
      </c>
      <c r="C530" s="139"/>
      <c r="D530" s="139"/>
      <c r="E530" s="90">
        <v>83</v>
      </c>
      <c r="F530" s="108" t="s">
        <v>558</v>
      </c>
      <c r="G530" s="395"/>
      <c r="H530" s="222">
        <f t="shared" si="107"/>
        <v>207</v>
      </c>
      <c r="I530" s="203">
        <v>207</v>
      </c>
      <c r="J530" s="113"/>
      <c r="K530" s="113"/>
      <c r="L530" s="88">
        <f t="shared" si="108"/>
        <v>207</v>
      </c>
      <c r="M530" s="113">
        <v>207</v>
      </c>
      <c r="N530" s="114"/>
      <c r="O530" s="113"/>
      <c r="P530" s="113">
        <f t="shared" si="106"/>
        <v>0</v>
      </c>
      <c r="Q530" s="113"/>
      <c r="R530" s="114"/>
      <c r="S530" s="114"/>
      <c r="T530" s="114">
        <f t="shared" si="114"/>
        <v>0.10100000000000001</v>
      </c>
      <c r="U530" s="114">
        <v>0.10100000000000001</v>
      </c>
      <c r="V530" s="114"/>
      <c r="W530" s="114"/>
      <c r="X530" s="82" t="s">
        <v>459</v>
      </c>
      <c r="Y530" s="82"/>
      <c r="Z530" s="50">
        <f t="shared" si="110"/>
        <v>207</v>
      </c>
      <c r="AA530" s="51">
        <f t="shared" si="111"/>
        <v>207</v>
      </c>
      <c r="AB530" s="51">
        <f t="shared" si="112"/>
        <v>0</v>
      </c>
      <c r="AC530" s="51">
        <f t="shared" si="113"/>
        <v>0.10100000000000001</v>
      </c>
      <c r="AD530" s="84"/>
      <c r="AE530" s="84"/>
      <c r="AF530" s="84"/>
      <c r="AG530" s="84"/>
      <c r="AH530" s="84"/>
      <c r="AI530" s="84"/>
      <c r="AJ530" s="84"/>
      <c r="AK530" s="84"/>
      <c r="AL530" s="84"/>
      <c r="AM530" s="84"/>
      <c r="AN530" s="84"/>
      <c r="AO530" s="84"/>
      <c r="AP530" s="84"/>
      <c r="AQ530" s="84"/>
      <c r="AR530" s="84"/>
      <c r="AS530" s="84"/>
      <c r="AT530" s="84"/>
      <c r="AU530" s="84"/>
      <c r="AV530" s="84"/>
      <c r="AW530" s="84"/>
      <c r="AX530" s="84"/>
      <c r="AY530" s="84"/>
      <c r="AZ530" s="84"/>
      <c r="BA530" s="84"/>
      <c r="BB530" s="84"/>
      <c r="BC530" s="84"/>
      <c r="BD530" s="84"/>
      <c r="BE530" s="84"/>
      <c r="BF530" s="84"/>
      <c r="BG530" s="84"/>
      <c r="BH530" s="84"/>
      <c r="BI530" s="84"/>
      <c r="BJ530" s="84"/>
      <c r="BK530" s="84"/>
      <c r="BL530" s="84"/>
      <c r="BM530" s="84"/>
      <c r="BN530" s="84"/>
      <c r="BO530" s="84"/>
      <c r="BP530" s="84"/>
      <c r="BQ530" s="84"/>
      <c r="BR530" s="84"/>
      <c r="BS530" s="84"/>
      <c r="BT530" s="84"/>
      <c r="BU530" s="84"/>
      <c r="BV530" s="84"/>
      <c r="BW530" s="84"/>
      <c r="BX530" s="84"/>
      <c r="BY530" s="84"/>
      <c r="BZ530" s="84"/>
      <c r="CA530" s="84"/>
      <c r="CB530" s="84"/>
      <c r="CC530" s="84"/>
      <c r="CD530" s="84"/>
      <c r="CE530" s="84"/>
      <c r="CF530" s="84"/>
      <c r="CG530" s="84"/>
      <c r="CH530" s="84"/>
      <c r="CI530" s="84"/>
      <c r="CJ530" s="84"/>
      <c r="CK530" s="84"/>
      <c r="CL530" s="84"/>
      <c r="CM530" s="84"/>
      <c r="CN530" s="84"/>
      <c r="CO530" s="84"/>
      <c r="CP530" s="84"/>
      <c r="CQ530" s="84"/>
      <c r="CR530" s="84"/>
      <c r="CS530" s="84"/>
      <c r="CT530" s="84"/>
      <c r="CU530" s="84"/>
      <c r="CV530" s="84"/>
      <c r="CW530" s="84"/>
      <c r="CX530" s="84"/>
      <c r="CY530" s="84"/>
      <c r="CZ530" s="84"/>
      <c r="DA530" s="84"/>
      <c r="DB530" s="84"/>
      <c r="DC530" s="84"/>
      <c r="DD530" s="84"/>
      <c r="DE530" s="84"/>
      <c r="DF530" s="84"/>
      <c r="DG530" s="84"/>
      <c r="DH530" s="84"/>
      <c r="DI530" s="84"/>
      <c r="DJ530" s="84"/>
      <c r="DK530" s="84"/>
      <c r="DL530" s="84"/>
      <c r="DM530" s="84"/>
      <c r="DN530" s="84"/>
      <c r="DO530" s="84"/>
      <c r="DP530" s="84"/>
      <c r="DQ530" s="84"/>
      <c r="DR530" s="84"/>
      <c r="DS530" s="84"/>
      <c r="DT530" s="84"/>
      <c r="DU530" s="84"/>
      <c r="DV530" s="84"/>
      <c r="DW530" s="84"/>
      <c r="DX530" s="84"/>
      <c r="DY530" s="84"/>
      <c r="DZ530" s="84"/>
      <c r="EA530" s="84"/>
      <c r="EB530" s="84"/>
      <c r="EC530" s="84"/>
      <c r="ED530" s="84"/>
      <c r="EE530" s="84"/>
      <c r="EF530" s="84"/>
      <c r="EG530" s="84"/>
      <c r="EH530" s="84"/>
      <c r="EI530" s="84"/>
      <c r="EJ530" s="84"/>
      <c r="EK530" s="84"/>
      <c r="EL530" s="84"/>
      <c r="EM530" s="84"/>
      <c r="EN530" s="84"/>
      <c r="EO530" s="84"/>
      <c r="EP530" s="84"/>
      <c r="EQ530" s="84"/>
      <c r="ER530" s="84"/>
      <c r="ES530" s="84"/>
      <c r="ET530" s="84"/>
      <c r="EU530" s="84"/>
      <c r="EV530" s="84"/>
      <c r="EW530" s="84"/>
      <c r="EX530" s="84"/>
      <c r="EY530" s="84"/>
      <c r="EZ530" s="84"/>
      <c r="FA530" s="84"/>
      <c r="FB530" s="84"/>
      <c r="FC530" s="84"/>
      <c r="FD530" s="84"/>
      <c r="FE530" s="84"/>
      <c r="FF530" s="84"/>
      <c r="FG530" s="84"/>
      <c r="FH530" s="84"/>
      <c r="FI530" s="84"/>
      <c r="FJ530" s="84"/>
      <c r="FK530" s="84"/>
      <c r="FL530" s="84"/>
      <c r="FM530" s="84"/>
      <c r="FN530" s="84"/>
      <c r="FO530" s="84"/>
      <c r="FP530" s="84"/>
      <c r="FQ530" s="84"/>
      <c r="FR530" s="84"/>
      <c r="FS530" s="84"/>
      <c r="FT530" s="84"/>
      <c r="FU530" s="84"/>
      <c r="FV530" s="84"/>
      <c r="FW530" s="84"/>
      <c r="FX530" s="84"/>
      <c r="FY530" s="84"/>
      <c r="FZ530" s="84"/>
      <c r="GA530" s="84"/>
      <c r="GB530" s="84"/>
      <c r="GC530" s="84"/>
      <c r="GD530" s="84"/>
      <c r="GE530" s="84"/>
      <c r="GF530" s="84"/>
      <c r="GG530" s="84"/>
      <c r="GH530" s="84"/>
      <c r="GI530" s="84"/>
      <c r="GJ530" s="84"/>
      <c r="GK530" s="84"/>
      <c r="GL530" s="84"/>
      <c r="GM530" s="84"/>
      <c r="GN530" s="84"/>
      <c r="GO530" s="84"/>
      <c r="GP530" s="84"/>
      <c r="GQ530" s="84"/>
      <c r="GR530" s="84"/>
      <c r="GS530" s="84"/>
      <c r="GT530" s="84"/>
      <c r="GU530" s="84"/>
      <c r="GV530" s="84"/>
      <c r="GW530" s="84"/>
      <c r="GX530" s="84"/>
      <c r="GY530" s="84"/>
      <c r="GZ530" s="84"/>
      <c r="HA530" s="84"/>
      <c r="HB530" s="84"/>
      <c r="HC530" s="84"/>
      <c r="HD530" s="84"/>
      <c r="HE530" s="84"/>
      <c r="HF530" s="84"/>
      <c r="HG530" s="84"/>
      <c r="HH530" s="84"/>
      <c r="HI530" s="84"/>
      <c r="HJ530" s="84"/>
      <c r="HK530" s="84"/>
      <c r="HL530" s="84"/>
      <c r="HM530" s="84"/>
      <c r="HN530" s="84"/>
      <c r="HO530" s="84"/>
      <c r="HP530" s="84"/>
      <c r="HQ530" s="84"/>
      <c r="HR530" s="84"/>
      <c r="HS530" s="84"/>
      <c r="HT530" s="84"/>
      <c r="HU530" s="84"/>
      <c r="HV530" s="84"/>
      <c r="HW530" s="84"/>
      <c r="HX530" s="84"/>
      <c r="HY530" s="84"/>
      <c r="HZ530" s="84"/>
      <c r="IA530" s="84"/>
      <c r="IB530" s="84"/>
      <c r="IC530" s="84"/>
      <c r="ID530" s="84"/>
      <c r="IE530" s="84"/>
      <c r="IF530" s="84"/>
      <c r="IG530" s="84"/>
      <c r="IH530" s="84"/>
      <c r="II530" s="84"/>
      <c r="IJ530" s="84"/>
      <c r="IK530" s="84"/>
      <c r="IL530" s="84"/>
    </row>
    <row r="531" spans="1:246" ht="30">
      <c r="A531" s="139" t="s">
        <v>861</v>
      </c>
      <c r="B531" s="49" t="s">
        <v>33</v>
      </c>
      <c r="C531" s="139"/>
      <c r="D531" s="139"/>
      <c r="E531" s="90">
        <v>84</v>
      </c>
      <c r="F531" s="108" t="s">
        <v>559</v>
      </c>
      <c r="G531" s="395"/>
      <c r="H531" s="222">
        <f t="shared" si="107"/>
        <v>234.9</v>
      </c>
      <c r="I531" s="203">
        <v>234.9</v>
      </c>
      <c r="J531" s="113"/>
      <c r="K531" s="113"/>
      <c r="L531" s="88">
        <f t="shared" si="108"/>
        <v>234.9</v>
      </c>
      <c r="M531" s="113">
        <v>234.9</v>
      </c>
      <c r="N531" s="114"/>
      <c r="O531" s="113"/>
      <c r="P531" s="113">
        <f t="shared" si="106"/>
        <v>0</v>
      </c>
      <c r="Q531" s="113"/>
      <c r="R531" s="114"/>
      <c r="S531" s="114"/>
      <c r="T531" s="114">
        <f t="shared" si="114"/>
        <v>2.5179999999999998</v>
      </c>
      <c r="U531" s="114">
        <v>2.5179999999999998</v>
      </c>
      <c r="V531" s="114"/>
      <c r="W531" s="114"/>
      <c r="X531" s="82" t="s">
        <v>459</v>
      </c>
      <c r="Y531" s="82"/>
      <c r="Z531" s="50">
        <f t="shared" si="110"/>
        <v>234.9</v>
      </c>
      <c r="AA531" s="51">
        <f t="shared" si="111"/>
        <v>234.9</v>
      </c>
      <c r="AB531" s="51">
        <f t="shared" si="112"/>
        <v>0</v>
      </c>
      <c r="AC531" s="51">
        <f t="shared" si="113"/>
        <v>2.5179999999999998</v>
      </c>
      <c r="AD531" s="84"/>
      <c r="AE531" s="84"/>
      <c r="AF531" s="84"/>
      <c r="AG531" s="84"/>
      <c r="AH531" s="84"/>
      <c r="AI531" s="84"/>
      <c r="AJ531" s="84"/>
      <c r="AK531" s="84"/>
      <c r="AL531" s="84"/>
      <c r="AM531" s="84"/>
      <c r="AN531" s="84"/>
      <c r="AO531" s="84"/>
      <c r="AP531" s="84"/>
      <c r="AQ531" s="84"/>
      <c r="AR531" s="84"/>
      <c r="AS531" s="84"/>
      <c r="AT531" s="84"/>
      <c r="AU531" s="84"/>
      <c r="AV531" s="84"/>
      <c r="AW531" s="84"/>
      <c r="AX531" s="84"/>
      <c r="AY531" s="84"/>
      <c r="AZ531" s="84"/>
      <c r="BA531" s="84"/>
      <c r="BB531" s="84"/>
      <c r="BC531" s="84"/>
      <c r="BD531" s="84"/>
      <c r="BE531" s="84"/>
      <c r="BF531" s="84"/>
      <c r="BG531" s="84"/>
      <c r="BH531" s="84"/>
      <c r="BI531" s="84"/>
      <c r="BJ531" s="84"/>
      <c r="BK531" s="84"/>
      <c r="BL531" s="84"/>
      <c r="BM531" s="84"/>
      <c r="BN531" s="84"/>
      <c r="BO531" s="84"/>
      <c r="BP531" s="84"/>
      <c r="BQ531" s="84"/>
      <c r="BR531" s="84"/>
      <c r="BS531" s="84"/>
      <c r="BT531" s="84"/>
      <c r="BU531" s="84"/>
      <c r="BV531" s="84"/>
      <c r="BW531" s="84"/>
      <c r="BX531" s="84"/>
      <c r="BY531" s="84"/>
      <c r="BZ531" s="84"/>
      <c r="CA531" s="84"/>
      <c r="CB531" s="84"/>
      <c r="CC531" s="84"/>
      <c r="CD531" s="84"/>
      <c r="CE531" s="84"/>
      <c r="CF531" s="84"/>
      <c r="CG531" s="84"/>
      <c r="CH531" s="84"/>
      <c r="CI531" s="84"/>
      <c r="CJ531" s="84"/>
      <c r="CK531" s="84"/>
      <c r="CL531" s="84"/>
      <c r="CM531" s="84"/>
      <c r="CN531" s="84"/>
      <c r="CO531" s="84"/>
      <c r="CP531" s="84"/>
      <c r="CQ531" s="84"/>
      <c r="CR531" s="84"/>
      <c r="CS531" s="84"/>
      <c r="CT531" s="84"/>
      <c r="CU531" s="84"/>
      <c r="CV531" s="84"/>
      <c r="CW531" s="84"/>
      <c r="CX531" s="84"/>
      <c r="CY531" s="84"/>
      <c r="CZ531" s="84"/>
      <c r="DA531" s="84"/>
      <c r="DB531" s="84"/>
      <c r="DC531" s="84"/>
      <c r="DD531" s="84"/>
      <c r="DE531" s="84"/>
      <c r="DF531" s="84"/>
      <c r="DG531" s="84"/>
      <c r="DH531" s="84"/>
      <c r="DI531" s="84"/>
      <c r="DJ531" s="84"/>
      <c r="DK531" s="84"/>
      <c r="DL531" s="84"/>
      <c r="DM531" s="84"/>
      <c r="DN531" s="84"/>
      <c r="DO531" s="84"/>
      <c r="DP531" s="84"/>
      <c r="DQ531" s="84"/>
      <c r="DR531" s="84"/>
      <c r="DS531" s="84"/>
      <c r="DT531" s="84"/>
      <c r="DU531" s="84"/>
      <c r="DV531" s="84"/>
      <c r="DW531" s="84"/>
      <c r="DX531" s="84"/>
      <c r="DY531" s="84"/>
      <c r="DZ531" s="84"/>
      <c r="EA531" s="84"/>
      <c r="EB531" s="84"/>
      <c r="EC531" s="84"/>
      <c r="ED531" s="84"/>
      <c r="EE531" s="84"/>
      <c r="EF531" s="84"/>
      <c r="EG531" s="84"/>
      <c r="EH531" s="84"/>
      <c r="EI531" s="84"/>
      <c r="EJ531" s="84"/>
      <c r="EK531" s="84"/>
      <c r="EL531" s="84"/>
      <c r="EM531" s="84"/>
      <c r="EN531" s="84"/>
      <c r="EO531" s="84"/>
      <c r="EP531" s="84"/>
      <c r="EQ531" s="84"/>
      <c r="ER531" s="84"/>
      <c r="ES531" s="84"/>
      <c r="ET531" s="84"/>
      <c r="EU531" s="84"/>
      <c r="EV531" s="84"/>
      <c r="EW531" s="84"/>
      <c r="EX531" s="84"/>
      <c r="EY531" s="84"/>
      <c r="EZ531" s="84"/>
      <c r="FA531" s="84"/>
      <c r="FB531" s="84"/>
      <c r="FC531" s="84"/>
      <c r="FD531" s="84"/>
      <c r="FE531" s="84"/>
      <c r="FF531" s="84"/>
      <c r="FG531" s="84"/>
      <c r="FH531" s="84"/>
      <c r="FI531" s="84"/>
      <c r="FJ531" s="84"/>
      <c r="FK531" s="84"/>
      <c r="FL531" s="84"/>
      <c r="FM531" s="84"/>
      <c r="FN531" s="84"/>
      <c r="FO531" s="84"/>
      <c r="FP531" s="84"/>
      <c r="FQ531" s="84"/>
      <c r="FR531" s="84"/>
      <c r="FS531" s="84"/>
      <c r="FT531" s="84"/>
      <c r="FU531" s="84"/>
      <c r="FV531" s="84"/>
      <c r="FW531" s="84"/>
      <c r="FX531" s="84"/>
      <c r="FY531" s="84"/>
      <c r="FZ531" s="84"/>
      <c r="GA531" s="84"/>
      <c r="GB531" s="84"/>
      <c r="GC531" s="84"/>
      <c r="GD531" s="84"/>
      <c r="GE531" s="84"/>
      <c r="GF531" s="84"/>
      <c r="GG531" s="84"/>
      <c r="GH531" s="84"/>
      <c r="GI531" s="84"/>
      <c r="GJ531" s="84"/>
      <c r="GK531" s="84"/>
      <c r="GL531" s="84"/>
      <c r="GM531" s="84"/>
      <c r="GN531" s="84"/>
      <c r="GO531" s="84"/>
      <c r="GP531" s="84"/>
      <c r="GQ531" s="84"/>
      <c r="GR531" s="84"/>
      <c r="GS531" s="84"/>
      <c r="GT531" s="84"/>
      <c r="GU531" s="84"/>
      <c r="GV531" s="84"/>
      <c r="GW531" s="84"/>
      <c r="GX531" s="84"/>
      <c r="GY531" s="84"/>
      <c r="GZ531" s="84"/>
      <c r="HA531" s="84"/>
      <c r="HB531" s="84"/>
      <c r="HC531" s="84"/>
      <c r="HD531" s="84"/>
      <c r="HE531" s="84"/>
      <c r="HF531" s="84"/>
      <c r="HG531" s="84"/>
      <c r="HH531" s="84"/>
      <c r="HI531" s="84"/>
      <c r="HJ531" s="84"/>
      <c r="HK531" s="84"/>
      <c r="HL531" s="84"/>
      <c r="HM531" s="84"/>
      <c r="HN531" s="84"/>
      <c r="HO531" s="84"/>
      <c r="HP531" s="84"/>
      <c r="HQ531" s="84"/>
      <c r="HR531" s="84"/>
      <c r="HS531" s="84"/>
      <c r="HT531" s="84"/>
      <c r="HU531" s="84"/>
      <c r="HV531" s="84"/>
      <c r="HW531" s="84"/>
      <c r="HX531" s="84"/>
      <c r="HY531" s="84"/>
      <c r="HZ531" s="84"/>
      <c r="IA531" s="84"/>
      <c r="IB531" s="84"/>
      <c r="IC531" s="84"/>
      <c r="ID531" s="84"/>
      <c r="IE531" s="84"/>
      <c r="IF531" s="84"/>
      <c r="IG531" s="84"/>
      <c r="IH531" s="84"/>
      <c r="II531" s="84"/>
      <c r="IJ531" s="84"/>
      <c r="IK531" s="84"/>
      <c r="IL531" s="84"/>
    </row>
    <row r="532" spans="1:246" ht="30">
      <c r="A532" s="139" t="s">
        <v>861</v>
      </c>
      <c r="B532" s="49" t="s">
        <v>33</v>
      </c>
      <c r="C532" s="139"/>
      <c r="D532" s="139"/>
      <c r="E532" s="90">
        <v>85</v>
      </c>
      <c r="F532" s="108" t="s">
        <v>560</v>
      </c>
      <c r="G532" s="395"/>
      <c r="H532" s="222">
        <f t="shared" si="107"/>
        <v>47.9</v>
      </c>
      <c r="I532" s="203">
        <v>47.9</v>
      </c>
      <c r="J532" s="113"/>
      <c r="K532" s="113"/>
      <c r="L532" s="88">
        <f t="shared" si="108"/>
        <v>47.9</v>
      </c>
      <c r="M532" s="113">
        <v>47.9</v>
      </c>
      <c r="N532" s="114"/>
      <c r="O532" s="113"/>
      <c r="P532" s="113">
        <f t="shared" si="106"/>
        <v>0</v>
      </c>
      <c r="Q532" s="113"/>
      <c r="R532" s="114"/>
      <c r="S532" s="114"/>
      <c r="T532" s="114">
        <f t="shared" si="114"/>
        <v>1E-3</v>
      </c>
      <c r="U532" s="114">
        <v>1E-3</v>
      </c>
      <c r="V532" s="114"/>
      <c r="W532" s="114"/>
      <c r="X532" s="82" t="s">
        <v>459</v>
      </c>
      <c r="Y532" s="82"/>
      <c r="Z532" s="50">
        <f t="shared" si="110"/>
        <v>47.9</v>
      </c>
      <c r="AA532" s="51">
        <f t="shared" si="111"/>
        <v>47.9</v>
      </c>
      <c r="AB532" s="51">
        <f t="shared" si="112"/>
        <v>0</v>
      </c>
      <c r="AC532" s="51">
        <f t="shared" si="113"/>
        <v>1E-3</v>
      </c>
      <c r="AD532" s="84"/>
      <c r="AE532" s="84"/>
      <c r="AF532" s="84"/>
      <c r="AG532" s="84"/>
      <c r="AH532" s="84"/>
      <c r="AI532" s="84"/>
      <c r="AJ532" s="84"/>
      <c r="AK532" s="84"/>
      <c r="AL532" s="84"/>
      <c r="AM532" s="84"/>
      <c r="AN532" s="84"/>
      <c r="AO532" s="84"/>
      <c r="AP532" s="84"/>
      <c r="AQ532" s="84"/>
      <c r="AR532" s="84"/>
      <c r="AS532" s="84"/>
      <c r="AT532" s="84"/>
      <c r="AU532" s="84"/>
      <c r="AV532" s="84"/>
      <c r="AW532" s="84"/>
      <c r="AX532" s="84"/>
      <c r="AY532" s="84"/>
      <c r="AZ532" s="84"/>
      <c r="BA532" s="84"/>
      <c r="BB532" s="84"/>
      <c r="BC532" s="84"/>
      <c r="BD532" s="84"/>
      <c r="BE532" s="84"/>
      <c r="BF532" s="84"/>
      <c r="BG532" s="84"/>
      <c r="BH532" s="84"/>
      <c r="BI532" s="84"/>
      <c r="BJ532" s="84"/>
      <c r="BK532" s="84"/>
      <c r="BL532" s="84"/>
      <c r="BM532" s="84"/>
      <c r="BN532" s="84"/>
      <c r="BO532" s="84"/>
      <c r="BP532" s="84"/>
      <c r="BQ532" s="84"/>
      <c r="BR532" s="84"/>
      <c r="BS532" s="84"/>
      <c r="BT532" s="84"/>
      <c r="BU532" s="84"/>
      <c r="BV532" s="84"/>
      <c r="BW532" s="84"/>
      <c r="BX532" s="84"/>
      <c r="BY532" s="84"/>
      <c r="BZ532" s="84"/>
      <c r="CA532" s="84"/>
      <c r="CB532" s="84"/>
      <c r="CC532" s="84"/>
      <c r="CD532" s="84"/>
      <c r="CE532" s="84"/>
      <c r="CF532" s="84"/>
      <c r="CG532" s="84"/>
      <c r="CH532" s="84"/>
      <c r="CI532" s="84"/>
      <c r="CJ532" s="84"/>
      <c r="CK532" s="84"/>
      <c r="CL532" s="84"/>
      <c r="CM532" s="84"/>
      <c r="CN532" s="84"/>
      <c r="CO532" s="84"/>
      <c r="CP532" s="84"/>
      <c r="CQ532" s="84"/>
      <c r="CR532" s="84"/>
      <c r="CS532" s="84"/>
      <c r="CT532" s="84"/>
      <c r="CU532" s="84"/>
      <c r="CV532" s="84"/>
      <c r="CW532" s="84"/>
      <c r="CX532" s="84"/>
      <c r="CY532" s="84"/>
      <c r="CZ532" s="84"/>
      <c r="DA532" s="84"/>
      <c r="DB532" s="84"/>
      <c r="DC532" s="84"/>
      <c r="DD532" s="84"/>
      <c r="DE532" s="84"/>
      <c r="DF532" s="84"/>
      <c r="DG532" s="84"/>
      <c r="DH532" s="84"/>
      <c r="DI532" s="84"/>
      <c r="DJ532" s="84"/>
      <c r="DK532" s="84"/>
      <c r="DL532" s="84"/>
      <c r="DM532" s="84"/>
      <c r="DN532" s="84"/>
      <c r="DO532" s="84"/>
      <c r="DP532" s="84"/>
      <c r="DQ532" s="84"/>
      <c r="DR532" s="84"/>
      <c r="DS532" s="84"/>
      <c r="DT532" s="84"/>
      <c r="DU532" s="84"/>
      <c r="DV532" s="84"/>
      <c r="DW532" s="84"/>
      <c r="DX532" s="84"/>
      <c r="DY532" s="84"/>
      <c r="DZ532" s="84"/>
      <c r="EA532" s="84"/>
      <c r="EB532" s="84"/>
      <c r="EC532" s="84"/>
      <c r="ED532" s="84"/>
      <c r="EE532" s="84"/>
      <c r="EF532" s="84"/>
      <c r="EG532" s="84"/>
      <c r="EH532" s="84"/>
      <c r="EI532" s="84"/>
      <c r="EJ532" s="84"/>
      <c r="EK532" s="84"/>
      <c r="EL532" s="84"/>
      <c r="EM532" s="84"/>
      <c r="EN532" s="84"/>
      <c r="EO532" s="84"/>
      <c r="EP532" s="84"/>
      <c r="EQ532" s="84"/>
      <c r="ER532" s="84"/>
      <c r="ES532" s="84"/>
      <c r="ET532" s="84"/>
      <c r="EU532" s="84"/>
      <c r="EV532" s="84"/>
      <c r="EW532" s="84"/>
      <c r="EX532" s="84"/>
      <c r="EY532" s="84"/>
      <c r="EZ532" s="84"/>
      <c r="FA532" s="84"/>
      <c r="FB532" s="84"/>
      <c r="FC532" s="84"/>
      <c r="FD532" s="84"/>
      <c r="FE532" s="84"/>
      <c r="FF532" s="84"/>
      <c r="FG532" s="84"/>
      <c r="FH532" s="84"/>
      <c r="FI532" s="84"/>
      <c r="FJ532" s="84"/>
      <c r="FK532" s="84"/>
      <c r="FL532" s="84"/>
      <c r="FM532" s="84"/>
      <c r="FN532" s="84"/>
      <c r="FO532" s="84"/>
      <c r="FP532" s="84"/>
      <c r="FQ532" s="84"/>
      <c r="FR532" s="84"/>
      <c r="FS532" s="84"/>
      <c r="FT532" s="84"/>
      <c r="FU532" s="84"/>
      <c r="FV532" s="84"/>
      <c r="FW532" s="84"/>
      <c r="FX532" s="84"/>
      <c r="FY532" s="84"/>
      <c r="FZ532" s="84"/>
      <c r="GA532" s="84"/>
      <c r="GB532" s="84"/>
      <c r="GC532" s="84"/>
      <c r="GD532" s="84"/>
      <c r="GE532" s="84"/>
      <c r="GF532" s="84"/>
      <c r="GG532" s="84"/>
      <c r="GH532" s="84"/>
      <c r="GI532" s="84"/>
      <c r="GJ532" s="84"/>
      <c r="GK532" s="84"/>
      <c r="GL532" s="84"/>
      <c r="GM532" s="84"/>
      <c r="GN532" s="84"/>
      <c r="GO532" s="84"/>
      <c r="GP532" s="84"/>
      <c r="GQ532" s="84"/>
      <c r="GR532" s="84"/>
      <c r="GS532" s="84"/>
      <c r="GT532" s="84"/>
      <c r="GU532" s="84"/>
      <c r="GV532" s="84"/>
      <c r="GW532" s="84"/>
      <c r="GX532" s="84"/>
      <c r="GY532" s="84"/>
      <c r="GZ532" s="84"/>
      <c r="HA532" s="84"/>
      <c r="HB532" s="84"/>
      <c r="HC532" s="84"/>
      <c r="HD532" s="84"/>
      <c r="HE532" s="84"/>
      <c r="HF532" s="84"/>
      <c r="HG532" s="84"/>
      <c r="HH532" s="84"/>
      <c r="HI532" s="84"/>
      <c r="HJ532" s="84"/>
      <c r="HK532" s="84"/>
      <c r="HL532" s="84"/>
      <c r="HM532" s="84"/>
      <c r="HN532" s="84"/>
      <c r="HO532" s="84"/>
      <c r="HP532" s="84"/>
      <c r="HQ532" s="84"/>
      <c r="HR532" s="84"/>
      <c r="HS532" s="84"/>
      <c r="HT532" s="84"/>
      <c r="HU532" s="84"/>
      <c r="HV532" s="84"/>
      <c r="HW532" s="84"/>
      <c r="HX532" s="84"/>
      <c r="HY532" s="84"/>
      <c r="HZ532" s="84"/>
      <c r="IA532" s="84"/>
      <c r="IB532" s="84"/>
      <c r="IC532" s="84"/>
      <c r="ID532" s="84"/>
      <c r="IE532" s="84"/>
      <c r="IF532" s="84"/>
      <c r="IG532" s="84"/>
      <c r="IH532" s="84"/>
      <c r="II532" s="84"/>
      <c r="IJ532" s="84"/>
      <c r="IK532" s="84"/>
      <c r="IL532" s="84"/>
    </row>
    <row r="533" spans="1:246" ht="30">
      <c r="A533" s="139" t="s">
        <v>861</v>
      </c>
      <c r="B533" s="49" t="s">
        <v>33</v>
      </c>
      <c r="C533" s="139"/>
      <c r="D533" s="139"/>
      <c r="E533" s="90">
        <v>86</v>
      </c>
      <c r="F533" s="108" t="s">
        <v>561</v>
      </c>
      <c r="G533" s="395"/>
      <c r="H533" s="222">
        <f t="shared" si="107"/>
        <v>363.2</v>
      </c>
      <c r="I533" s="203">
        <v>363.2</v>
      </c>
      <c r="J533" s="113"/>
      <c r="K533" s="113"/>
      <c r="L533" s="88">
        <f t="shared" si="108"/>
        <v>363.2</v>
      </c>
      <c r="M533" s="113">
        <v>363.2</v>
      </c>
      <c r="N533" s="114"/>
      <c r="O533" s="113"/>
      <c r="P533" s="113">
        <f t="shared" si="106"/>
        <v>0</v>
      </c>
      <c r="Q533" s="113"/>
      <c r="R533" s="114"/>
      <c r="S533" s="114"/>
      <c r="T533" s="114">
        <f t="shared" si="114"/>
        <v>1E-3</v>
      </c>
      <c r="U533" s="114">
        <v>1E-3</v>
      </c>
      <c r="V533" s="114"/>
      <c r="W533" s="114"/>
      <c r="X533" s="82" t="s">
        <v>459</v>
      </c>
      <c r="Y533" s="82"/>
      <c r="Z533" s="50">
        <f t="shared" si="110"/>
        <v>363.2</v>
      </c>
      <c r="AA533" s="51">
        <f t="shared" si="111"/>
        <v>363.2</v>
      </c>
      <c r="AB533" s="51">
        <f t="shared" si="112"/>
        <v>0</v>
      </c>
      <c r="AC533" s="51">
        <f t="shared" si="113"/>
        <v>1E-3</v>
      </c>
      <c r="AD533" s="84"/>
      <c r="AE533" s="84"/>
      <c r="AF533" s="84"/>
      <c r="AG533" s="84"/>
      <c r="AH533" s="84"/>
      <c r="AI533" s="84"/>
      <c r="AJ533" s="84"/>
      <c r="AK533" s="84"/>
      <c r="AL533" s="84"/>
      <c r="AM533" s="84"/>
      <c r="AN533" s="84"/>
      <c r="AO533" s="84"/>
      <c r="AP533" s="84"/>
      <c r="AQ533" s="84"/>
      <c r="AR533" s="84"/>
      <c r="AS533" s="84"/>
      <c r="AT533" s="84"/>
      <c r="AU533" s="84"/>
      <c r="AV533" s="84"/>
      <c r="AW533" s="84"/>
      <c r="AX533" s="84"/>
      <c r="AY533" s="84"/>
      <c r="AZ533" s="84"/>
      <c r="BA533" s="84"/>
      <c r="BB533" s="84"/>
      <c r="BC533" s="84"/>
      <c r="BD533" s="84"/>
      <c r="BE533" s="84"/>
      <c r="BF533" s="84"/>
      <c r="BG533" s="84"/>
      <c r="BH533" s="84"/>
      <c r="BI533" s="84"/>
      <c r="BJ533" s="84"/>
      <c r="BK533" s="84"/>
      <c r="BL533" s="84"/>
      <c r="BM533" s="84"/>
      <c r="BN533" s="84"/>
      <c r="BO533" s="84"/>
      <c r="BP533" s="84"/>
      <c r="BQ533" s="84"/>
      <c r="BR533" s="84"/>
      <c r="BS533" s="84"/>
      <c r="BT533" s="84"/>
      <c r="BU533" s="84"/>
      <c r="BV533" s="84"/>
      <c r="BW533" s="84"/>
      <c r="BX533" s="84"/>
      <c r="BY533" s="84"/>
      <c r="BZ533" s="84"/>
      <c r="CA533" s="84"/>
      <c r="CB533" s="84"/>
      <c r="CC533" s="84"/>
      <c r="CD533" s="84"/>
      <c r="CE533" s="84"/>
      <c r="CF533" s="84"/>
      <c r="CG533" s="84"/>
      <c r="CH533" s="84"/>
      <c r="CI533" s="84"/>
      <c r="CJ533" s="84"/>
      <c r="CK533" s="84"/>
      <c r="CL533" s="84"/>
      <c r="CM533" s="84"/>
      <c r="CN533" s="84"/>
      <c r="CO533" s="84"/>
      <c r="CP533" s="84"/>
      <c r="CQ533" s="84"/>
      <c r="CR533" s="84"/>
      <c r="CS533" s="84"/>
      <c r="CT533" s="84"/>
      <c r="CU533" s="84"/>
      <c r="CV533" s="84"/>
      <c r="CW533" s="84"/>
      <c r="CX533" s="84"/>
      <c r="CY533" s="84"/>
      <c r="CZ533" s="84"/>
      <c r="DA533" s="84"/>
      <c r="DB533" s="84"/>
      <c r="DC533" s="84"/>
      <c r="DD533" s="84"/>
      <c r="DE533" s="84"/>
      <c r="DF533" s="84"/>
      <c r="DG533" s="84"/>
      <c r="DH533" s="84"/>
      <c r="DI533" s="84"/>
      <c r="DJ533" s="84"/>
      <c r="DK533" s="84"/>
      <c r="DL533" s="84"/>
      <c r="DM533" s="84"/>
      <c r="DN533" s="84"/>
      <c r="DO533" s="84"/>
      <c r="DP533" s="84"/>
      <c r="DQ533" s="84"/>
      <c r="DR533" s="84"/>
      <c r="DS533" s="84"/>
      <c r="DT533" s="84"/>
      <c r="DU533" s="84"/>
      <c r="DV533" s="84"/>
      <c r="DW533" s="84"/>
      <c r="DX533" s="84"/>
      <c r="DY533" s="84"/>
      <c r="DZ533" s="84"/>
      <c r="EA533" s="84"/>
      <c r="EB533" s="84"/>
      <c r="EC533" s="84"/>
      <c r="ED533" s="84"/>
      <c r="EE533" s="84"/>
      <c r="EF533" s="84"/>
      <c r="EG533" s="84"/>
      <c r="EH533" s="84"/>
      <c r="EI533" s="84"/>
      <c r="EJ533" s="84"/>
      <c r="EK533" s="84"/>
      <c r="EL533" s="84"/>
      <c r="EM533" s="84"/>
      <c r="EN533" s="84"/>
      <c r="EO533" s="84"/>
      <c r="EP533" s="84"/>
      <c r="EQ533" s="84"/>
      <c r="ER533" s="84"/>
      <c r="ES533" s="84"/>
      <c r="ET533" s="84"/>
      <c r="EU533" s="84"/>
      <c r="EV533" s="84"/>
      <c r="EW533" s="84"/>
      <c r="EX533" s="84"/>
      <c r="EY533" s="84"/>
      <c r="EZ533" s="84"/>
      <c r="FA533" s="84"/>
      <c r="FB533" s="84"/>
      <c r="FC533" s="84"/>
      <c r="FD533" s="84"/>
      <c r="FE533" s="84"/>
      <c r="FF533" s="84"/>
      <c r="FG533" s="84"/>
      <c r="FH533" s="84"/>
      <c r="FI533" s="84"/>
      <c r="FJ533" s="84"/>
      <c r="FK533" s="84"/>
      <c r="FL533" s="84"/>
      <c r="FM533" s="84"/>
      <c r="FN533" s="84"/>
      <c r="FO533" s="84"/>
      <c r="FP533" s="84"/>
      <c r="FQ533" s="84"/>
      <c r="FR533" s="84"/>
      <c r="FS533" s="84"/>
      <c r="FT533" s="84"/>
      <c r="FU533" s="84"/>
      <c r="FV533" s="84"/>
      <c r="FW533" s="84"/>
      <c r="FX533" s="84"/>
      <c r="FY533" s="84"/>
      <c r="FZ533" s="84"/>
      <c r="GA533" s="84"/>
      <c r="GB533" s="84"/>
      <c r="GC533" s="84"/>
      <c r="GD533" s="84"/>
      <c r="GE533" s="84"/>
      <c r="GF533" s="84"/>
      <c r="GG533" s="84"/>
      <c r="GH533" s="84"/>
      <c r="GI533" s="84"/>
      <c r="GJ533" s="84"/>
      <c r="GK533" s="84"/>
      <c r="GL533" s="84"/>
      <c r="GM533" s="84"/>
      <c r="GN533" s="84"/>
      <c r="GO533" s="84"/>
      <c r="GP533" s="84"/>
      <c r="GQ533" s="84"/>
      <c r="GR533" s="84"/>
      <c r="GS533" s="84"/>
      <c r="GT533" s="84"/>
      <c r="GU533" s="84"/>
      <c r="GV533" s="84"/>
      <c r="GW533" s="84"/>
      <c r="GX533" s="84"/>
      <c r="GY533" s="84"/>
      <c r="GZ533" s="84"/>
      <c r="HA533" s="84"/>
      <c r="HB533" s="84"/>
      <c r="HC533" s="84"/>
      <c r="HD533" s="84"/>
      <c r="HE533" s="84"/>
      <c r="HF533" s="84"/>
      <c r="HG533" s="84"/>
      <c r="HH533" s="84"/>
      <c r="HI533" s="84"/>
      <c r="HJ533" s="84"/>
      <c r="HK533" s="84"/>
      <c r="HL533" s="84"/>
      <c r="HM533" s="84"/>
      <c r="HN533" s="84"/>
      <c r="HO533" s="84"/>
      <c r="HP533" s="84"/>
      <c r="HQ533" s="84"/>
      <c r="HR533" s="84"/>
      <c r="HS533" s="84"/>
      <c r="HT533" s="84"/>
      <c r="HU533" s="84"/>
      <c r="HV533" s="84"/>
      <c r="HW533" s="84"/>
      <c r="HX533" s="84"/>
      <c r="HY533" s="84"/>
      <c r="HZ533" s="84"/>
      <c r="IA533" s="84"/>
      <c r="IB533" s="84"/>
      <c r="IC533" s="84"/>
      <c r="ID533" s="84"/>
      <c r="IE533" s="84"/>
      <c r="IF533" s="84"/>
      <c r="IG533" s="84"/>
      <c r="IH533" s="84"/>
      <c r="II533" s="84"/>
      <c r="IJ533" s="84"/>
      <c r="IK533" s="84"/>
      <c r="IL533" s="84"/>
    </row>
    <row r="534" spans="1:246" ht="30">
      <c r="A534" s="139" t="s">
        <v>861</v>
      </c>
      <c r="B534" s="49" t="s">
        <v>33</v>
      </c>
      <c r="C534" s="139"/>
      <c r="D534" s="139"/>
      <c r="E534" s="90">
        <v>87</v>
      </c>
      <c r="F534" s="108" t="s">
        <v>562</v>
      </c>
      <c r="G534" s="395"/>
      <c r="H534" s="222">
        <f t="shared" si="107"/>
        <v>406.9</v>
      </c>
      <c r="I534" s="203">
        <v>406.9</v>
      </c>
      <c r="J534" s="113"/>
      <c r="K534" s="113"/>
      <c r="L534" s="88">
        <f t="shared" si="108"/>
        <v>406.9</v>
      </c>
      <c r="M534" s="113">
        <v>406.9</v>
      </c>
      <c r="N534" s="114"/>
      <c r="O534" s="113"/>
      <c r="P534" s="113">
        <f t="shared" si="106"/>
        <v>0</v>
      </c>
      <c r="Q534" s="113"/>
      <c r="R534" s="114"/>
      <c r="S534" s="114"/>
      <c r="T534" s="114">
        <f t="shared" si="114"/>
        <v>0</v>
      </c>
      <c r="U534" s="114"/>
      <c r="V534" s="114"/>
      <c r="W534" s="114"/>
      <c r="X534" s="82" t="s">
        <v>459</v>
      </c>
      <c r="Y534" s="82"/>
      <c r="Z534" s="50">
        <f t="shared" si="110"/>
        <v>406.9</v>
      </c>
      <c r="AA534" s="51">
        <f t="shared" si="111"/>
        <v>406.9</v>
      </c>
      <c r="AB534" s="51">
        <f t="shared" si="112"/>
        <v>0</v>
      </c>
      <c r="AC534" s="51">
        <f t="shared" si="113"/>
        <v>0</v>
      </c>
      <c r="AD534" s="84"/>
      <c r="AE534" s="84"/>
      <c r="AF534" s="84"/>
      <c r="AG534" s="84"/>
      <c r="AH534" s="84"/>
      <c r="AI534" s="84"/>
      <c r="AJ534" s="84"/>
      <c r="AK534" s="84"/>
      <c r="AL534" s="84"/>
      <c r="AM534" s="84"/>
      <c r="AN534" s="84"/>
      <c r="AO534" s="84"/>
      <c r="AP534" s="84"/>
      <c r="AQ534" s="84"/>
      <c r="AR534" s="84"/>
      <c r="AS534" s="84"/>
      <c r="AT534" s="84"/>
      <c r="AU534" s="84"/>
      <c r="AV534" s="84"/>
      <c r="AW534" s="84"/>
      <c r="AX534" s="84"/>
      <c r="AY534" s="84"/>
      <c r="AZ534" s="84"/>
      <c r="BA534" s="84"/>
      <c r="BB534" s="84"/>
      <c r="BC534" s="84"/>
      <c r="BD534" s="84"/>
      <c r="BE534" s="84"/>
      <c r="BF534" s="84"/>
      <c r="BG534" s="84"/>
      <c r="BH534" s="84"/>
      <c r="BI534" s="84"/>
      <c r="BJ534" s="84"/>
      <c r="BK534" s="84"/>
      <c r="BL534" s="84"/>
      <c r="BM534" s="84"/>
      <c r="BN534" s="84"/>
      <c r="BO534" s="84"/>
      <c r="BP534" s="84"/>
      <c r="BQ534" s="84"/>
      <c r="BR534" s="84"/>
      <c r="BS534" s="84"/>
      <c r="BT534" s="84"/>
      <c r="BU534" s="84"/>
      <c r="BV534" s="84"/>
      <c r="BW534" s="84"/>
      <c r="BX534" s="84"/>
      <c r="BY534" s="84"/>
      <c r="BZ534" s="84"/>
      <c r="CA534" s="84"/>
      <c r="CB534" s="84"/>
      <c r="CC534" s="84"/>
      <c r="CD534" s="84"/>
      <c r="CE534" s="84"/>
      <c r="CF534" s="84"/>
      <c r="CG534" s="84"/>
      <c r="CH534" s="84"/>
      <c r="CI534" s="84"/>
      <c r="CJ534" s="84"/>
      <c r="CK534" s="84"/>
      <c r="CL534" s="84"/>
      <c r="CM534" s="84"/>
      <c r="CN534" s="84"/>
      <c r="CO534" s="84"/>
      <c r="CP534" s="84"/>
      <c r="CQ534" s="84"/>
      <c r="CR534" s="84"/>
      <c r="CS534" s="84"/>
      <c r="CT534" s="84"/>
      <c r="CU534" s="84"/>
      <c r="CV534" s="84"/>
      <c r="CW534" s="84"/>
      <c r="CX534" s="84"/>
      <c r="CY534" s="84"/>
      <c r="CZ534" s="84"/>
      <c r="DA534" s="84"/>
      <c r="DB534" s="84"/>
      <c r="DC534" s="84"/>
      <c r="DD534" s="84"/>
      <c r="DE534" s="84"/>
      <c r="DF534" s="84"/>
      <c r="DG534" s="84"/>
      <c r="DH534" s="84"/>
      <c r="DI534" s="84"/>
      <c r="DJ534" s="84"/>
      <c r="DK534" s="84"/>
      <c r="DL534" s="84"/>
      <c r="DM534" s="84"/>
      <c r="DN534" s="84"/>
      <c r="DO534" s="84"/>
      <c r="DP534" s="84"/>
      <c r="DQ534" s="84"/>
      <c r="DR534" s="84"/>
      <c r="DS534" s="84"/>
      <c r="DT534" s="84"/>
      <c r="DU534" s="84"/>
      <c r="DV534" s="84"/>
      <c r="DW534" s="84"/>
      <c r="DX534" s="84"/>
      <c r="DY534" s="84"/>
      <c r="DZ534" s="84"/>
      <c r="EA534" s="84"/>
      <c r="EB534" s="84"/>
      <c r="EC534" s="84"/>
      <c r="ED534" s="84"/>
      <c r="EE534" s="84"/>
      <c r="EF534" s="84"/>
      <c r="EG534" s="84"/>
      <c r="EH534" s="84"/>
      <c r="EI534" s="84"/>
      <c r="EJ534" s="84"/>
      <c r="EK534" s="84"/>
      <c r="EL534" s="84"/>
      <c r="EM534" s="84"/>
      <c r="EN534" s="84"/>
      <c r="EO534" s="84"/>
      <c r="EP534" s="84"/>
      <c r="EQ534" s="84"/>
      <c r="ER534" s="84"/>
      <c r="ES534" s="84"/>
      <c r="ET534" s="84"/>
      <c r="EU534" s="84"/>
      <c r="EV534" s="84"/>
      <c r="EW534" s="84"/>
      <c r="EX534" s="84"/>
      <c r="EY534" s="84"/>
      <c r="EZ534" s="84"/>
      <c r="FA534" s="84"/>
      <c r="FB534" s="84"/>
      <c r="FC534" s="84"/>
      <c r="FD534" s="84"/>
      <c r="FE534" s="84"/>
      <c r="FF534" s="84"/>
      <c r="FG534" s="84"/>
      <c r="FH534" s="84"/>
      <c r="FI534" s="84"/>
      <c r="FJ534" s="84"/>
      <c r="FK534" s="84"/>
      <c r="FL534" s="84"/>
      <c r="FM534" s="84"/>
      <c r="FN534" s="84"/>
      <c r="FO534" s="84"/>
      <c r="FP534" s="84"/>
      <c r="FQ534" s="84"/>
      <c r="FR534" s="84"/>
      <c r="FS534" s="84"/>
      <c r="FT534" s="84"/>
      <c r="FU534" s="84"/>
      <c r="FV534" s="84"/>
      <c r="FW534" s="84"/>
      <c r="FX534" s="84"/>
      <c r="FY534" s="84"/>
      <c r="FZ534" s="84"/>
      <c r="GA534" s="84"/>
      <c r="GB534" s="84"/>
      <c r="GC534" s="84"/>
      <c r="GD534" s="84"/>
      <c r="GE534" s="84"/>
      <c r="GF534" s="84"/>
      <c r="GG534" s="84"/>
      <c r="GH534" s="84"/>
      <c r="GI534" s="84"/>
      <c r="GJ534" s="84"/>
      <c r="GK534" s="84"/>
      <c r="GL534" s="84"/>
      <c r="GM534" s="84"/>
      <c r="GN534" s="84"/>
      <c r="GO534" s="84"/>
      <c r="GP534" s="84"/>
      <c r="GQ534" s="84"/>
      <c r="GR534" s="84"/>
      <c r="GS534" s="84"/>
      <c r="GT534" s="84"/>
      <c r="GU534" s="84"/>
      <c r="GV534" s="84"/>
      <c r="GW534" s="84"/>
      <c r="GX534" s="84"/>
      <c r="GY534" s="84"/>
      <c r="GZ534" s="84"/>
      <c r="HA534" s="84"/>
      <c r="HB534" s="84"/>
      <c r="HC534" s="84"/>
      <c r="HD534" s="84"/>
      <c r="HE534" s="84"/>
      <c r="HF534" s="84"/>
      <c r="HG534" s="84"/>
      <c r="HH534" s="84"/>
      <c r="HI534" s="84"/>
      <c r="HJ534" s="84"/>
      <c r="HK534" s="84"/>
      <c r="HL534" s="84"/>
      <c r="HM534" s="84"/>
      <c r="HN534" s="84"/>
      <c r="HO534" s="84"/>
      <c r="HP534" s="84"/>
      <c r="HQ534" s="84"/>
      <c r="HR534" s="84"/>
      <c r="HS534" s="84"/>
      <c r="HT534" s="84"/>
      <c r="HU534" s="84"/>
      <c r="HV534" s="84"/>
      <c r="HW534" s="84"/>
      <c r="HX534" s="84"/>
      <c r="HY534" s="84"/>
      <c r="HZ534" s="84"/>
      <c r="IA534" s="84"/>
      <c r="IB534" s="84"/>
      <c r="IC534" s="84"/>
      <c r="ID534" s="84"/>
      <c r="IE534" s="84"/>
      <c r="IF534" s="84"/>
      <c r="IG534" s="84"/>
      <c r="IH534" s="84"/>
      <c r="II534" s="84"/>
      <c r="IJ534" s="84"/>
      <c r="IK534" s="84"/>
      <c r="IL534" s="84"/>
    </row>
    <row r="535" spans="1:246" ht="30">
      <c r="A535" s="139" t="s">
        <v>861</v>
      </c>
      <c r="B535" s="49" t="s">
        <v>33</v>
      </c>
      <c r="C535" s="139"/>
      <c r="D535" s="139"/>
      <c r="E535" s="90">
        <v>88</v>
      </c>
      <c r="F535" s="108" t="s">
        <v>563</v>
      </c>
      <c r="G535" s="395"/>
      <c r="H535" s="222">
        <f t="shared" si="107"/>
        <v>483.1</v>
      </c>
      <c r="I535" s="203">
        <v>483.1</v>
      </c>
      <c r="J535" s="113"/>
      <c r="K535" s="113"/>
      <c r="L535" s="88">
        <f t="shared" si="108"/>
        <v>483.1</v>
      </c>
      <c r="M535" s="113">
        <v>483.1</v>
      </c>
      <c r="N535" s="114"/>
      <c r="O535" s="113"/>
      <c r="P535" s="113">
        <f t="shared" si="106"/>
        <v>0</v>
      </c>
      <c r="Q535" s="113"/>
      <c r="R535" s="114"/>
      <c r="S535" s="114"/>
      <c r="T535" s="114">
        <f t="shared" si="114"/>
        <v>0</v>
      </c>
      <c r="U535" s="114"/>
      <c r="V535" s="114"/>
      <c r="W535" s="114"/>
      <c r="X535" s="82" t="s">
        <v>459</v>
      </c>
      <c r="Y535" s="82"/>
      <c r="Z535" s="50">
        <f t="shared" si="110"/>
        <v>483.1</v>
      </c>
      <c r="AA535" s="51">
        <f t="shared" si="111"/>
        <v>483.1</v>
      </c>
      <c r="AB535" s="51">
        <f t="shared" si="112"/>
        <v>0</v>
      </c>
      <c r="AC535" s="51">
        <f t="shared" si="113"/>
        <v>0</v>
      </c>
      <c r="AD535" s="84"/>
      <c r="AE535" s="84"/>
      <c r="AF535" s="84"/>
      <c r="AG535" s="84"/>
      <c r="AH535" s="84"/>
      <c r="AI535" s="84"/>
      <c r="AJ535" s="84"/>
      <c r="AK535" s="84"/>
      <c r="AL535" s="84"/>
      <c r="AM535" s="84"/>
      <c r="AN535" s="84"/>
      <c r="AO535" s="84"/>
      <c r="AP535" s="84"/>
      <c r="AQ535" s="84"/>
      <c r="AR535" s="84"/>
      <c r="AS535" s="84"/>
      <c r="AT535" s="84"/>
      <c r="AU535" s="84"/>
      <c r="AV535" s="84"/>
      <c r="AW535" s="84"/>
      <c r="AX535" s="84"/>
      <c r="AY535" s="84"/>
      <c r="AZ535" s="84"/>
      <c r="BA535" s="84"/>
      <c r="BB535" s="84"/>
      <c r="BC535" s="84"/>
      <c r="BD535" s="84"/>
      <c r="BE535" s="84"/>
      <c r="BF535" s="84"/>
      <c r="BG535" s="84"/>
      <c r="BH535" s="84"/>
      <c r="BI535" s="84"/>
      <c r="BJ535" s="84"/>
      <c r="BK535" s="84"/>
      <c r="BL535" s="84"/>
      <c r="BM535" s="84"/>
      <c r="BN535" s="84"/>
      <c r="BO535" s="84"/>
      <c r="BP535" s="84"/>
      <c r="BQ535" s="84"/>
      <c r="BR535" s="84"/>
      <c r="BS535" s="84"/>
      <c r="BT535" s="84"/>
      <c r="BU535" s="84"/>
      <c r="BV535" s="84"/>
      <c r="BW535" s="84"/>
      <c r="BX535" s="84"/>
      <c r="BY535" s="84"/>
      <c r="BZ535" s="84"/>
      <c r="CA535" s="84"/>
      <c r="CB535" s="84"/>
      <c r="CC535" s="84"/>
      <c r="CD535" s="84"/>
      <c r="CE535" s="84"/>
      <c r="CF535" s="84"/>
      <c r="CG535" s="84"/>
      <c r="CH535" s="84"/>
      <c r="CI535" s="84"/>
      <c r="CJ535" s="84"/>
      <c r="CK535" s="84"/>
      <c r="CL535" s="84"/>
      <c r="CM535" s="84"/>
      <c r="CN535" s="84"/>
      <c r="CO535" s="84"/>
      <c r="CP535" s="84"/>
      <c r="CQ535" s="84"/>
      <c r="CR535" s="84"/>
      <c r="CS535" s="84"/>
      <c r="CT535" s="84"/>
      <c r="CU535" s="84"/>
      <c r="CV535" s="84"/>
      <c r="CW535" s="84"/>
      <c r="CX535" s="84"/>
      <c r="CY535" s="84"/>
      <c r="CZ535" s="84"/>
      <c r="DA535" s="84"/>
      <c r="DB535" s="84"/>
      <c r="DC535" s="84"/>
      <c r="DD535" s="84"/>
      <c r="DE535" s="84"/>
      <c r="DF535" s="84"/>
      <c r="DG535" s="84"/>
      <c r="DH535" s="84"/>
      <c r="DI535" s="84"/>
      <c r="DJ535" s="84"/>
      <c r="DK535" s="84"/>
      <c r="DL535" s="84"/>
      <c r="DM535" s="84"/>
      <c r="DN535" s="84"/>
      <c r="DO535" s="84"/>
      <c r="DP535" s="84"/>
      <c r="DQ535" s="84"/>
      <c r="DR535" s="84"/>
      <c r="DS535" s="84"/>
      <c r="DT535" s="84"/>
      <c r="DU535" s="84"/>
      <c r="DV535" s="84"/>
      <c r="DW535" s="84"/>
      <c r="DX535" s="84"/>
      <c r="DY535" s="84"/>
      <c r="DZ535" s="84"/>
      <c r="EA535" s="84"/>
      <c r="EB535" s="84"/>
      <c r="EC535" s="84"/>
      <c r="ED535" s="84"/>
      <c r="EE535" s="84"/>
      <c r="EF535" s="84"/>
      <c r="EG535" s="84"/>
      <c r="EH535" s="84"/>
      <c r="EI535" s="84"/>
      <c r="EJ535" s="84"/>
      <c r="EK535" s="84"/>
      <c r="EL535" s="84"/>
      <c r="EM535" s="84"/>
      <c r="EN535" s="84"/>
      <c r="EO535" s="84"/>
      <c r="EP535" s="84"/>
      <c r="EQ535" s="84"/>
      <c r="ER535" s="84"/>
      <c r="ES535" s="84"/>
      <c r="ET535" s="84"/>
      <c r="EU535" s="84"/>
      <c r="EV535" s="84"/>
      <c r="EW535" s="84"/>
      <c r="EX535" s="84"/>
      <c r="EY535" s="84"/>
      <c r="EZ535" s="84"/>
      <c r="FA535" s="84"/>
      <c r="FB535" s="84"/>
      <c r="FC535" s="84"/>
      <c r="FD535" s="84"/>
      <c r="FE535" s="84"/>
      <c r="FF535" s="84"/>
      <c r="FG535" s="84"/>
      <c r="FH535" s="84"/>
      <c r="FI535" s="84"/>
      <c r="FJ535" s="84"/>
      <c r="FK535" s="84"/>
      <c r="FL535" s="84"/>
      <c r="FM535" s="84"/>
      <c r="FN535" s="84"/>
      <c r="FO535" s="84"/>
      <c r="FP535" s="84"/>
      <c r="FQ535" s="84"/>
      <c r="FR535" s="84"/>
      <c r="FS535" s="84"/>
      <c r="FT535" s="84"/>
      <c r="FU535" s="84"/>
      <c r="FV535" s="84"/>
      <c r="FW535" s="84"/>
      <c r="FX535" s="84"/>
      <c r="FY535" s="84"/>
      <c r="FZ535" s="84"/>
      <c r="GA535" s="84"/>
      <c r="GB535" s="84"/>
      <c r="GC535" s="84"/>
      <c r="GD535" s="84"/>
      <c r="GE535" s="84"/>
      <c r="GF535" s="84"/>
      <c r="GG535" s="84"/>
      <c r="GH535" s="84"/>
      <c r="GI535" s="84"/>
      <c r="GJ535" s="84"/>
      <c r="GK535" s="84"/>
      <c r="GL535" s="84"/>
      <c r="GM535" s="84"/>
      <c r="GN535" s="84"/>
      <c r="GO535" s="84"/>
      <c r="GP535" s="84"/>
      <c r="GQ535" s="84"/>
      <c r="GR535" s="84"/>
      <c r="GS535" s="84"/>
      <c r="GT535" s="84"/>
      <c r="GU535" s="84"/>
      <c r="GV535" s="84"/>
      <c r="GW535" s="84"/>
      <c r="GX535" s="84"/>
      <c r="GY535" s="84"/>
      <c r="GZ535" s="84"/>
      <c r="HA535" s="84"/>
      <c r="HB535" s="84"/>
      <c r="HC535" s="84"/>
      <c r="HD535" s="84"/>
      <c r="HE535" s="84"/>
      <c r="HF535" s="84"/>
      <c r="HG535" s="84"/>
      <c r="HH535" s="84"/>
      <c r="HI535" s="84"/>
      <c r="HJ535" s="84"/>
      <c r="HK535" s="84"/>
      <c r="HL535" s="84"/>
      <c r="HM535" s="84"/>
      <c r="HN535" s="84"/>
      <c r="HO535" s="84"/>
      <c r="HP535" s="84"/>
      <c r="HQ535" s="84"/>
      <c r="HR535" s="84"/>
      <c r="HS535" s="84"/>
      <c r="HT535" s="84"/>
      <c r="HU535" s="84"/>
      <c r="HV535" s="84"/>
      <c r="HW535" s="84"/>
      <c r="HX535" s="84"/>
      <c r="HY535" s="84"/>
      <c r="HZ535" s="84"/>
      <c r="IA535" s="84"/>
      <c r="IB535" s="84"/>
      <c r="IC535" s="84"/>
      <c r="ID535" s="84"/>
      <c r="IE535" s="84"/>
      <c r="IF535" s="84"/>
      <c r="IG535" s="84"/>
      <c r="IH535" s="84"/>
      <c r="II535" s="84"/>
      <c r="IJ535" s="84"/>
      <c r="IK535" s="84"/>
      <c r="IL535" s="84"/>
    </row>
    <row r="536" spans="1:246" ht="30">
      <c r="A536" s="139" t="s">
        <v>861</v>
      </c>
      <c r="B536" s="49" t="s">
        <v>33</v>
      </c>
      <c r="C536" s="139"/>
      <c r="D536" s="139"/>
      <c r="E536" s="90">
        <v>89</v>
      </c>
      <c r="F536" s="108" t="s">
        <v>564</v>
      </c>
      <c r="G536" s="395"/>
      <c r="H536" s="222">
        <f t="shared" si="107"/>
        <v>351</v>
      </c>
      <c r="I536" s="203">
        <v>351</v>
      </c>
      <c r="J536" s="113"/>
      <c r="K536" s="113"/>
      <c r="L536" s="88">
        <f t="shared" si="108"/>
        <v>351</v>
      </c>
      <c r="M536" s="113">
        <v>351</v>
      </c>
      <c r="N536" s="114"/>
      <c r="O536" s="113"/>
      <c r="P536" s="113">
        <f t="shared" si="106"/>
        <v>0</v>
      </c>
      <c r="Q536" s="113"/>
      <c r="R536" s="114"/>
      <c r="S536" s="114"/>
      <c r="T536" s="114">
        <f t="shared" si="114"/>
        <v>0</v>
      </c>
      <c r="U536" s="114"/>
      <c r="V536" s="114"/>
      <c r="W536" s="114"/>
      <c r="X536" s="82" t="s">
        <v>459</v>
      </c>
      <c r="Y536" s="82"/>
      <c r="Z536" s="50">
        <f t="shared" si="110"/>
        <v>351</v>
      </c>
      <c r="AA536" s="51">
        <f t="shared" si="111"/>
        <v>351</v>
      </c>
      <c r="AB536" s="51">
        <f t="shared" si="112"/>
        <v>0</v>
      </c>
      <c r="AC536" s="51">
        <f t="shared" si="113"/>
        <v>0</v>
      </c>
      <c r="AD536" s="84"/>
      <c r="AE536" s="84"/>
      <c r="AF536" s="84"/>
      <c r="AG536" s="84"/>
      <c r="AH536" s="84"/>
      <c r="AI536" s="84"/>
      <c r="AJ536" s="84"/>
      <c r="AK536" s="84"/>
      <c r="AL536" s="84"/>
      <c r="AM536" s="84"/>
      <c r="AN536" s="84"/>
      <c r="AO536" s="84"/>
      <c r="AP536" s="84"/>
      <c r="AQ536" s="84"/>
      <c r="AR536" s="84"/>
      <c r="AS536" s="84"/>
      <c r="AT536" s="84"/>
      <c r="AU536" s="84"/>
      <c r="AV536" s="84"/>
      <c r="AW536" s="84"/>
      <c r="AX536" s="84"/>
      <c r="AY536" s="84"/>
      <c r="AZ536" s="84"/>
      <c r="BA536" s="84"/>
      <c r="BB536" s="84"/>
      <c r="BC536" s="84"/>
      <c r="BD536" s="84"/>
      <c r="BE536" s="84"/>
      <c r="BF536" s="84"/>
      <c r="BG536" s="84"/>
      <c r="BH536" s="84"/>
      <c r="BI536" s="84"/>
      <c r="BJ536" s="84"/>
      <c r="BK536" s="84"/>
      <c r="BL536" s="84"/>
      <c r="BM536" s="84"/>
      <c r="BN536" s="84"/>
      <c r="BO536" s="84"/>
      <c r="BP536" s="84"/>
      <c r="BQ536" s="84"/>
      <c r="BR536" s="84"/>
      <c r="BS536" s="84"/>
      <c r="BT536" s="84"/>
      <c r="BU536" s="84"/>
      <c r="BV536" s="84"/>
      <c r="BW536" s="84"/>
      <c r="BX536" s="84"/>
      <c r="BY536" s="84"/>
      <c r="BZ536" s="84"/>
      <c r="CA536" s="84"/>
      <c r="CB536" s="84"/>
      <c r="CC536" s="84"/>
      <c r="CD536" s="84"/>
      <c r="CE536" s="84"/>
      <c r="CF536" s="84"/>
      <c r="CG536" s="84"/>
      <c r="CH536" s="84"/>
      <c r="CI536" s="84"/>
      <c r="CJ536" s="84"/>
      <c r="CK536" s="84"/>
      <c r="CL536" s="84"/>
      <c r="CM536" s="84"/>
      <c r="CN536" s="84"/>
      <c r="CO536" s="84"/>
      <c r="CP536" s="84"/>
      <c r="CQ536" s="84"/>
      <c r="CR536" s="84"/>
      <c r="CS536" s="84"/>
      <c r="CT536" s="84"/>
      <c r="CU536" s="84"/>
      <c r="CV536" s="84"/>
      <c r="CW536" s="84"/>
      <c r="CX536" s="84"/>
      <c r="CY536" s="84"/>
      <c r="CZ536" s="84"/>
      <c r="DA536" s="84"/>
      <c r="DB536" s="84"/>
      <c r="DC536" s="84"/>
      <c r="DD536" s="84"/>
      <c r="DE536" s="84"/>
      <c r="DF536" s="84"/>
      <c r="DG536" s="84"/>
      <c r="DH536" s="84"/>
      <c r="DI536" s="84"/>
      <c r="DJ536" s="84"/>
      <c r="DK536" s="84"/>
      <c r="DL536" s="84"/>
      <c r="DM536" s="84"/>
      <c r="DN536" s="84"/>
      <c r="DO536" s="84"/>
      <c r="DP536" s="84"/>
      <c r="DQ536" s="84"/>
      <c r="DR536" s="84"/>
      <c r="DS536" s="84"/>
      <c r="DT536" s="84"/>
      <c r="DU536" s="84"/>
      <c r="DV536" s="84"/>
      <c r="DW536" s="84"/>
      <c r="DX536" s="84"/>
      <c r="DY536" s="84"/>
      <c r="DZ536" s="84"/>
      <c r="EA536" s="84"/>
      <c r="EB536" s="84"/>
      <c r="EC536" s="84"/>
      <c r="ED536" s="84"/>
      <c r="EE536" s="84"/>
      <c r="EF536" s="84"/>
      <c r="EG536" s="84"/>
      <c r="EH536" s="84"/>
      <c r="EI536" s="84"/>
      <c r="EJ536" s="84"/>
      <c r="EK536" s="84"/>
      <c r="EL536" s="84"/>
      <c r="EM536" s="84"/>
      <c r="EN536" s="84"/>
      <c r="EO536" s="84"/>
      <c r="EP536" s="84"/>
      <c r="EQ536" s="84"/>
      <c r="ER536" s="84"/>
      <c r="ES536" s="84"/>
      <c r="ET536" s="84"/>
      <c r="EU536" s="84"/>
      <c r="EV536" s="84"/>
      <c r="EW536" s="84"/>
      <c r="EX536" s="84"/>
      <c r="EY536" s="84"/>
      <c r="EZ536" s="84"/>
      <c r="FA536" s="84"/>
      <c r="FB536" s="84"/>
      <c r="FC536" s="84"/>
      <c r="FD536" s="84"/>
      <c r="FE536" s="84"/>
      <c r="FF536" s="84"/>
      <c r="FG536" s="84"/>
      <c r="FH536" s="84"/>
      <c r="FI536" s="84"/>
      <c r="FJ536" s="84"/>
      <c r="FK536" s="84"/>
      <c r="FL536" s="84"/>
      <c r="FM536" s="84"/>
      <c r="FN536" s="84"/>
      <c r="FO536" s="84"/>
      <c r="FP536" s="84"/>
      <c r="FQ536" s="84"/>
      <c r="FR536" s="84"/>
      <c r="FS536" s="84"/>
      <c r="FT536" s="84"/>
      <c r="FU536" s="84"/>
      <c r="FV536" s="84"/>
      <c r="FW536" s="84"/>
      <c r="FX536" s="84"/>
      <c r="FY536" s="84"/>
      <c r="FZ536" s="84"/>
      <c r="GA536" s="84"/>
      <c r="GB536" s="84"/>
      <c r="GC536" s="84"/>
      <c r="GD536" s="84"/>
      <c r="GE536" s="84"/>
      <c r="GF536" s="84"/>
      <c r="GG536" s="84"/>
      <c r="GH536" s="84"/>
      <c r="GI536" s="84"/>
      <c r="GJ536" s="84"/>
      <c r="GK536" s="84"/>
      <c r="GL536" s="84"/>
      <c r="GM536" s="84"/>
      <c r="GN536" s="84"/>
      <c r="GO536" s="84"/>
      <c r="GP536" s="84"/>
      <c r="GQ536" s="84"/>
      <c r="GR536" s="84"/>
      <c r="GS536" s="84"/>
      <c r="GT536" s="84"/>
      <c r="GU536" s="84"/>
      <c r="GV536" s="84"/>
      <c r="GW536" s="84"/>
      <c r="GX536" s="84"/>
      <c r="GY536" s="84"/>
      <c r="GZ536" s="84"/>
      <c r="HA536" s="84"/>
      <c r="HB536" s="84"/>
      <c r="HC536" s="84"/>
      <c r="HD536" s="84"/>
      <c r="HE536" s="84"/>
      <c r="HF536" s="84"/>
      <c r="HG536" s="84"/>
      <c r="HH536" s="84"/>
      <c r="HI536" s="84"/>
      <c r="HJ536" s="84"/>
      <c r="HK536" s="84"/>
      <c r="HL536" s="84"/>
      <c r="HM536" s="84"/>
      <c r="HN536" s="84"/>
      <c r="HO536" s="84"/>
      <c r="HP536" s="84"/>
      <c r="HQ536" s="84"/>
      <c r="HR536" s="84"/>
      <c r="HS536" s="84"/>
      <c r="HT536" s="84"/>
      <c r="HU536" s="84"/>
      <c r="HV536" s="84"/>
      <c r="HW536" s="84"/>
      <c r="HX536" s="84"/>
      <c r="HY536" s="84"/>
      <c r="HZ536" s="84"/>
      <c r="IA536" s="84"/>
      <c r="IB536" s="84"/>
      <c r="IC536" s="84"/>
      <c r="ID536" s="84"/>
      <c r="IE536" s="84"/>
      <c r="IF536" s="84"/>
      <c r="IG536" s="84"/>
      <c r="IH536" s="84"/>
      <c r="II536" s="84"/>
      <c r="IJ536" s="84"/>
      <c r="IK536" s="84"/>
      <c r="IL536" s="84"/>
    </row>
    <row r="537" spans="1:246" ht="30">
      <c r="A537" s="139" t="s">
        <v>861</v>
      </c>
      <c r="B537" s="49" t="s">
        <v>33</v>
      </c>
      <c r="C537" s="139"/>
      <c r="D537" s="139"/>
      <c r="E537" s="90">
        <v>90</v>
      </c>
      <c r="F537" s="108" t="s">
        <v>565</v>
      </c>
      <c r="G537" s="395"/>
      <c r="H537" s="222">
        <f t="shared" si="107"/>
        <v>139.1</v>
      </c>
      <c r="I537" s="203">
        <v>139.1</v>
      </c>
      <c r="J537" s="113"/>
      <c r="K537" s="113"/>
      <c r="L537" s="88">
        <f t="shared" si="108"/>
        <v>0</v>
      </c>
      <c r="M537" s="113"/>
      <c r="N537" s="114"/>
      <c r="O537" s="113"/>
      <c r="P537" s="113">
        <f t="shared" si="106"/>
        <v>139.1</v>
      </c>
      <c r="Q537" s="113">
        <v>139.1</v>
      </c>
      <c r="R537" s="114"/>
      <c r="S537" s="114"/>
      <c r="T537" s="114">
        <f t="shared" si="114"/>
        <v>0</v>
      </c>
      <c r="U537" s="114"/>
      <c r="V537" s="114"/>
      <c r="W537" s="114"/>
      <c r="X537" s="82" t="s">
        <v>459</v>
      </c>
      <c r="Y537" s="82"/>
      <c r="Z537" s="50">
        <f t="shared" si="110"/>
        <v>139.1</v>
      </c>
      <c r="AA537" s="51">
        <f t="shared" si="111"/>
        <v>0</v>
      </c>
      <c r="AB537" s="51">
        <f t="shared" si="112"/>
        <v>139.1</v>
      </c>
      <c r="AC537" s="51">
        <f t="shared" si="113"/>
        <v>0</v>
      </c>
      <c r="AD537" s="84"/>
      <c r="AE537" s="84"/>
      <c r="AF537" s="84"/>
      <c r="AG537" s="84"/>
      <c r="AH537" s="84"/>
      <c r="AI537" s="84"/>
      <c r="AJ537" s="84"/>
      <c r="AK537" s="84"/>
      <c r="AL537" s="84"/>
      <c r="AM537" s="84"/>
      <c r="AN537" s="84"/>
      <c r="AO537" s="84"/>
      <c r="AP537" s="84"/>
      <c r="AQ537" s="84"/>
      <c r="AR537" s="84"/>
      <c r="AS537" s="84"/>
      <c r="AT537" s="84"/>
      <c r="AU537" s="84"/>
      <c r="AV537" s="84"/>
      <c r="AW537" s="84"/>
      <c r="AX537" s="84"/>
      <c r="AY537" s="84"/>
      <c r="AZ537" s="84"/>
      <c r="BA537" s="84"/>
      <c r="BB537" s="84"/>
      <c r="BC537" s="84"/>
      <c r="BD537" s="84"/>
      <c r="BE537" s="84"/>
      <c r="BF537" s="84"/>
      <c r="BG537" s="84"/>
      <c r="BH537" s="84"/>
      <c r="BI537" s="84"/>
      <c r="BJ537" s="84"/>
      <c r="BK537" s="84"/>
      <c r="BL537" s="84"/>
      <c r="BM537" s="84"/>
      <c r="BN537" s="84"/>
      <c r="BO537" s="84"/>
      <c r="BP537" s="84"/>
      <c r="BQ537" s="84"/>
      <c r="BR537" s="84"/>
      <c r="BS537" s="84"/>
      <c r="BT537" s="84"/>
      <c r="BU537" s="84"/>
      <c r="BV537" s="84"/>
      <c r="BW537" s="84"/>
      <c r="BX537" s="84"/>
      <c r="BY537" s="84"/>
      <c r="BZ537" s="84"/>
      <c r="CA537" s="84"/>
      <c r="CB537" s="84"/>
      <c r="CC537" s="84"/>
      <c r="CD537" s="84"/>
      <c r="CE537" s="84"/>
      <c r="CF537" s="84"/>
      <c r="CG537" s="84"/>
      <c r="CH537" s="84"/>
      <c r="CI537" s="84"/>
      <c r="CJ537" s="84"/>
      <c r="CK537" s="84"/>
      <c r="CL537" s="84"/>
      <c r="CM537" s="84"/>
      <c r="CN537" s="84"/>
      <c r="CO537" s="84"/>
      <c r="CP537" s="84"/>
      <c r="CQ537" s="84"/>
      <c r="CR537" s="84"/>
      <c r="CS537" s="84"/>
      <c r="CT537" s="84"/>
      <c r="CU537" s="84"/>
      <c r="CV537" s="84"/>
      <c r="CW537" s="84"/>
      <c r="CX537" s="84"/>
      <c r="CY537" s="84"/>
      <c r="CZ537" s="84"/>
      <c r="DA537" s="84"/>
      <c r="DB537" s="84"/>
      <c r="DC537" s="84"/>
      <c r="DD537" s="84"/>
      <c r="DE537" s="84"/>
      <c r="DF537" s="84"/>
      <c r="DG537" s="84"/>
      <c r="DH537" s="84"/>
      <c r="DI537" s="84"/>
      <c r="DJ537" s="84"/>
      <c r="DK537" s="84"/>
      <c r="DL537" s="84"/>
      <c r="DM537" s="84"/>
      <c r="DN537" s="84"/>
      <c r="DO537" s="84"/>
      <c r="DP537" s="84"/>
      <c r="DQ537" s="84"/>
      <c r="DR537" s="84"/>
      <c r="DS537" s="84"/>
      <c r="DT537" s="84"/>
      <c r="DU537" s="84"/>
      <c r="DV537" s="84"/>
      <c r="DW537" s="84"/>
      <c r="DX537" s="84"/>
      <c r="DY537" s="84"/>
      <c r="DZ537" s="84"/>
      <c r="EA537" s="84"/>
      <c r="EB537" s="84"/>
      <c r="EC537" s="84"/>
      <c r="ED537" s="84"/>
      <c r="EE537" s="84"/>
      <c r="EF537" s="84"/>
      <c r="EG537" s="84"/>
      <c r="EH537" s="84"/>
      <c r="EI537" s="84"/>
      <c r="EJ537" s="84"/>
      <c r="EK537" s="84"/>
      <c r="EL537" s="84"/>
      <c r="EM537" s="84"/>
      <c r="EN537" s="84"/>
      <c r="EO537" s="84"/>
      <c r="EP537" s="84"/>
      <c r="EQ537" s="84"/>
      <c r="ER537" s="84"/>
      <c r="ES537" s="84"/>
      <c r="ET537" s="84"/>
      <c r="EU537" s="84"/>
      <c r="EV537" s="84"/>
      <c r="EW537" s="84"/>
      <c r="EX537" s="84"/>
      <c r="EY537" s="84"/>
      <c r="EZ537" s="84"/>
      <c r="FA537" s="84"/>
      <c r="FB537" s="84"/>
      <c r="FC537" s="84"/>
      <c r="FD537" s="84"/>
      <c r="FE537" s="84"/>
      <c r="FF537" s="84"/>
      <c r="FG537" s="84"/>
      <c r="FH537" s="84"/>
      <c r="FI537" s="84"/>
      <c r="FJ537" s="84"/>
      <c r="FK537" s="84"/>
      <c r="FL537" s="84"/>
      <c r="FM537" s="84"/>
      <c r="FN537" s="84"/>
      <c r="FO537" s="84"/>
      <c r="FP537" s="84"/>
      <c r="FQ537" s="84"/>
      <c r="FR537" s="84"/>
      <c r="FS537" s="84"/>
      <c r="FT537" s="84"/>
      <c r="FU537" s="84"/>
      <c r="FV537" s="84"/>
      <c r="FW537" s="84"/>
      <c r="FX537" s="84"/>
      <c r="FY537" s="84"/>
      <c r="FZ537" s="84"/>
      <c r="GA537" s="84"/>
      <c r="GB537" s="84"/>
      <c r="GC537" s="84"/>
      <c r="GD537" s="84"/>
      <c r="GE537" s="84"/>
      <c r="GF537" s="84"/>
      <c r="GG537" s="84"/>
      <c r="GH537" s="84"/>
      <c r="GI537" s="84"/>
      <c r="GJ537" s="84"/>
      <c r="GK537" s="84"/>
      <c r="GL537" s="84"/>
      <c r="GM537" s="84"/>
      <c r="GN537" s="84"/>
      <c r="GO537" s="84"/>
      <c r="GP537" s="84"/>
      <c r="GQ537" s="84"/>
      <c r="GR537" s="84"/>
      <c r="GS537" s="84"/>
      <c r="GT537" s="84"/>
      <c r="GU537" s="84"/>
      <c r="GV537" s="84"/>
      <c r="GW537" s="84"/>
      <c r="GX537" s="84"/>
      <c r="GY537" s="84"/>
      <c r="GZ537" s="84"/>
      <c r="HA537" s="84"/>
      <c r="HB537" s="84"/>
      <c r="HC537" s="84"/>
      <c r="HD537" s="84"/>
      <c r="HE537" s="84"/>
      <c r="HF537" s="84"/>
      <c r="HG537" s="84"/>
      <c r="HH537" s="84"/>
      <c r="HI537" s="84"/>
      <c r="HJ537" s="84"/>
      <c r="HK537" s="84"/>
      <c r="HL537" s="84"/>
      <c r="HM537" s="84"/>
      <c r="HN537" s="84"/>
      <c r="HO537" s="84"/>
      <c r="HP537" s="84"/>
      <c r="HQ537" s="84"/>
      <c r="HR537" s="84"/>
      <c r="HS537" s="84"/>
      <c r="HT537" s="84"/>
      <c r="HU537" s="84"/>
      <c r="HV537" s="84"/>
      <c r="HW537" s="84"/>
      <c r="HX537" s="84"/>
      <c r="HY537" s="84"/>
      <c r="HZ537" s="84"/>
      <c r="IA537" s="84"/>
      <c r="IB537" s="84"/>
      <c r="IC537" s="84"/>
      <c r="ID537" s="84"/>
      <c r="IE537" s="84"/>
      <c r="IF537" s="84"/>
      <c r="IG537" s="84"/>
      <c r="IH537" s="84"/>
      <c r="II537" s="84"/>
      <c r="IJ537" s="84"/>
      <c r="IK537" s="84"/>
      <c r="IL537" s="84"/>
    </row>
    <row r="538" spans="1:246" ht="30">
      <c r="A538" s="139" t="s">
        <v>861</v>
      </c>
      <c r="B538" s="49" t="s">
        <v>33</v>
      </c>
      <c r="C538" s="139"/>
      <c r="D538" s="139"/>
      <c r="E538" s="90">
        <v>91</v>
      </c>
      <c r="F538" s="108" t="s">
        <v>566</v>
      </c>
      <c r="G538" s="395"/>
      <c r="H538" s="222">
        <f t="shared" si="107"/>
        <v>760.4</v>
      </c>
      <c r="I538" s="203">
        <v>760.4</v>
      </c>
      <c r="J538" s="113"/>
      <c r="K538" s="113"/>
      <c r="L538" s="88">
        <f t="shared" si="108"/>
        <v>0</v>
      </c>
      <c r="M538" s="113"/>
      <c r="N538" s="114"/>
      <c r="O538" s="113"/>
      <c r="P538" s="113">
        <f t="shared" si="106"/>
        <v>760.4</v>
      </c>
      <c r="Q538" s="113">
        <v>760.4</v>
      </c>
      <c r="R538" s="114"/>
      <c r="S538" s="114"/>
      <c r="T538" s="114">
        <f t="shared" si="114"/>
        <v>0</v>
      </c>
      <c r="U538" s="114"/>
      <c r="V538" s="114"/>
      <c r="W538" s="114"/>
      <c r="X538" s="82" t="s">
        <v>459</v>
      </c>
      <c r="Y538" s="82"/>
      <c r="Z538" s="50">
        <f t="shared" si="110"/>
        <v>760.4</v>
      </c>
      <c r="AA538" s="51">
        <f t="shared" si="111"/>
        <v>0</v>
      </c>
      <c r="AB538" s="51">
        <f t="shared" si="112"/>
        <v>760.4</v>
      </c>
      <c r="AC538" s="51">
        <f t="shared" si="113"/>
        <v>0</v>
      </c>
      <c r="AD538" s="84"/>
      <c r="AE538" s="84"/>
      <c r="AF538" s="84"/>
      <c r="AG538" s="84"/>
      <c r="AH538" s="84"/>
      <c r="AI538" s="84"/>
      <c r="AJ538" s="84"/>
      <c r="AK538" s="84"/>
      <c r="AL538" s="84"/>
      <c r="AM538" s="84"/>
      <c r="AN538" s="84"/>
      <c r="AO538" s="84"/>
      <c r="AP538" s="84"/>
      <c r="AQ538" s="84"/>
      <c r="AR538" s="84"/>
      <c r="AS538" s="84"/>
      <c r="AT538" s="84"/>
      <c r="AU538" s="84"/>
      <c r="AV538" s="84"/>
      <c r="AW538" s="84"/>
      <c r="AX538" s="84"/>
      <c r="AY538" s="84"/>
      <c r="AZ538" s="84"/>
      <c r="BA538" s="84"/>
      <c r="BB538" s="84"/>
      <c r="BC538" s="84"/>
      <c r="BD538" s="84"/>
      <c r="BE538" s="84"/>
      <c r="BF538" s="84"/>
      <c r="BG538" s="84"/>
      <c r="BH538" s="84"/>
      <c r="BI538" s="84"/>
      <c r="BJ538" s="84"/>
      <c r="BK538" s="84"/>
      <c r="BL538" s="84"/>
      <c r="BM538" s="84"/>
      <c r="BN538" s="84"/>
      <c r="BO538" s="84"/>
      <c r="BP538" s="84"/>
      <c r="BQ538" s="84"/>
      <c r="BR538" s="84"/>
      <c r="BS538" s="84"/>
      <c r="BT538" s="84"/>
      <c r="BU538" s="84"/>
      <c r="BV538" s="84"/>
      <c r="BW538" s="84"/>
      <c r="BX538" s="84"/>
      <c r="BY538" s="84"/>
      <c r="BZ538" s="84"/>
      <c r="CA538" s="84"/>
      <c r="CB538" s="84"/>
      <c r="CC538" s="84"/>
      <c r="CD538" s="84"/>
      <c r="CE538" s="84"/>
      <c r="CF538" s="84"/>
      <c r="CG538" s="84"/>
      <c r="CH538" s="84"/>
      <c r="CI538" s="84"/>
      <c r="CJ538" s="84"/>
      <c r="CK538" s="84"/>
      <c r="CL538" s="84"/>
      <c r="CM538" s="84"/>
      <c r="CN538" s="84"/>
      <c r="CO538" s="84"/>
      <c r="CP538" s="84"/>
      <c r="CQ538" s="84"/>
      <c r="CR538" s="84"/>
      <c r="CS538" s="84"/>
      <c r="CT538" s="84"/>
      <c r="CU538" s="84"/>
      <c r="CV538" s="84"/>
      <c r="CW538" s="84"/>
      <c r="CX538" s="84"/>
      <c r="CY538" s="84"/>
      <c r="CZ538" s="84"/>
      <c r="DA538" s="84"/>
      <c r="DB538" s="84"/>
      <c r="DC538" s="84"/>
      <c r="DD538" s="84"/>
      <c r="DE538" s="84"/>
      <c r="DF538" s="84"/>
      <c r="DG538" s="84"/>
      <c r="DH538" s="84"/>
      <c r="DI538" s="84"/>
      <c r="DJ538" s="84"/>
      <c r="DK538" s="84"/>
      <c r="DL538" s="84"/>
      <c r="DM538" s="84"/>
      <c r="DN538" s="84"/>
      <c r="DO538" s="84"/>
      <c r="DP538" s="84"/>
      <c r="DQ538" s="84"/>
      <c r="DR538" s="84"/>
      <c r="DS538" s="84"/>
      <c r="DT538" s="84"/>
      <c r="DU538" s="84"/>
      <c r="DV538" s="84"/>
      <c r="DW538" s="84"/>
      <c r="DX538" s="84"/>
      <c r="DY538" s="84"/>
      <c r="DZ538" s="84"/>
      <c r="EA538" s="84"/>
      <c r="EB538" s="84"/>
      <c r="EC538" s="84"/>
      <c r="ED538" s="84"/>
      <c r="EE538" s="84"/>
      <c r="EF538" s="84"/>
      <c r="EG538" s="84"/>
      <c r="EH538" s="84"/>
      <c r="EI538" s="84"/>
      <c r="EJ538" s="84"/>
      <c r="EK538" s="84"/>
      <c r="EL538" s="84"/>
      <c r="EM538" s="84"/>
      <c r="EN538" s="84"/>
      <c r="EO538" s="84"/>
      <c r="EP538" s="84"/>
      <c r="EQ538" s="84"/>
      <c r="ER538" s="84"/>
      <c r="ES538" s="84"/>
      <c r="ET538" s="84"/>
      <c r="EU538" s="84"/>
      <c r="EV538" s="84"/>
      <c r="EW538" s="84"/>
      <c r="EX538" s="84"/>
      <c r="EY538" s="84"/>
      <c r="EZ538" s="84"/>
      <c r="FA538" s="84"/>
      <c r="FB538" s="84"/>
      <c r="FC538" s="84"/>
      <c r="FD538" s="84"/>
      <c r="FE538" s="84"/>
      <c r="FF538" s="84"/>
      <c r="FG538" s="84"/>
      <c r="FH538" s="84"/>
      <c r="FI538" s="84"/>
      <c r="FJ538" s="84"/>
      <c r="FK538" s="84"/>
      <c r="FL538" s="84"/>
      <c r="FM538" s="84"/>
      <c r="FN538" s="84"/>
      <c r="FO538" s="84"/>
      <c r="FP538" s="84"/>
      <c r="FQ538" s="84"/>
      <c r="FR538" s="84"/>
      <c r="FS538" s="84"/>
      <c r="FT538" s="84"/>
      <c r="FU538" s="84"/>
      <c r="FV538" s="84"/>
      <c r="FW538" s="84"/>
      <c r="FX538" s="84"/>
      <c r="FY538" s="84"/>
      <c r="FZ538" s="84"/>
      <c r="GA538" s="84"/>
      <c r="GB538" s="84"/>
      <c r="GC538" s="84"/>
      <c r="GD538" s="84"/>
      <c r="GE538" s="84"/>
      <c r="GF538" s="84"/>
      <c r="GG538" s="84"/>
      <c r="GH538" s="84"/>
      <c r="GI538" s="84"/>
      <c r="GJ538" s="84"/>
      <c r="GK538" s="84"/>
      <c r="GL538" s="84"/>
      <c r="GM538" s="84"/>
      <c r="GN538" s="84"/>
      <c r="GO538" s="84"/>
      <c r="GP538" s="84"/>
      <c r="GQ538" s="84"/>
      <c r="GR538" s="84"/>
      <c r="GS538" s="84"/>
      <c r="GT538" s="84"/>
      <c r="GU538" s="84"/>
      <c r="GV538" s="84"/>
      <c r="GW538" s="84"/>
      <c r="GX538" s="84"/>
      <c r="GY538" s="84"/>
      <c r="GZ538" s="84"/>
      <c r="HA538" s="84"/>
      <c r="HB538" s="84"/>
      <c r="HC538" s="84"/>
      <c r="HD538" s="84"/>
      <c r="HE538" s="84"/>
      <c r="HF538" s="84"/>
      <c r="HG538" s="84"/>
      <c r="HH538" s="84"/>
      <c r="HI538" s="84"/>
      <c r="HJ538" s="84"/>
      <c r="HK538" s="84"/>
      <c r="HL538" s="84"/>
      <c r="HM538" s="84"/>
      <c r="HN538" s="84"/>
      <c r="HO538" s="84"/>
      <c r="HP538" s="84"/>
      <c r="HQ538" s="84"/>
      <c r="HR538" s="84"/>
      <c r="HS538" s="84"/>
      <c r="HT538" s="84"/>
      <c r="HU538" s="84"/>
      <c r="HV538" s="84"/>
      <c r="HW538" s="84"/>
      <c r="HX538" s="84"/>
      <c r="HY538" s="84"/>
      <c r="HZ538" s="84"/>
      <c r="IA538" s="84"/>
      <c r="IB538" s="84"/>
      <c r="IC538" s="84"/>
      <c r="ID538" s="84"/>
      <c r="IE538" s="84"/>
      <c r="IF538" s="84"/>
      <c r="IG538" s="84"/>
      <c r="IH538" s="84"/>
      <c r="II538" s="84"/>
      <c r="IJ538" s="84"/>
      <c r="IK538" s="84"/>
      <c r="IL538" s="84"/>
    </row>
    <row r="539" spans="1:246" ht="30">
      <c r="A539" s="139" t="s">
        <v>861</v>
      </c>
      <c r="B539" s="49" t="s">
        <v>33</v>
      </c>
      <c r="C539" s="139"/>
      <c r="D539" s="139"/>
      <c r="E539" s="90">
        <v>92</v>
      </c>
      <c r="F539" s="108" t="s">
        <v>567</v>
      </c>
      <c r="G539" s="395"/>
      <c r="H539" s="222">
        <f t="shared" si="107"/>
        <v>786</v>
      </c>
      <c r="I539" s="203">
        <v>786</v>
      </c>
      <c r="J539" s="113"/>
      <c r="K539" s="113"/>
      <c r="L539" s="88">
        <f t="shared" si="108"/>
        <v>0</v>
      </c>
      <c r="M539" s="113"/>
      <c r="N539" s="114"/>
      <c r="O539" s="113"/>
      <c r="P539" s="113">
        <f t="shared" si="106"/>
        <v>786</v>
      </c>
      <c r="Q539" s="113">
        <v>786</v>
      </c>
      <c r="R539" s="114"/>
      <c r="S539" s="114"/>
      <c r="T539" s="114">
        <f t="shared" si="114"/>
        <v>0</v>
      </c>
      <c r="U539" s="114"/>
      <c r="V539" s="114"/>
      <c r="W539" s="114"/>
      <c r="X539" s="82" t="s">
        <v>459</v>
      </c>
      <c r="Y539" s="82"/>
      <c r="Z539" s="50">
        <f t="shared" si="110"/>
        <v>786</v>
      </c>
      <c r="AA539" s="51">
        <f t="shared" si="111"/>
        <v>0</v>
      </c>
      <c r="AB539" s="51">
        <f t="shared" si="112"/>
        <v>786</v>
      </c>
      <c r="AC539" s="51">
        <f t="shared" si="113"/>
        <v>0</v>
      </c>
      <c r="AD539" s="84"/>
      <c r="AE539" s="84"/>
      <c r="AF539" s="84"/>
      <c r="AG539" s="84"/>
      <c r="AH539" s="84"/>
      <c r="AI539" s="84"/>
      <c r="AJ539" s="84"/>
      <c r="AK539" s="84"/>
      <c r="AL539" s="84"/>
      <c r="AM539" s="84"/>
      <c r="AN539" s="84"/>
      <c r="AO539" s="84"/>
      <c r="AP539" s="84"/>
      <c r="AQ539" s="84"/>
      <c r="AR539" s="84"/>
      <c r="AS539" s="84"/>
      <c r="AT539" s="84"/>
      <c r="AU539" s="84"/>
      <c r="AV539" s="84"/>
      <c r="AW539" s="84"/>
      <c r="AX539" s="84"/>
      <c r="AY539" s="84"/>
      <c r="AZ539" s="84"/>
      <c r="BA539" s="84"/>
      <c r="BB539" s="84"/>
      <c r="BC539" s="84"/>
      <c r="BD539" s="84"/>
      <c r="BE539" s="84"/>
      <c r="BF539" s="84"/>
      <c r="BG539" s="84"/>
      <c r="BH539" s="84"/>
      <c r="BI539" s="84"/>
      <c r="BJ539" s="84"/>
      <c r="BK539" s="84"/>
      <c r="BL539" s="84"/>
      <c r="BM539" s="84"/>
      <c r="BN539" s="84"/>
      <c r="BO539" s="84"/>
      <c r="BP539" s="84"/>
      <c r="BQ539" s="84"/>
      <c r="BR539" s="84"/>
      <c r="BS539" s="84"/>
      <c r="BT539" s="84"/>
      <c r="BU539" s="84"/>
      <c r="BV539" s="84"/>
      <c r="BW539" s="84"/>
      <c r="BX539" s="84"/>
      <c r="BY539" s="84"/>
      <c r="BZ539" s="84"/>
      <c r="CA539" s="84"/>
      <c r="CB539" s="84"/>
      <c r="CC539" s="84"/>
      <c r="CD539" s="84"/>
      <c r="CE539" s="84"/>
      <c r="CF539" s="84"/>
      <c r="CG539" s="84"/>
      <c r="CH539" s="84"/>
      <c r="CI539" s="84"/>
      <c r="CJ539" s="84"/>
      <c r="CK539" s="84"/>
      <c r="CL539" s="84"/>
      <c r="CM539" s="84"/>
      <c r="CN539" s="84"/>
      <c r="CO539" s="84"/>
      <c r="CP539" s="84"/>
      <c r="CQ539" s="84"/>
      <c r="CR539" s="84"/>
      <c r="CS539" s="84"/>
      <c r="CT539" s="84"/>
      <c r="CU539" s="84"/>
      <c r="CV539" s="84"/>
      <c r="CW539" s="84"/>
      <c r="CX539" s="84"/>
      <c r="CY539" s="84"/>
      <c r="CZ539" s="84"/>
      <c r="DA539" s="84"/>
      <c r="DB539" s="84"/>
      <c r="DC539" s="84"/>
      <c r="DD539" s="84"/>
      <c r="DE539" s="84"/>
      <c r="DF539" s="84"/>
      <c r="DG539" s="84"/>
      <c r="DH539" s="84"/>
      <c r="DI539" s="84"/>
      <c r="DJ539" s="84"/>
      <c r="DK539" s="84"/>
      <c r="DL539" s="84"/>
      <c r="DM539" s="84"/>
      <c r="DN539" s="84"/>
      <c r="DO539" s="84"/>
      <c r="DP539" s="84"/>
      <c r="DQ539" s="84"/>
      <c r="DR539" s="84"/>
      <c r="DS539" s="84"/>
      <c r="DT539" s="84"/>
      <c r="DU539" s="84"/>
      <c r="DV539" s="84"/>
      <c r="DW539" s="84"/>
      <c r="DX539" s="84"/>
      <c r="DY539" s="84"/>
      <c r="DZ539" s="84"/>
      <c r="EA539" s="84"/>
      <c r="EB539" s="84"/>
      <c r="EC539" s="84"/>
      <c r="ED539" s="84"/>
      <c r="EE539" s="84"/>
      <c r="EF539" s="84"/>
      <c r="EG539" s="84"/>
      <c r="EH539" s="84"/>
      <c r="EI539" s="84"/>
      <c r="EJ539" s="84"/>
      <c r="EK539" s="84"/>
      <c r="EL539" s="84"/>
      <c r="EM539" s="84"/>
      <c r="EN539" s="84"/>
      <c r="EO539" s="84"/>
      <c r="EP539" s="84"/>
      <c r="EQ539" s="84"/>
      <c r="ER539" s="84"/>
      <c r="ES539" s="84"/>
      <c r="ET539" s="84"/>
      <c r="EU539" s="84"/>
      <c r="EV539" s="84"/>
      <c r="EW539" s="84"/>
      <c r="EX539" s="84"/>
      <c r="EY539" s="84"/>
      <c r="EZ539" s="84"/>
      <c r="FA539" s="84"/>
      <c r="FB539" s="84"/>
      <c r="FC539" s="84"/>
      <c r="FD539" s="84"/>
      <c r="FE539" s="84"/>
      <c r="FF539" s="84"/>
      <c r="FG539" s="84"/>
      <c r="FH539" s="84"/>
      <c r="FI539" s="84"/>
      <c r="FJ539" s="84"/>
      <c r="FK539" s="84"/>
      <c r="FL539" s="84"/>
      <c r="FM539" s="84"/>
      <c r="FN539" s="84"/>
      <c r="FO539" s="84"/>
      <c r="FP539" s="84"/>
      <c r="FQ539" s="84"/>
      <c r="FR539" s="84"/>
      <c r="FS539" s="84"/>
      <c r="FT539" s="84"/>
      <c r="FU539" s="84"/>
      <c r="FV539" s="84"/>
      <c r="FW539" s="84"/>
      <c r="FX539" s="84"/>
      <c r="FY539" s="84"/>
      <c r="FZ539" s="84"/>
      <c r="GA539" s="84"/>
      <c r="GB539" s="84"/>
      <c r="GC539" s="84"/>
      <c r="GD539" s="84"/>
      <c r="GE539" s="84"/>
      <c r="GF539" s="84"/>
      <c r="GG539" s="84"/>
      <c r="GH539" s="84"/>
      <c r="GI539" s="84"/>
      <c r="GJ539" s="84"/>
      <c r="GK539" s="84"/>
      <c r="GL539" s="84"/>
      <c r="GM539" s="84"/>
      <c r="GN539" s="84"/>
      <c r="GO539" s="84"/>
      <c r="GP539" s="84"/>
      <c r="GQ539" s="84"/>
      <c r="GR539" s="84"/>
      <c r="GS539" s="84"/>
      <c r="GT539" s="84"/>
      <c r="GU539" s="84"/>
      <c r="GV539" s="84"/>
      <c r="GW539" s="84"/>
      <c r="GX539" s="84"/>
      <c r="GY539" s="84"/>
      <c r="GZ539" s="84"/>
      <c r="HA539" s="84"/>
      <c r="HB539" s="84"/>
      <c r="HC539" s="84"/>
      <c r="HD539" s="84"/>
      <c r="HE539" s="84"/>
      <c r="HF539" s="84"/>
      <c r="HG539" s="84"/>
      <c r="HH539" s="84"/>
      <c r="HI539" s="84"/>
      <c r="HJ539" s="84"/>
      <c r="HK539" s="84"/>
      <c r="HL539" s="84"/>
      <c r="HM539" s="84"/>
      <c r="HN539" s="84"/>
      <c r="HO539" s="84"/>
      <c r="HP539" s="84"/>
      <c r="HQ539" s="84"/>
      <c r="HR539" s="84"/>
      <c r="HS539" s="84"/>
      <c r="HT539" s="84"/>
      <c r="HU539" s="84"/>
      <c r="HV539" s="84"/>
      <c r="HW539" s="84"/>
      <c r="HX539" s="84"/>
      <c r="HY539" s="84"/>
      <c r="HZ539" s="84"/>
      <c r="IA539" s="84"/>
      <c r="IB539" s="84"/>
      <c r="IC539" s="84"/>
      <c r="ID539" s="84"/>
      <c r="IE539" s="84"/>
      <c r="IF539" s="84"/>
      <c r="IG539" s="84"/>
      <c r="IH539" s="84"/>
      <c r="II539" s="84"/>
      <c r="IJ539" s="84"/>
      <c r="IK539" s="84"/>
      <c r="IL539" s="84"/>
    </row>
    <row r="540" spans="1:246" ht="30">
      <c r="A540" s="139" t="s">
        <v>861</v>
      </c>
      <c r="B540" s="49" t="s">
        <v>33</v>
      </c>
      <c r="C540" s="139"/>
      <c r="D540" s="139"/>
      <c r="E540" s="90">
        <v>93</v>
      </c>
      <c r="F540" s="115" t="s">
        <v>569</v>
      </c>
      <c r="G540" s="395" t="s">
        <v>568</v>
      </c>
      <c r="H540" s="222">
        <f t="shared" si="107"/>
        <v>253</v>
      </c>
      <c r="I540" s="203">
        <v>253</v>
      </c>
      <c r="J540" s="113"/>
      <c r="K540" s="113"/>
      <c r="L540" s="88">
        <f t="shared" si="108"/>
        <v>253</v>
      </c>
      <c r="M540" s="113">
        <v>253</v>
      </c>
      <c r="N540" s="114"/>
      <c r="O540" s="113"/>
      <c r="P540" s="113">
        <f t="shared" si="106"/>
        <v>0</v>
      </c>
      <c r="Q540" s="113"/>
      <c r="R540" s="114"/>
      <c r="S540" s="114"/>
      <c r="T540" s="114">
        <f t="shared" si="114"/>
        <v>0</v>
      </c>
      <c r="U540" s="114"/>
      <c r="V540" s="114"/>
      <c r="W540" s="114"/>
      <c r="X540" s="82" t="s">
        <v>451</v>
      </c>
      <c r="Y540" s="82"/>
      <c r="Z540" s="50">
        <f t="shared" si="110"/>
        <v>253</v>
      </c>
      <c r="AA540" s="51">
        <f t="shared" si="111"/>
        <v>253</v>
      </c>
      <c r="AB540" s="51">
        <f t="shared" si="112"/>
        <v>0</v>
      </c>
      <c r="AC540" s="51">
        <f t="shared" si="113"/>
        <v>0</v>
      </c>
      <c r="AD540" s="84"/>
      <c r="AE540" s="84"/>
      <c r="AF540" s="84"/>
      <c r="AG540" s="84"/>
      <c r="AH540" s="84"/>
      <c r="AI540" s="84"/>
      <c r="AJ540" s="84"/>
      <c r="AK540" s="84"/>
      <c r="AL540" s="84"/>
      <c r="AM540" s="84"/>
      <c r="AN540" s="84"/>
      <c r="AO540" s="84"/>
      <c r="AP540" s="84"/>
      <c r="AQ540" s="84"/>
      <c r="AR540" s="84"/>
      <c r="AS540" s="84"/>
      <c r="AT540" s="84"/>
      <c r="AU540" s="84"/>
      <c r="AV540" s="84"/>
      <c r="AW540" s="84"/>
      <c r="AX540" s="84"/>
      <c r="AY540" s="84"/>
      <c r="AZ540" s="84"/>
      <c r="BA540" s="84"/>
      <c r="BB540" s="84"/>
      <c r="BC540" s="84"/>
      <c r="BD540" s="84"/>
      <c r="BE540" s="84"/>
      <c r="BF540" s="84"/>
      <c r="BG540" s="84"/>
      <c r="BH540" s="84"/>
      <c r="BI540" s="84"/>
      <c r="BJ540" s="84"/>
      <c r="BK540" s="84"/>
      <c r="BL540" s="84"/>
      <c r="BM540" s="84"/>
      <c r="BN540" s="84"/>
      <c r="BO540" s="84"/>
      <c r="BP540" s="84"/>
      <c r="BQ540" s="84"/>
      <c r="BR540" s="84"/>
      <c r="BS540" s="84"/>
      <c r="BT540" s="84"/>
      <c r="BU540" s="84"/>
      <c r="BV540" s="84"/>
      <c r="BW540" s="84"/>
      <c r="BX540" s="84"/>
      <c r="BY540" s="84"/>
      <c r="BZ540" s="84"/>
      <c r="CA540" s="84"/>
      <c r="CB540" s="84"/>
      <c r="CC540" s="84"/>
      <c r="CD540" s="84"/>
      <c r="CE540" s="84"/>
      <c r="CF540" s="84"/>
      <c r="CG540" s="84"/>
      <c r="CH540" s="84"/>
      <c r="CI540" s="84"/>
      <c r="CJ540" s="84"/>
      <c r="CK540" s="84"/>
      <c r="CL540" s="84"/>
      <c r="CM540" s="84"/>
      <c r="CN540" s="84"/>
      <c r="CO540" s="84"/>
      <c r="CP540" s="84"/>
      <c r="CQ540" s="84"/>
      <c r="CR540" s="84"/>
      <c r="CS540" s="84"/>
      <c r="CT540" s="84"/>
      <c r="CU540" s="84"/>
      <c r="CV540" s="84"/>
      <c r="CW540" s="84"/>
      <c r="CX540" s="84"/>
      <c r="CY540" s="84"/>
      <c r="CZ540" s="84"/>
      <c r="DA540" s="84"/>
      <c r="DB540" s="84"/>
      <c r="DC540" s="84"/>
      <c r="DD540" s="84"/>
      <c r="DE540" s="84"/>
      <c r="DF540" s="84"/>
      <c r="DG540" s="84"/>
      <c r="DH540" s="84"/>
      <c r="DI540" s="84"/>
      <c r="DJ540" s="84"/>
      <c r="DK540" s="84"/>
      <c r="DL540" s="84"/>
      <c r="DM540" s="84"/>
      <c r="DN540" s="84"/>
      <c r="DO540" s="84"/>
      <c r="DP540" s="84"/>
      <c r="DQ540" s="84"/>
      <c r="DR540" s="84"/>
      <c r="DS540" s="84"/>
      <c r="DT540" s="84"/>
      <c r="DU540" s="84"/>
      <c r="DV540" s="84"/>
      <c r="DW540" s="84"/>
      <c r="DX540" s="84"/>
      <c r="DY540" s="84"/>
      <c r="DZ540" s="84"/>
      <c r="EA540" s="84"/>
      <c r="EB540" s="84"/>
      <c r="EC540" s="84"/>
      <c r="ED540" s="84"/>
      <c r="EE540" s="84"/>
      <c r="EF540" s="84"/>
      <c r="EG540" s="84"/>
      <c r="EH540" s="84"/>
      <c r="EI540" s="84"/>
      <c r="EJ540" s="84"/>
      <c r="EK540" s="84"/>
      <c r="EL540" s="84"/>
      <c r="EM540" s="84"/>
      <c r="EN540" s="84"/>
      <c r="EO540" s="84"/>
      <c r="EP540" s="84"/>
      <c r="EQ540" s="84"/>
      <c r="ER540" s="84"/>
      <c r="ES540" s="84"/>
      <c r="ET540" s="84"/>
      <c r="EU540" s="84"/>
      <c r="EV540" s="84"/>
      <c r="EW540" s="84"/>
      <c r="EX540" s="84"/>
      <c r="EY540" s="84"/>
      <c r="EZ540" s="84"/>
      <c r="FA540" s="84"/>
      <c r="FB540" s="84"/>
      <c r="FC540" s="84"/>
      <c r="FD540" s="84"/>
      <c r="FE540" s="84"/>
      <c r="FF540" s="84"/>
      <c r="FG540" s="84"/>
      <c r="FH540" s="84"/>
      <c r="FI540" s="84"/>
      <c r="FJ540" s="84"/>
      <c r="FK540" s="84"/>
      <c r="FL540" s="84"/>
      <c r="FM540" s="84"/>
      <c r="FN540" s="84"/>
      <c r="FO540" s="84"/>
      <c r="FP540" s="84"/>
      <c r="FQ540" s="84"/>
      <c r="FR540" s="84"/>
      <c r="FS540" s="84"/>
      <c r="FT540" s="84"/>
      <c r="FU540" s="84"/>
      <c r="FV540" s="84"/>
      <c r="FW540" s="84"/>
      <c r="FX540" s="84"/>
      <c r="FY540" s="84"/>
      <c r="FZ540" s="84"/>
      <c r="GA540" s="84"/>
      <c r="GB540" s="84"/>
      <c r="GC540" s="84"/>
      <c r="GD540" s="84"/>
      <c r="GE540" s="84"/>
      <c r="GF540" s="84"/>
      <c r="GG540" s="84"/>
      <c r="GH540" s="84"/>
      <c r="GI540" s="84"/>
      <c r="GJ540" s="84"/>
      <c r="GK540" s="84"/>
      <c r="GL540" s="84"/>
      <c r="GM540" s="84"/>
      <c r="GN540" s="84"/>
      <c r="GO540" s="84"/>
      <c r="GP540" s="84"/>
      <c r="GQ540" s="84"/>
      <c r="GR540" s="84"/>
      <c r="GS540" s="84"/>
      <c r="GT540" s="84"/>
      <c r="GU540" s="84"/>
      <c r="GV540" s="84"/>
      <c r="GW540" s="84"/>
      <c r="GX540" s="84"/>
      <c r="GY540" s="84"/>
      <c r="GZ540" s="84"/>
      <c r="HA540" s="84"/>
      <c r="HB540" s="84"/>
      <c r="HC540" s="84"/>
      <c r="HD540" s="84"/>
      <c r="HE540" s="84"/>
      <c r="HF540" s="84"/>
      <c r="HG540" s="84"/>
      <c r="HH540" s="84"/>
      <c r="HI540" s="84"/>
      <c r="HJ540" s="84"/>
      <c r="HK540" s="84"/>
      <c r="HL540" s="84"/>
      <c r="HM540" s="84"/>
      <c r="HN540" s="84"/>
      <c r="HO540" s="84"/>
      <c r="HP540" s="84"/>
      <c r="HQ540" s="84"/>
      <c r="HR540" s="84"/>
      <c r="HS540" s="84"/>
      <c r="HT540" s="84"/>
      <c r="HU540" s="84"/>
      <c r="HV540" s="84"/>
      <c r="HW540" s="84"/>
      <c r="HX540" s="84"/>
      <c r="HY540" s="84"/>
      <c r="HZ540" s="84"/>
      <c r="IA540" s="84"/>
      <c r="IB540" s="84"/>
      <c r="IC540" s="84"/>
      <c r="ID540" s="84"/>
      <c r="IE540" s="84"/>
      <c r="IF540" s="84"/>
      <c r="IG540" s="84"/>
      <c r="IH540" s="84"/>
      <c r="II540" s="84"/>
      <c r="IJ540" s="84"/>
      <c r="IK540" s="84"/>
      <c r="IL540" s="84"/>
    </row>
    <row r="541" spans="1:246" ht="30">
      <c r="A541" s="139" t="s">
        <v>861</v>
      </c>
      <c r="B541" s="49" t="s">
        <v>33</v>
      </c>
      <c r="C541" s="139"/>
      <c r="D541" s="139"/>
      <c r="E541" s="90">
        <v>94</v>
      </c>
      <c r="F541" s="115" t="s">
        <v>570</v>
      </c>
      <c r="G541" s="395"/>
      <c r="H541" s="222">
        <f t="shared" si="107"/>
        <v>248</v>
      </c>
      <c r="I541" s="203">
        <v>248</v>
      </c>
      <c r="J541" s="113"/>
      <c r="K541" s="113"/>
      <c r="L541" s="88">
        <f t="shared" si="108"/>
        <v>248</v>
      </c>
      <c r="M541" s="113">
        <v>248</v>
      </c>
      <c r="N541" s="114"/>
      <c r="O541" s="113"/>
      <c r="P541" s="113">
        <f t="shared" si="106"/>
        <v>0</v>
      </c>
      <c r="Q541" s="113"/>
      <c r="R541" s="114"/>
      <c r="S541" s="114"/>
      <c r="T541" s="114">
        <f t="shared" si="114"/>
        <v>5.7563000000000003E-2</v>
      </c>
      <c r="U541" s="114">
        <v>5.7563000000000003E-2</v>
      </c>
      <c r="V541" s="114"/>
      <c r="W541" s="114"/>
      <c r="X541" s="82" t="s">
        <v>451</v>
      </c>
      <c r="Y541" s="82"/>
      <c r="Z541" s="50">
        <f t="shared" si="110"/>
        <v>248</v>
      </c>
      <c r="AA541" s="51">
        <f t="shared" si="111"/>
        <v>248</v>
      </c>
      <c r="AB541" s="51">
        <f t="shared" si="112"/>
        <v>0</v>
      </c>
      <c r="AC541" s="51">
        <f t="shared" si="113"/>
        <v>5.7563000000000003E-2</v>
      </c>
      <c r="AD541" s="84"/>
      <c r="AE541" s="84"/>
      <c r="AF541" s="84"/>
      <c r="AG541" s="84"/>
      <c r="AH541" s="84"/>
      <c r="AI541" s="84"/>
      <c r="AJ541" s="84"/>
      <c r="AK541" s="84"/>
      <c r="AL541" s="84"/>
      <c r="AM541" s="84"/>
      <c r="AN541" s="84"/>
      <c r="AO541" s="84"/>
      <c r="AP541" s="84"/>
      <c r="AQ541" s="84"/>
      <c r="AR541" s="84"/>
      <c r="AS541" s="84"/>
      <c r="AT541" s="84"/>
      <c r="AU541" s="84"/>
      <c r="AV541" s="84"/>
      <c r="AW541" s="84"/>
      <c r="AX541" s="84"/>
      <c r="AY541" s="84"/>
      <c r="AZ541" s="84"/>
      <c r="BA541" s="84"/>
      <c r="BB541" s="84"/>
      <c r="BC541" s="84"/>
      <c r="BD541" s="84"/>
      <c r="BE541" s="84"/>
      <c r="BF541" s="84"/>
      <c r="BG541" s="84"/>
      <c r="BH541" s="84"/>
      <c r="BI541" s="84"/>
      <c r="BJ541" s="84"/>
      <c r="BK541" s="84"/>
      <c r="BL541" s="84"/>
      <c r="BM541" s="84"/>
      <c r="BN541" s="84"/>
      <c r="BO541" s="84"/>
      <c r="BP541" s="84"/>
      <c r="BQ541" s="84"/>
      <c r="BR541" s="84"/>
      <c r="BS541" s="84"/>
      <c r="BT541" s="84"/>
      <c r="BU541" s="84"/>
      <c r="BV541" s="84"/>
      <c r="BW541" s="84"/>
      <c r="BX541" s="84"/>
      <c r="BY541" s="84"/>
      <c r="BZ541" s="84"/>
      <c r="CA541" s="84"/>
      <c r="CB541" s="84"/>
      <c r="CC541" s="84"/>
      <c r="CD541" s="84"/>
      <c r="CE541" s="84"/>
      <c r="CF541" s="84"/>
      <c r="CG541" s="84"/>
      <c r="CH541" s="84"/>
      <c r="CI541" s="84"/>
      <c r="CJ541" s="84"/>
      <c r="CK541" s="84"/>
      <c r="CL541" s="84"/>
      <c r="CM541" s="84"/>
      <c r="CN541" s="84"/>
      <c r="CO541" s="84"/>
      <c r="CP541" s="84"/>
      <c r="CQ541" s="84"/>
      <c r="CR541" s="84"/>
      <c r="CS541" s="84"/>
      <c r="CT541" s="84"/>
      <c r="CU541" s="84"/>
      <c r="CV541" s="84"/>
      <c r="CW541" s="84"/>
      <c r="CX541" s="84"/>
      <c r="CY541" s="84"/>
      <c r="CZ541" s="84"/>
      <c r="DA541" s="84"/>
      <c r="DB541" s="84"/>
      <c r="DC541" s="84"/>
      <c r="DD541" s="84"/>
      <c r="DE541" s="84"/>
      <c r="DF541" s="84"/>
      <c r="DG541" s="84"/>
      <c r="DH541" s="84"/>
      <c r="DI541" s="84"/>
      <c r="DJ541" s="84"/>
      <c r="DK541" s="84"/>
      <c r="DL541" s="84"/>
      <c r="DM541" s="84"/>
      <c r="DN541" s="84"/>
      <c r="DO541" s="84"/>
      <c r="DP541" s="84"/>
      <c r="DQ541" s="84"/>
      <c r="DR541" s="84"/>
      <c r="DS541" s="84"/>
      <c r="DT541" s="84"/>
      <c r="DU541" s="84"/>
      <c r="DV541" s="84"/>
      <c r="DW541" s="84"/>
      <c r="DX541" s="84"/>
      <c r="DY541" s="84"/>
      <c r="DZ541" s="84"/>
      <c r="EA541" s="84"/>
      <c r="EB541" s="84"/>
      <c r="EC541" s="84"/>
      <c r="ED541" s="84"/>
      <c r="EE541" s="84"/>
      <c r="EF541" s="84"/>
      <c r="EG541" s="84"/>
      <c r="EH541" s="84"/>
      <c r="EI541" s="84"/>
      <c r="EJ541" s="84"/>
      <c r="EK541" s="84"/>
      <c r="EL541" s="84"/>
      <c r="EM541" s="84"/>
      <c r="EN541" s="84"/>
      <c r="EO541" s="84"/>
      <c r="EP541" s="84"/>
      <c r="EQ541" s="84"/>
      <c r="ER541" s="84"/>
      <c r="ES541" s="84"/>
      <c r="ET541" s="84"/>
      <c r="EU541" s="84"/>
      <c r="EV541" s="84"/>
      <c r="EW541" s="84"/>
      <c r="EX541" s="84"/>
      <c r="EY541" s="84"/>
      <c r="EZ541" s="84"/>
      <c r="FA541" s="84"/>
      <c r="FB541" s="84"/>
      <c r="FC541" s="84"/>
      <c r="FD541" s="84"/>
      <c r="FE541" s="84"/>
      <c r="FF541" s="84"/>
      <c r="FG541" s="84"/>
      <c r="FH541" s="84"/>
      <c r="FI541" s="84"/>
      <c r="FJ541" s="84"/>
      <c r="FK541" s="84"/>
      <c r="FL541" s="84"/>
      <c r="FM541" s="84"/>
      <c r="FN541" s="84"/>
      <c r="FO541" s="84"/>
      <c r="FP541" s="84"/>
      <c r="FQ541" s="84"/>
      <c r="FR541" s="84"/>
      <c r="FS541" s="84"/>
      <c r="FT541" s="84"/>
      <c r="FU541" s="84"/>
      <c r="FV541" s="84"/>
      <c r="FW541" s="84"/>
      <c r="FX541" s="84"/>
      <c r="FY541" s="84"/>
      <c r="FZ541" s="84"/>
      <c r="GA541" s="84"/>
      <c r="GB541" s="84"/>
      <c r="GC541" s="84"/>
      <c r="GD541" s="84"/>
      <c r="GE541" s="84"/>
      <c r="GF541" s="84"/>
      <c r="GG541" s="84"/>
      <c r="GH541" s="84"/>
      <c r="GI541" s="84"/>
      <c r="GJ541" s="84"/>
      <c r="GK541" s="84"/>
      <c r="GL541" s="84"/>
      <c r="GM541" s="84"/>
      <c r="GN541" s="84"/>
      <c r="GO541" s="84"/>
      <c r="GP541" s="84"/>
      <c r="GQ541" s="84"/>
      <c r="GR541" s="84"/>
      <c r="GS541" s="84"/>
      <c r="GT541" s="84"/>
      <c r="GU541" s="84"/>
      <c r="GV541" s="84"/>
      <c r="GW541" s="84"/>
      <c r="GX541" s="84"/>
      <c r="GY541" s="84"/>
      <c r="GZ541" s="84"/>
      <c r="HA541" s="84"/>
      <c r="HB541" s="84"/>
      <c r="HC541" s="84"/>
      <c r="HD541" s="84"/>
      <c r="HE541" s="84"/>
      <c r="HF541" s="84"/>
      <c r="HG541" s="84"/>
      <c r="HH541" s="84"/>
      <c r="HI541" s="84"/>
      <c r="HJ541" s="84"/>
      <c r="HK541" s="84"/>
      <c r="HL541" s="84"/>
      <c r="HM541" s="84"/>
      <c r="HN541" s="84"/>
      <c r="HO541" s="84"/>
      <c r="HP541" s="84"/>
      <c r="HQ541" s="84"/>
      <c r="HR541" s="84"/>
      <c r="HS541" s="84"/>
      <c r="HT541" s="84"/>
      <c r="HU541" s="84"/>
      <c r="HV541" s="84"/>
      <c r="HW541" s="84"/>
      <c r="HX541" s="84"/>
      <c r="HY541" s="84"/>
      <c r="HZ541" s="84"/>
      <c r="IA541" s="84"/>
      <c r="IB541" s="84"/>
      <c r="IC541" s="84"/>
      <c r="ID541" s="84"/>
      <c r="IE541" s="84"/>
      <c r="IF541" s="84"/>
      <c r="IG541" s="84"/>
      <c r="IH541" s="84"/>
      <c r="II541" s="84"/>
      <c r="IJ541" s="84"/>
      <c r="IK541" s="84"/>
      <c r="IL541" s="84"/>
    </row>
    <row r="542" spans="1:246" ht="30">
      <c r="A542" s="139" t="s">
        <v>861</v>
      </c>
      <c r="B542" s="49" t="s">
        <v>33</v>
      </c>
      <c r="C542" s="139"/>
      <c r="D542" s="139"/>
      <c r="E542" s="90">
        <v>95</v>
      </c>
      <c r="F542" s="115" t="s">
        <v>571</v>
      </c>
      <c r="G542" s="395"/>
      <c r="H542" s="222">
        <f t="shared" si="107"/>
        <v>150</v>
      </c>
      <c r="I542" s="203">
        <v>150</v>
      </c>
      <c r="J542" s="113"/>
      <c r="K542" s="113"/>
      <c r="L542" s="88">
        <f t="shared" si="108"/>
        <v>150</v>
      </c>
      <c r="M542" s="113">
        <v>150</v>
      </c>
      <c r="N542" s="114"/>
      <c r="O542" s="113"/>
      <c r="P542" s="113">
        <f t="shared" si="106"/>
        <v>0</v>
      </c>
      <c r="Q542" s="113"/>
      <c r="R542" s="114"/>
      <c r="S542" s="114"/>
      <c r="T542" s="114">
        <f t="shared" si="114"/>
        <v>0.128301</v>
      </c>
      <c r="U542" s="114">
        <v>0.128301</v>
      </c>
      <c r="V542" s="114"/>
      <c r="W542" s="114"/>
      <c r="X542" s="82" t="s">
        <v>451</v>
      </c>
      <c r="Y542" s="82"/>
      <c r="Z542" s="50">
        <f t="shared" si="110"/>
        <v>150</v>
      </c>
      <c r="AA542" s="51">
        <f t="shared" si="111"/>
        <v>150</v>
      </c>
      <c r="AB542" s="51">
        <f t="shared" si="112"/>
        <v>0</v>
      </c>
      <c r="AC542" s="51">
        <f t="shared" si="113"/>
        <v>0.128301</v>
      </c>
      <c r="AD542" s="84"/>
      <c r="AE542" s="84"/>
      <c r="AF542" s="84"/>
      <c r="AG542" s="84"/>
      <c r="AH542" s="84"/>
      <c r="AI542" s="84"/>
      <c r="AJ542" s="84"/>
      <c r="AK542" s="84"/>
      <c r="AL542" s="84"/>
      <c r="AM542" s="84"/>
      <c r="AN542" s="84"/>
      <c r="AO542" s="84"/>
      <c r="AP542" s="84"/>
      <c r="AQ542" s="84"/>
      <c r="AR542" s="84"/>
      <c r="AS542" s="84"/>
      <c r="AT542" s="84"/>
      <c r="AU542" s="84"/>
      <c r="AV542" s="84"/>
      <c r="AW542" s="84"/>
      <c r="AX542" s="84"/>
      <c r="AY542" s="84"/>
      <c r="AZ542" s="84"/>
      <c r="BA542" s="84"/>
      <c r="BB542" s="84"/>
      <c r="BC542" s="84"/>
      <c r="BD542" s="84"/>
      <c r="BE542" s="84"/>
      <c r="BF542" s="84"/>
      <c r="BG542" s="84"/>
      <c r="BH542" s="84"/>
      <c r="BI542" s="84"/>
      <c r="BJ542" s="84"/>
      <c r="BK542" s="84"/>
      <c r="BL542" s="84"/>
      <c r="BM542" s="84"/>
      <c r="BN542" s="84"/>
      <c r="BO542" s="84"/>
      <c r="BP542" s="84"/>
      <c r="BQ542" s="84"/>
      <c r="BR542" s="84"/>
      <c r="BS542" s="84"/>
      <c r="BT542" s="84"/>
      <c r="BU542" s="84"/>
      <c r="BV542" s="84"/>
      <c r="BW542" s="84"/>
      <c r="BX542" s="84"/>
      <c r="BY542" s="84"/>
      <c r="BZ542" s="84"/>
      <c r="CA542" s="84"/>
      <c r="CB542" s="84"/>
      <c r="CC542" s="84"/>
      <c r="CD542" s="84"/>
      <c r="CE542" s="84"/>
      <c r="CF542" s="84"/>
      <c r="CG542" s="84"/>
      <c r="CH542" s="84"/>
      <c r="CI542" s="84"/>
      <c r="CJ542" s="84"/>
      <c r="CK542" s="84"/>
      <c r="CL542" s="84"/>
      <c r="CM542" s="84"/>
      <c r="CN542" s="84"/>
      <c r="CO542" s="84"/>
      <c r="CP542" s="84"/>
      <c r="CQ542" s="84"/>
      <c r="CR542" s="84"/>
      <c r="CS542" s="84"/>
      <c r="CT542" s="84"/>
      <c r="CU542" s="84"/>
      <c r="CV542" s="84"/>
      <c r="CW542" s="84"/>
      <c r="CX542" s="84"/>
      <c r="CY542" s="84"/>
      <c r="CZ542" s="84"/>
      <c r="DA542" s="84"/>
      <c r="DB542" s="84"/>
      <c r="DC542" s="84"/>
      <c r="DD542" s="84"/>
      <c r="DE542" s="84"/>
      <c r="DF542" s="84"/>
      <c r="DG542" s="84"/>
      <c r="DH542" s="84"/>
      <c r="DI542" s="84"/>
      <c r="DJ542" s="84"/>
      <c r="DK542" s="84"/>
      <c r="DL542" s="84"/>
      <c r="DM542" s="84"/>
      <c r="DN542" s="84"/>
      <c r="DO542" s="84"/>
      <c r="DP542" s="84"/>
      <c r="DQ542" s="84"/>
      <c r="DR542" s="84"/>
      <c r="DS542" s="84"/>
      <c r="DT542" s="84"/>
      <c r="DU542" s="84"/>
      <c r="DV542" s="84"/>
      <c r="DW542" s="84"/>
      <c r="DX542" s="84"/>
      <c r="DY542" s="84"/>
      <c r="DZ542" s="84"/>
      <c r="EA542" s="84"/>
      <c r="EB542" s="84"/>
      <c r="EC542" s="84"/>
      <c r="ED542" s="84"/>
      <c r="EE542" s="84"/>
      <c r="EF542" s="84"/>
      <c r="EG542" s="84"/>
      <c r="EH542" s="84"/>
      <c r="EI542" s="84"/>
      <c r="EJ542" s="84"/>
      <c r="EK542" s="84"/>
      <c r="EL542" s="84"/>
      <c r="EM542" s="84"/>
      <c r="EN542" s="84"/>
      <c r="EO542" s="84"/>
      <c r="EP542" s="84"/>
      <c r="EQ542" s="84"/>
      <c r="ER542" s="84"/>
      <c r="ES542" s="84"/>
      <c r="ET542" s="84"/>
      <c r="EU542" s="84"/>
      <c r="EV542" s="84"/>
      <c r="EW542" s="84"/>
      <c r="EX542" s="84"/>
      <c r="EY542" s="84"/>
      <c r="EZ542" s="84"/>
      <c r="FA542" s="84"/>
      <c r="FB542" s="84"/>
      <c r="FC542" s="84"/>
      <c r="FD542" s="84"/>
      <c r="FE542" s="84"/>
      <c r="FF542" s="84"/>
      <c r="FG542" s="84"/>
      <c r="FH542" s="84"/>
      <c r="FI542" s="84"/>
      <c r="FJ542" s="84"/>
      <c r="FK542" s="84"/>
      <c r="FL542" s="84"/>
      <c r="FM542" s="84"/>
      <c r="FN542" s="84"/>
      <c r="FO542" s="84"/>
      <c r="FP542" s="84"/>
      <c r="FQ542" s="84"/>
      <c r="FR542" s="84"/>
      <c r="FS542" s="84"/>
      <c r="FT542" s="84"/>
      <c r="FU542" s="84"/>
      <c r="FV542" s="84"/>
      <c r="FW542" s="84"/>
      <c r="FX542" s="84"/>
      <c r="FY542" s="84"/>
      <c r="FZ542" s="84"/>
      <c r="GA542" s="84"/>
      <c r="GB542" s="84"/>
      <c r="GC542" s="84"/>
      <c r="GD542" s="84"/>
      <c r="GE542" s="84"/>
      <c r="GF542" s="84"/>
      <c r="GG542" s="84"/>
      <c r="GH542" s="84"/>
      <c r="GI542" s="84"/>
      <c r="GJ542" s="84"/>
      <c r="GK542" s="84"/>
      <c r="GL542" s="84"/>
      <c r="GM542" s="84"/>
      <c r="GN542" s="84"/>
      <c r="GO542" s="84"/>
      <c r="GP542" s="84"/>
      <c r="GQ542" s="84"/>
      <c r="GR542" s="84"/>
      <c r="GS542" s="84"/>
      <c r="GT542" s="84"/>
      <c r="GU542" s="84"/>
      <c r="GV542" s="84"/>
      <c r="GW542" s="84"/>
      <c r="GX542" s="84"/>
      <c r="GY542" s="84"/>
      <c r="GZ542" s="84"/>
      <c r="HA542" s="84"/>
      <c r="HB542" s="84"/>
      <c r="HC542" s="84"/>
      <c r="HD542" s="84"/>
      <c r="HE542" s="84"/>
      <c r="HF542" s="84"/>
      <c r="HG542" s="84"/>
      <c r="HH542" s="84"/>
      <c r="HI542" s="84"/>
      <c r="HJ542" s="84"/>
      <c r="HK542" s="84"/>
      <c r="HL542" s="84"/>
      <c r="HM542" s="84"/>
      <c r="HN542" s="84"/>
      <c r="HO542" s="84"/>
      <c r="HP542" s="84"/>
      <c r="HQ542" s="84"/>
      <c r="HR542" s="84"/>
      <c r="HS542" s="84"/>
      <c r="HT542" s="84"/>
      <c r="HU542" s="84"/>
      <c r="HV542" s="84"/>
      <c r="HW542" s="84"/>
      <c r="HX542" s="84"/>
      <c r="HY542" s="84"/>
      <c r="HZ542" s="84"/>
      <c r="IA542" s="84"/>
      <c r="IB542" s="84"/>
      <c r="IC542" s="84"/>
      <c r="ID542" s="84"/>
      <c r="IE542" s="84"/>
      <c r="IF542" s="84"/>
      <c r="IG542" s="84"/>
      <c r="IH542" s="84"/>
      <c r="II542" s="84"/>
      <c r="IJ542" s="84"/>
      <c r="IK542" s="84"/>
      <c r="IL542" s="84"/>
    </row>
    <row r="543" spans="1:246" ht="30">
      <c r="A543" s="139" t="s">
        <v>861</v>
      </c>
      <c r="B543" s="49" t="s">
        <v>33</v>
      </c>
      <c r="C543" s="139"/>
      <c r="D543" s="139"/>
      <c r="E543" s="90">
        <v>96</v>
      </c>
      <c r="F543" s="115" t="s">
        <v>572</v>
      </c>
      <c r="G543" s="395"/>
      <c r="H543" s="222">
        <f t="shared" si="107"/>
        <v>210</v>
      </c>
      <c r="I543" s="203">
        <v>210</v>
      </c>
      <c r="J543" s="113"/>
      <c r="K543" s="113"/>
      <c r="L543" s="88">
        <f t="shared" si="108"/>
        <v>210</v>
      </c>
      <c r="M543" s="113">
        <v>210</v>
      </c>
      <c r="N543" s="114"/>
      <c r="O543" s="113"/>
      <c r="P543" s="113">
        <f t="shared" si="106"/>
        <v>0</v>
      </c>
      <c r="Q543" s="113"/>
      <c r="R543" s="114"/>
      <c r="S543" s="114"/>
      <c r="T543" s="114">
        <f t="shared" si="114"/>
        <v>4.7142000000000003E-2</v>
      </c>
      <c r="U543" s="114">
        <v>4.7142000000000003E-2</v>
      </c>
      <c r="V543" s="114"/>
      <c r="W543" s="114"/>
      <c r="X543" s="82" t="s">
        <v>451</v>
      </c>
      <c r="Y543" s="82"/>
      <c r="Z543" s="50">
        <f t="shared" si="110"/>
        <v>210</v>
      </c>
      <c r="AA543" s="51">
        <f t="shared" si="111"/>
        <v>210</v>
      </c>
      <c r="AB543" s="51">
        <f t="shared" si="112"/>
        <v>0</v>
      </c>
      <c r="AC543" s="51">
        <f t="shared" si="113"/>
        <v>4.7142000000000003E-2</v>
      </c>
      <c r="AD543" s="84"/>
      <c r="AE543" s="84"/>
      <c r="AF543" s="84"/>
      <c r="AG543" s="84"/>
      <c r="AH543" s="84"/>
      <c r="AI543" s="84"/>
      <c r="AJ543" s="84"/>
      <c r="AK543" s="84"/>
      <c r="AL543" s="84"/>
      <c r="AM543" s="84"/>
      <c r="AN543" s="84"/>
      <c r="AO543" s="84"/>
      <c r="AP543" s="84"/>
      <c r="AQ543" s="84"/>
      <c r="AR543" s="84"/>
      <c r="AS543" s="84"/>
      <c r="AT543" s="84"/>
      <c r="AU543" s="84"/>
      <c r="AV543" s="84"/>
      <c r="AW543" s="84"/>
      <c r="AX543" s="84"/>
      <c r="AY543" s="84"/>
      <c r="AZ543" s="84"/>
      <c r="BA543" s="84"/>
      <c r="BB543" s="84"/>
      <c r="BC543" s="84"/>
      <c r="BD543" s="84"/>
      <c r="BE543" s="84"/>
      <c r="BF543" s="84"/>
      <c r="BG543" s="84"/>
      <c r="BH543" s="84"/>
      <c r="BI543" s="84"/>
      <c r="BJ543" s="84"/>
      <c r="BK543" s="84"/>
      <c r="BL543" s="84"/>
      <c r="BM543" s="84"/>
      <c r="BN543" s="84"/>
      <c r="BO543" s="84"/>
      <c r="BP543" s="84"/>
      <c r="BQ543" s="84"/>
      <c r="BR543" s="84"/>
      <c r="BS543" s="84"/>
      <c r="BT543" s="84"/>
      <c r="BU543" s="84"/>
      <c r="BV543" s="84"/>
      <c r="BW543" s="84"/>
      <c r="BX543" s="84"/>
      <c r="BY543" s="84"/>
      <c r="BZ543" s="84"/>
      <c r="CA543" s="84"/>
      <c r="CB543" s="84"/>
      <c r="CC543" s="84"/>
      <c r="CD543" s="84"/>
      <c r="CE543" s="84"/>
      <c r="CF543" s="84"/>
      <c r="CG543" s="84"/>
      <c r="CH543" s="84"/>
      <c r="CI543" s="84"/>
      <c r="CJ543" s="84"/>
      <c r="CK543" s="84"/>
      <c r="CL543" s="84"/>
      <c r="CM543" s="84"/>
      <c r="CN543" s="84"/>
      <c r="CO543" s="84"/>
      <c r="CP543" s="84"/>
      <c r="CQ543" s="84"/>
      <c r="CR543" s="84"/>
      <c r="CS543" s="84"/>
      <c r="CT543" s="84"/>
      <c r="CU543" s="84"/>
      <c r="CV543" s="84"/>
      <c r="CW543" s="84"/>
      <c r="CX543" s="84"/>
      <c r="CY543" s="84"/>
      <c r="CZ543" s="84"/>
      <c r="DA543" s="84"/>
      <c r="DB543" s="84"/>
      <c r="DC543" s="84"/>
      <c r="DD543" s="84"/>
      <c r="DE543" s="84"/>
      <c r="DF543" s="84"/>
      <c r="DG543" s="84"/>
      <c r="DH543" s="84"/>
      <c r="DI543" s="84"/>
      <c r="DJ543" s="84"/>
      <c r="DK543" s="84"/>
      <c r="DL543" s="84"/>
      <c r="DM543" s="84"/>
      <c r="DN543" s="84"/>
      <c r="DO543" s="84"/>
      <c r="DP543" s="84"/>
      <c r="DQ543" s="84"/>
      <c r="DR543" s="84"/>
      <c r="DS543" s="84"/>
      <c r="DT543" s="84"/>
      <c r="DU543" s="84"/>
      <c r="DV543" s="84"/>
      <c r="DW543" s="84"/>
      <c r="DX543" s="84"/>
      <c r="DY543" s="84"/>
      <c r="DZ543" s="84"/>
      <c r="EA543" s="84"/>
      <c r="EB543" s="84"/>
      <c r="EC543" s="84"/>
      <c r="ED543" s="84"/>
      <c r="EE543" s="84"/>
      <c r="EF543" s="84"/>
      <c r="EG543" s="84"/>
      <c r="EH543" s="84"/>
      <c r="EI543" s="84"/>
      <c r="EJ543" s="84"/>
      <c r="EK543" s="84"/>
      <c r="EL543" s="84"/>
      <c r="EM543" s="84"/>
      <c r="EN543" s="84"/>
      <c r="EO543" s="84"/>
      <c r="EP543" s="84"/>
      <c r="EQ543" s="84"/>
      <c r="ER543" s="84"/>
      <c r="ES543" s="84"/>
      <c r="ET543" s="84"/>
      <c r="EU543" s="84"/>
      <c r="EV543" s="84"/>
      <c r="EW543" s="84"/>
      <c r="EX543" s="84"/>
      <c r="EY543" s="84"/>
      <c r="EZ543" s="84"/>
      <c r="FA543" s="84"/>
      <c r="FB543" s="84"/>
      <c r="FC543" s="84"/>
      <c r="FD543" s="84"/>
      <c r="FE543" s="84"/>
      <c r="FF543" s="84"/>
      <c r="FG543" s="84"/>
      <c r="FH543" s="84"/>
      <c r="FI543" s="84"/>
      <c r="FJ543" s="84"/>
      <c r="FK543" s="84"/>
      <c r="FL543" s="84"/>
      <c r="FM543" s="84"/>
      <c r="FN543" s="84"/>
      <c r="FO543" s="84"/>
      <c r="FP543" s="84"/>
      <c r="FQ543" s="84"/>
      <c r="FR543" s="84"/>
      <c r="FS543" s="84"/>
      <c r="FT543" s="84"/>
      <c r="FU543" s="84"/>
      <c r="FV543" s="84"/>
      <c r="FW543" s="84"/>
      <c r="FX543" s="84"/>
      <c r="FY543" s="84"/>
      <c r="FZ543" s="84"/>
      <c r="GA543" s="84"/>
      <c r="GB543" s="84"/>
      <c r="GC543" s="84"/>
      <c r="GD543" s="84"/>
      <c r="GE543" s="84"/>
      <c r="GF543" s="84"/>
      <c r="GG543" s="84"/>
      <c r="GH543" s="84"/>
      <c r="GI543" s="84"/>
      <c r="GJ543" s="84"/>
      <c r="GK543" s="84"/>
      <c r="GL543" s="84"/>
      <c r="GM543" s="84"/>
      <c r="GN543" s="84"/>
      <c r="GO543" s="84"/>
      <c r="GP543" s="84"/>
      <c r="GQ543" s="84"/>
      <c r="GR543" s="84"/>
      <c r="GS543" s="84"/>
      <c r="GT543" s="84"/>
      <c r="GU543" s="84"/>
      <c r="GV543" s="84"/>
      <c r="GW543" s="84"/>
      <c r="GX543" s="84"/>
      <c r="GY543" s="84"/>
      <c r="GZ543" s="84"/>
      <c r="HA543" s="84"/>
      <c r="HB543" s="84"/>
      <c r="HC543" s="84"/>
      <c r="HD543" s="84"/>
      <c r="HE543" s="84"/>
      <c r="HF543" s="84"/>
      <c r="HG543" s="84"/>
      <c r="HH543" s="84"/>
      <c r="HI543" s="84"/>
      <c r="HJ543" s="84"/>
      <c r="HK543" s="84"/>
      <c r="HL543" s="84"/>
      <c r="HM543" s="84"/>
      <c r="HN543" s="84"/>
      <c r="HO543" s="84"/>
      <c r="HP543" s="84"/>
      <c r="HQ543" s="84"/>
      <c r="HR543" s="84"/>
      <c r="HS543" s="84"/>
      <c r="HT543" s="84"/>
      <c r="HU543" s="84"/>
      <c r="HV543" s="84"/>
      <c r="HW543" s="84"/>
      <c r="HX543" s="84"/>
      <c r="HY543" s="84"/>
      <c r="HZ543" s="84"/>
      <c r="IA543" s="84"/>
      <c r="IB543" s="84"/>
      <c r="IC543" s="84"/>
      <c r="ID543" s="84"/>
      <c r="IE543" s="84"/>
      <c r="IF543" s="84"/>
      <c r="IG543" s="84"/>
      <c r="IH543" s="84"/>
      <c r="II543" s="84"/>
      <c r="IJ543" s="84"/>
      <c r="IK543" s="84"/>
      <c r="IL543" s="84"/>
    </row>
    <row r="544" spans="1:246" ht="30">
      <c r="A544" s="139" t="s">
        <v>861</v>
      </c>
      <c r="B544" s="49" t="s">
        <v>33</v>
      </c>
      <c r="C544" s="139"/>
      <c r="D544" s="139"/>
      <c r="E544" s="90">
        <v>97</v>
      </c>
      <c r="F544" s="115" t="s">
        <v>573</v>
      </c>
      <c r="G544" s="395"/>
      <c r="H544" s="222">
        <f>SUM(I544:K544)</f>
        <v>53.4</v>
      </c>
      <c r="I544" s="203">
        <v>53.4</v>
      </c>
      <c r="J544" s="113"/>
      <c r="K544" s="113"/>
      <c r="L544" s="88">
        <f>SUM(M544:O544)</f>
        <v>53.4</v>
      </c>
      <c r="M544" s="113">
        <v>53.4</v>
      </c>
      <c r="N544" s="114"/>
      <c r="O544" s="113"/>
      <c r="P544" s="113">
        <f t="shared" si="106"/>
        <v>0</v>
      </c>
      <c r="Q544" s="113"/>
      <c r="R544" s="114"/>
      <c r="S544" s="114"/>
      <c r="T544" s="114">
        <f t="shared" si="114"/>
        <v>8.3102999999999996E-2</v>
      </c>
      <c r="U544" s="114">
        <v>8.3102999999999996E-2</v>
      </c>
      <c r="V544" s="114"/>
      <c r="W544" s="114"/>
      <c r="X544" s="82" t="s">
        <v>451</v>
      </c>
      <c r="Y544" s="82"/>
      <c r="Z544" s="50">
        <f t="shared" si="110"/>
        <v>53.4</v>
      </c>
      <c r="AA544" s="51">
        <f t="shared" si="111"/>
        <v>53.4</v>
      </c>
      <c r="AB544" s="51">
        <f t="shared" si="112"/>
        <v>0</v>
      </c>
      <c r="AC544" s="51">
        <f t="shared" si="113"/>
        <v>8.3102999999999996E-2</v>
      </c>
      <c r="AD544" s="84"/>
      <c r="AE544" s="84"/>
      <c r="AF544" s="84"/>
      <c r="AG544" s="84"/>
      <c r="AH544" s="84"/>
      <c r="AI544" s="84"/>
      <c r="AJ544" s="84"/>
      <c r="AK544" s="84"/>
      <c r="AL544" s="84"/>
      <c r="AM544" s="84"/>
      <c r="AN544" s="84"/>
      <c r="AO544" s="84"/>
      <c r="AP544" s="84"/>
      <c r="AQ544" s="84"/>
      <c r="AR544" s="84"/>
      <c r="AS544" s="84"/>
      <c r="AT544" s="84"/>
      <c r="AU544" s="84"/>
      <c r="AV544" s="84"/>
      <c r="AW544" s="84"/>
      <c r="AX544" s="84"/>
      <c r="AY544" s="84"/>
      <c r="AZ544" s="84"/>
      <c r="BA544" s="84"/>
      <c r="BB544" s="84"/>
      <c r="BC544" s="84"/>
      <c r="BD544" s="84"/>
      <c r="BE544" s="84"/>
      <c r="BF544" s="84"/>
      <c r="BG544" s="84"/>
      <c r="BH544" s="84"/>
      <c r="BI544" s="84"/>
      <c r="BJ544" s="84"/>
      <c r="BK544" s="84"/>
      <c r="BL544" s="84"/>
      <c r="BM544" s="84"/>
      <c r="BN544" s="84"/>
      <c r="BO544" s="84"/>
      <c r="BP544" s="84"/>
      <c r="BQ544" s="84"/>
      <c r="BR544" s="84"/>
      <c r="BS544" s="84"/>
      <c r="BT544" s="84"/>
      <c r="BU544" s="84"/>
      <c r="BV544" s="84"/>
      <c r="BW544" s="84"/>
      <c r="BX544" s="84"/>
      <c r="BY544" s="84"/>
      <c r="BZ544" s="84"/>
      <c r="CA544" s="84"/>
      <c r="CB544" s="84"/>
      <c r="CC544" s="84"/>
      <c r="CD544" s="84"/>
      <c r="CE544" s="84"/>
      <c r="CF544" s="84"/>
      <c r="CG544" s="84"/>
      <c r="CH544" s="84"/>
      <c r="CI544" s="84"/>
      <c r="CJ544" s="84"/>
      <c r="CK544" s="84"/>
      <c r="CL544" s="84"/>
      <c r="CM544" s="84"/>
      <c r="CN544" s="84"/>
      <c r="CO544" s="84"/>
      <c r="CP544" s="84"/>
      <c r="CQ544" s="84"/>
      <c r="CR544" s="84"/>
      <c r="CS544" s="84"/>
      <c r="CT544" s="84"/>
      <c r="CU544" s="84"/>
      <c r="CV544" s="84"/>
      <c r="CW544" s="84"/>
      <c r="CX544" s="84"/>
      <c r="CY544" s="84"/>
      <c r="CZ544" s="84"/>
      <c r="DA544" s="84"/>
      <c r="DB544" s="84"/>
      <c r="DC544" s="84"/>
      <c r="DD544" s="84"/>
      <c r="DE544" s="84"/>
      <c r="DF544" s="84"/>
      <c r="DG544" s="84"/>
      <c r="DH544" s="84"/>
      <c r="DI544" s="84"/>
      <c r="DJ544" s="84"/>
      <c r="DK544" s="84"/>
      <c r="DL544" s="84"/>
      <c r="DM544" s="84"/>
      <c r="DN544" s="84"/>
      <c r="DO544" s="84"/>
      <c r="DP544" s="84"/>
      <c r="DQ544" s="84"/>
      <c r="DR544" s="84"/>
      <c r="DS544" s="84"/>
      <c r="DT544" s="84"/>
      <c r="DU544" s="84"/>
      <c r="DV544" s="84"/>
      <c r="DW544" s="84"/>
      <c r="DX544" s="84"/>
      <c r="DY544" s="84"/>
      <c r="DZ544" s="84"/>
      <c r="EA544" s="84"/>
      <c r="EB544" s="84"/>
      <c r="EC544" s="84"/>
      <c r="ED544" s="84"/>
      <c r="EE544" s="84"/>
      <c r="EF544" s="84"/>
      <c r="EG544" s="84"/>
      <c r="EH544" s="84"/>
      <c r="EI544" s="84"/>
      <c r="EJ544" s="84"/>
      <c r="EK544" s="84"/>
      <c r="EL544" s="84"/>
      <c r="EM544" s="84"/>
      <c r="EN544" s="84"/>
      <c r="EO544" s="84"/>
      <c r="EP544" s="84"/>
      <c r="EQ544" s="84"/>
      <c r="ER544" s="84"/>
      <c r="ES544" s="84"/>
      <c r="ET544" s="84"/>
      <c r="EU544" s="84"/>
      <c r="EV544" s="84"/>
      <c r="EW544" s="84"/>
      <c r="EX544" s="84"/>
      <c r="EY544" s="84"/>
      <c r="EZ544" s="84"/>
      <c r="FA544" s="84"/>
      <c r="FB544" s="84"/>
      <c r="FC544" s="84"/>
      <c r="FD544" s="84"/>
      <c r="FE544" s="84"/>
      <c r="FF544" s="84"/>
      <c r="FG544" s="84"/>
      <c r="FH544" s="84"/>
      <c r="FI544" s="84"/>
      <c r="FJ544" s="84"/>
      <c r="FK544" s="84"/>
      <c r="FL544" s="84"/>
      <c r="FM544" s="84"/>
      <c r="FN544" s="84"/>
      <c r="FO544" s="84"/>
      <c r="FP544" s="84"/>
      <c r="FQ544" s="84"/>
      <c r="FR544" s="84"/>
      <c r="FS544" s="84"/>
      <c r="FT544" s="84"/>
      <c r="FU544" s="84"/>
      <c r="FV544" s="84"/>
      <c r="FW544" s="84"/>
      <c r="FX544" s="84"/>
      <c r="FY544" s="84"/>
      <c r="FZ544" s="84"/>
      <c r="GA544" s="84"/>
      <c r="GB544" s="84"/>
      <c r="GC544" s="84"/>
      <c r="GD544" s="84"/>
      <c r="GE544" s="84"/>
      <c r="GF544" s="84"/>
      <c r="GG544" s="84"/>
      <c r="GH544" s="84"/>
      <c r="GI544" s="84"/>
      <c r="GJ544" s="84"/>
      <c r="GK544" s="84"/>
      <c r="GL544" s="84"/>
      <c r="GM544" s="84"/>
      <c r="GN544" s="84"/>
      <c r="GO544" s="84"/>
      <c r="GP544" s="84"/>
      <c r="GQ544" s="84"/>
      <c r="GR544" s="84"/>
      <c r="GS544" s="84"/>
      <c r="GT544" s="84"/>
      <c r="GU544" s="84"/>
      <c r="GV544" s="84"/>
      <c r="GW544" s="84"/>
      <c r="GX544" s="84"/>
      <c r="GY544" s="84"/>
      <c r="GZ544" s="84"/>
      <c r="HA544" s="84"/>
      <c r="HB544" s="84"/>
      <c r="HC544" s="84"/>
      <c r="HD544" s="84"/>
      <c r="HE544" s="84"/>
      <c r="HF544" s="84"/>
      <c r="HG544" s="84"/>
      <c r="HH544" s="84"/>
      <c r="HI544" s="84"/>
      <c r="HJ544" s="84"/>
      <c r="HK544" s="84"/>
      <c r="HL544" s="84"/>
      <c r="HM544" s="84"/>
      <c r="HN544" s="84"/>
      <c r="HO544" s="84"/>
      <c r="HP544" s="84"/>
      <c r="HQ544" s="84"/>
      <c r="HR544" s="84"/>
      <c r="HS544" s="84"/>
      <c r="HT544" s="84"/>
      <c r="HU544" s="84"/>
      <c r="HV544" s="84"/>
      <c r="HW544" s="84"/>
      <c r="HX544" s="84"/>
      <c r="HY544" s="84"/>
      <c r="HZ544" s="84"/>
      <c r="IA544" s="84"/>
      <c r="IB544" s="84"/>
      <c r="IC544" s="84"/>
      <c r="ID544" s="84"/>
      <c r="IE544" s="84"/>
      <c r="IF544" s="84"/>
      <c r="IG544" s="84"/>
      <c r="IH544" s="84"/>
      <c r="II544" s="84"/>
      <c r="IJ544" s="84"/>
      <c r="IK544" s="84"/>
      <c r="IL544" s="84"/>
    </row>
    <row r="545" spans="1:246" ht="30">
      <c r="A545" s="139" t="s">
        <v>861</v>
      </c>
      <c r="B545" s="49" t="s">
        <v>33</v>
      </c>
      <c r="C545" s="139"/>
      <c r="D545" s="139"/>
      <c r="E545" s="90">
        <v>98</v>
      </c>
      <c r="F545" s="115" t="s">
        <v>574</v>
      </c>
      <c r="G545" s="395"/>
      <c r="H545" s="222">
        <f>SUM(I545:K545)</f>
        <v>247</v>
      </c>
      <c r="I545" s="203">
        <v>247</v>
      </c>
      <c r="J545" s="113"/>
      <c r="K545" s="113"/>
      <c r="L545" s="88">
        <f>SUM(M545:O545)</f>
        <v>0</v>
      </c>
      <c r="M545" s="113"/>
      <c r="N545" s="114"/>
      <c r="O545" s="113"/>
      <c r="P545" s="113">
        <f t="shared" si="106"/>
        <v>247</v>
      </c>
      <c r="Q545" s="113">
        <v>247</v>
      </c>
      <c r="R545" s="114"/>
      <c r="S545" s="114"/>
      <c r="T545" s="114">
        <f t="shared" si="114"/>
        <v>0</v>
      </c>
      <c r="U545" s="114"/>
      <c r="V545" s="114"/>
      <c r="W545" s="114"/>
      <c r="X545" s="82" t="s">
        <v>451</v>
      </c>
      <c r="Y545" s="82"/>
      <c r="Z545" s="50">
        <f t="shared" si="110"/>
        <v>247</v>
      </c>
      <c r="AA545" s="51">
        <f t="shared" si="111"/>
        <v>0</v>
      </c>
      <c r="AB545" s="51">
        <f t="shared" si="112"/>
        <v>247</v>
      </c>
      <c r="AC545" s="51">
        <f t="shared" si="113"/>
        <v>0</v>
      </c>
      <c r="AD545" s="84"/>
      <c r="AE545" s="84"/>
      <c r="AF545" s="84"/>
      <c r="AG545" s="84"/>
      <c r="AH545" s="84"/>
      <c r="AI545" s="84"/>
      <c r="AJ545" s="84"/>
      <c r="AK545" s="84"/>
      <c r="AL545" s="84"/>
      <c r="AM545" s="84"/>
      <c r="AN545" s="84"/>
      <c r="AO545" s="84"/>
      <c r="AP545" s="84"/>
      <c r="AQ545" s="84"/>
      <c r="AR545" s="84"/>
      <c r="AS545" s="84"/>
      <c r="AT545" s="84"/>
      <c r="AU545" s="84"/>
      <c r="AV545" s="84"/>
      <c r="AW545" s="84"/>
      <c r="AX545" s="84"/>
      <c r="AY545" s="84"/>
      <c r="AZ545" s="84"/>
      <c r="BA545" s="84"/>
      <c r="BB545" s="84"/>
      <c r="BC545" s="84"/>
      <c r="BD545" s="84"/>
      <c r="BE545" s="84"/>
      <c r="BF545" s="84"/>
      <c r="BG545" s="84"/>
      <c r="BH545" s="84"/>
      <c r="BI545" s="84"/>
      <c r="BJ545" s="84"/>
      <c r="BK545" s="84"/>
      <c r="BL545" s="84"/>
      <c r="BM545" s="84"/>
      <c r="BN545" s="84"/>
      <c r="BO545" s="84"/>
      <c r="BP545" s="84"/>
      <c r="BQ545" s="84"/>
      <c r="BR545" s="84"/>
      <c r="BS545" s="84"/>
      <c r="BT545" s="84"/>
      <c r="BU545" s="84"/>
      <c r="BV545" s="84"/>
      <c r="BW545" s="84"/>
      <c r="BX545" s="84"/>
      <c r="BY545" s="84"/>
      <c r="BZ545" s="84"/>
      <c r="CA545" s="84"/>
      <c r="CB545" s="84"/>
      <c r="CC545" s="84"/>
      <c r="CD545" s="84"/>
      <c r="CE545" s="84"/>
      <c r="CF545" s="84"/>
      <c r="CG545" s="84"/>
      <c r="CH545" s="84"/>
      <c r="CI545" s="84"/>
      <c r="CJ545" s="84"/>
      <c r="CK545" s="84"/>
      <c r="CL545" s="84"/>
      <c r="CM545" s="84"/>
      <c r="CN545" s="84"/>
      <c r="CO545" s="84"/>
      <c r="CP545" s="84"/>
      <c r="CQ545" s="84"/>
      <c r="CR545" s="84"/>
      <c r="CS545" s="84"/>
      <c r="CT545" s="84"/>
      <c r="CU545" s="84"/>
      <c r="CV545" s="84"/>
      <c r="CW545" s="84"/>
      <c r="CX545" s="84"/>
      <c r="CY545" s="84"/>
      <c r="CZ545" s="84"/>
      <c r="DA545" s="84"/>
      <c r="DB545" s="84"/>
      <c r="DC545" s="84"/>
      <c r="DD545" s="84"/>
      <c r="DE545" s="84"/>
      <c r="DF545" s="84"/>
      <c r="DG545" s="84"/>
      <c r="DH545" s="84"/>
      <c r="DI545" s="84"/>
      <c r="DJ545" s="84"/>
      <c r="DK545" s="84"/>
      <c r="DL545" s="84"/>
      <c r="DM545" s="84"/>
      <c r="DN545" s="84"/>
      <c r="DO545" s="84"/>
      <c r="DP545" s="84"/>
      <c r="DQ545" s="84"/>
      <c r="DR545" s="84"/>
      <c r="DS545" s="84"/>
      <c r="DT545" s="84"/>
      <c r="DU545" s="84"/>
      <c r="DV545" s="84"/>
      <c r="DW545" s="84"/>
      <c r="DX545" s="84"/>
      <c r="DY545" s="84"/>
      <c r="DZ545" s="84"/>
      <c r="EA545" s="84"/>
      <c r="EB545" s="84"/>
      <c r="EC545" s="84"/>
      <c r="ED545" s="84"/>
      <c r="EE545" s="84"/>
      <c r="EF545" s="84"/>
      <c r="EG545" s="84"/>
      <c r="EH545" s="84"/>
      <c r="EI545" s="84"/>
      <c r="EJ545" s="84"/>
      <c r="EK545" s="84"/>
      <c r="EL545" s="84"/>
      <c r="EM545" s="84"/>
      <c r="EN545" s="84"/>
      <c r="EO545" s="84"/>
      <c r="EP545" s="84"/>
      <c r="EQ545" s="84"/>
      <c r="ER545" s="84"/>
      <c r="ES545" s="84"/>
      <c r="ET545" s="84"/>
      <c r="EU545" s="84"/>
      <c r="EV545" s="84"/>
      <c r="EW545" s="84"/>
      <c r="EX545" s="84"/>
      <c r="EY545" s="84"/>
      <c r="EZ545" s="84"/>
      <c r="FA545" s="84"/>
      <c r="FB545" s="84"/>
      <c r="FC545" s="84"/>
      <c r="FD545" s="84"/>
      <c r="FE545" s="84"/>
      <c r="FF545" s="84"/>
      <c r="FG545" s="84"/>
      <c r="FH545" s="84"/>
      <c r="FI545" s="84"/>
      <c r="FJ545" s="84"/>
      <c r="FK545" s="84"/>
      <c r="FL545" s="84"/>
      <c r="FM545" s="84"/>
      <c r="FN545" s="84"/>
      <c r="FO545" s="84"/>
      <c r="FP545" s="84"/>
      <c r="FQ545" s="84"/>
      <c r="FR545" s="84"/>
      <c r="FS545" s="84"/>
      <c r="FT545" s="84"/>
      <c r="FU545" s="84"/>
      <c r="FV545" s="84"/>
      <c r="FW545" s="84"/>
      <c r="FX545" s="84"/>
      <c r="FY545" s="84"/>
      <c r="FZ545" s="84"/>
      <c r="GA545" s="84"/>
      <c r="GB545" s="84"/>
      <c r="GC545" s="84"/>
      <c r="GD545" s="84"/>
      <c r="GE545" s="84"/>
      <c r="GF545" s="84"/>
      <c r="GG545" s="84"/>
      <c r="GH545" s="84"/>
      <c r="GI545" s="84"/>
      <c r="GJ545" s="84"/>
      <c r="GK545" s="84"/>
      <c r="GL545" s="84"/>
      <c r="GM545" s="84"/>
      <c r="GN545" s="84"/>
      <c r="GO545" s="84"/>
      <c r="GP545" s="84"/>
      <c r="GQ545" s="84"/>
      <c r="GR545" s="84"/>
      <c r="GS545" s="84"/>
      <c r="GT545" s="84"/>
      <c r="GU545" s="84"/>
      <c r="GV545" s="84"/>
      <c r="GW545" s="84"/>
      <c r="GX545" s="84"/>
      <c r="GY545" s="84"/>
      <c r="GZ545" s="84"/>
      <c r="HA545" s="84"/>
      <c r="HB545" s="84"/>
      <c r="HC545" s="84"/>
      <c r="HD545" s="84"/>
      <c r="HE545" s="84"/>
      <c r="HF545" s="84"/>
      <c r="HG545" s="84"/>
      <c r="HH545" s="84"/>
      <c r="HI545" s="84"/>
      <c r="HJ545" s="84"/>
      <c r="HK545" s="84"/>
      <c r="HL545" s="84"/>
      <c r="HM545" s="84"/>
      <c r="HN545" s="84"/>
      <c r="HO545" s="84"/>
      <c r="HP545" s="84"/>
      <c r="HQ545" s="84"/>
      <c r="HR545" s="84"/>
      <c r="HS545" s="84"/>
      <c r="HT545" s="84"/>
      <c r="HU545" s="84"/>
      <c r="HV545" s="84"/>
      <c r="HW545" s="84"/>
      <c r="HX545" s="84"/>
      <c r="HY545" s="84"/>
      <c r="HZ545" s="84"/>
      <c r="IA545" s="84"/>
      <c r="IB545" s="84"/>
      <c r="IC545" s="84"/>
      <c r="ID545" s="84"/>
      <c r="IE545" s="84"/>
      <c r="IF545" s="84"/>
      <c r="IG545" s="84"/>
      <c r="IH545" s="84"/>
      <c r="II545" s="84"/>
      <c r="IJ545" s="84"/>
      <c r="IK545" s="84"/>
      <c r="IL545" s="84"/>
    </row>
    <row r="546" spans="1:246" ht="30">
      <c r="A546" s="139" t="s">
        <v>861</v>
      </c>
      <c r="B546" s="49" t="s">
        <v>33</v>
      </c>
      <c r="C546" s="139"/>
      <c r="D546" s="139"/>
      <c r="E546" s="90">
        <v>99</v>
      </c>
      <c r="F546" s="115" t="s">
        <v>575</v>
      </c>
      <c r="G546" s="395"/>
      <c r="H546" s="222">
        <f>SUM(I546:K546)</f>
        <v>119</v>
      </c>
      <c r="I546" s="203">
        <v>119</v>
      </c>
      <c r="J546" s="113"/>
      <c r="K546" s="113"/>
      <c r="L546" s="88">
        <f>SUM(M546:O546)</f>
        <v>0</v>
      </c>
      <c r="M546" s="113"/>
      <c r="N546" s="114"/>
      <c r="O546" s="113"/>
      <c r="P546" s="113">
        <f t="shared" si="106"/>
        <v>119</v>
      </c>
      <c r="Q546" s="113">
        <v>119</v>
      </c>
      <c r="R546" s="114"/>
      <c r="S546" s="114"/>
      <c r="T546" s="114">
        <f t="shared" si="114"/>
        <v>0</v>
      </c>
      <c r="U546" s="114"/>
      <c r="V546" s="114"/>
      <c r="W546" s="114"/>
      <c r="X546" s="82" t="s">
        <v>451</v>
      </c>
      <c r="Y546" s="82"/>
      <c r="Z546" s="50">
        <f t="shared" si="110"/>
        <v>119</v>
      </c>
      <c r="AA546" s="51">
        <f t="shared" si="111"/>
        <v>0</v>
      </c>
      <c r="AB546" s="51">
        <f t="shared" si="112"/>
        <v>119</v>
      </c>
      <c r="AC546" s="51">
        <f t="shared" si="113"/>
        <v>0</v>
      </c>
      <c r="AD546" s="84"/>
      <c r="AE546" s="84"/>
      <c r="AF546" s="84"/>
      <c r="AG546" s="84"/>
      <c r="AH546" s="84"/>
      <c r="AI546" s="84"/>
      <c r="AJ546" s="84"/>
      <c r="AK546" s="84"/>
      <c r="AL546" s="84"/>
      <c r="AM546" s="84"/>
      <c r="AN546" s="84"/>
      <c r="AO546" s="84"/>
      <c r="AP546" s="84"/>
      <c r="AQ546" s="84"/>
      <c r="AR546" s="84"/>
      <c r="AS546" s="84"/>
      <c r="AT546" s="84"/>
      <c r="AU546" s="84"/>
      <c r="AV546" s="84"/>
      <c r="AW546" s="84"/>
      <c r="AX546" s="84"/>
      <c r="AY546" s="84"/>
      <c r="AZ546" s="84"/>
      <c r="BA546" s="84"/>
      <c r="BB546" s="84"/>
      <c r="BC546" s="84"/>
      <c r="BD546" s="84"/>
      <c r="BE546" s="84"/>
      <c r="BF546" s="84"/>
      <c r="BG546" s="84"/>
      <c r="BH546" s="84"/>
      <c r="BI546" s="84"/>
      <c r="BJ546" s="84"/>
      <c r="BK546" s="84"/>
      <c r="BL546" s="84"/>
      <c r="BM546" s="84"/>
      <c r="BN546" s="84"/>
      <c r="BO546" s="84"/>
      <c r="BP546" s="84"/>
      <c r="BQ546" s="84"/>
      <c r="BR546" s="84"/>
      <c r="BS546" s="84"/>
      <c r="BT546" s="84"/>
      <c r="BU546" s="84"/>
      <c r="BV546" s="84"/>
      <c r="BW546" s="84"/>
      <c r="BX546" s="84"/>
      <c r="BY546" s="84"/>
      <c r="BZ546" s="84"/>
      <c r="CA546" s="84"/>
      <c r="CB546" s="84"/>
      <c r="CC546" s="84"/>
      <c r="CD546" s="84"/>
      <c r="CE546" s="84"/>
      <c r="CF546" s="84"/>
      <c r="CG546" s="84"/>
      <c r="CH546" s="84"/>
      <c r="CI546" s="84"/>
      <c r="CJ546" s="84"/>
      <c r="CK546" s="84"/>
      <c r="CL546" s="84"/>
      <c r="CM546" s="84"/>
      <c r="CN546" s="84"/>
      <c r="CO546" s="84"/>
      <c r="CP546" s="84"/>
      <c r="CQ546" s="84"/>
      <c r="CR546" s="84"/>
      <c r="CS546" s="84"/>
      <c r="CT546" s="84"/>
      <c r="CU546" s="84"/>
      <c r="CV546" s="84"/>
      <c r="CW546" s="84"/>
      <c r="CX546" s="84"/>
      <c r="CY546" s="84"/>
      <c r="CZ546" s="84"/>
      <c r="DA546" s="84"/>
      <c r="DB546" s="84"/>
      <c r="DC546" s="84"/>
      <c r="DD546" s="84"/>
      <c r="DE546" s="84"/>
      <c r="DF546" s="84"/>
      <c r="DG546" s="84"/>
      <c r="DH546" s="84"/>
      <c r="DI546" s="84"/>
      <c r="DJ546" s="84"/>
      <c r="DK546" s="84"/>
      <c r="DL546" s="84"/>
      <c r="DM546" s="84"/>
      <c r="DN546" s="84"/>
      <c r="DO546" s="84"/>
      <c r="DP546" s="84"/>
      <c r="DQ546" s="84"/>
      <c r="DR546" s="84"/>
      <c r="DS546" s="84"/>
      <c r="DT546" s="84"/>
      <c r="DU546" s="84"/>
      <c r="DV546" s="84"/>
      <c r="DW546" s="84"/>
      <c r="DX546" s="84"/>
      <c r="DY546" s="84"/>
      <c r="DZ546" s="84"/>
      <c r="EA546" s="84"/>
      <c r="EB546" s="84"/>
      <c r="EC546" s="84"/>
      <c r="ED546" s="84"/>
      <c r="EE546" s="84"/>
      <c r="EF546" s="84"/>
      <c r="EG546" s="84"/>
      <c r="EH546" s="84"/>
      <c r="EI546" s="84"/>
      <c r="EJ546" s="84"/>
      <c r="EK546" s="84"/>
      <c r="EL546" s="84"/>
      <c r="EM546" s="84"/>
      <c r="EN546" s="84"/>
      <c r="EO546" s="84"/>
      <c r="EP546" s="84"/>
      <c r="EQ546" s="84"/>
      <c r="ER546" s="84"/>
      <c r="ES546" s="84"/>
      <c r="ET546" s="84"/>
      <c r="EU546" s="84"/>
      <c r="EV546" s="84"/>
      <c r="EW546" s="84"/>
      <c r="EX546" s="84"/>
      <c r="EY546" s="84"/>
      <c r="EZ546" s="84"/>
      <c r="FA546" s="84"/>
      <c r="FB546" s="84"/>
      <c r="FC546" s="84"/>
      <c r="FD546" s="84"/>
      <c r="FE546" s="84"/>
      <c r="FF546" s="84"/>
      <c r="FG546" s="84"/>
      <c r="FH546" s="84"/>
      <c r="FI546" s="84"/>
      <c r="FJ546" s="84"/>
      <c r="FK546" s="84"/>
      <c r="FL546" s="84"/>
      <c r="FM546" s="84"/>
      <c r="FN546" s="84"/>
      <c r="FO546" s="84"/>
      <c r="FP546" s="84"/>
      <c r="FQ546" s="84"/>
      <c r="FR546" s="84"/>
      <c r="FS546" s="84"/>
      <c r="FT546" s="84"/>
      <c r="FU546" s="84"/>
      <c r="FV546" s="84"/>
      <c r="FW546" s="84"/>
      <c r="FX546" s="84"/>
      <c r="FY546" s="84"/>
      <c r="FZ546" s="84"/>
      <c r="GA546" s="84"/>
      <c r="GB546" s="84"/>
      <c r="GC546" s="84"/>
      <c r="GD546" s="84"/>
      <c r="GE546" s="84"/>
      <c r="GF546" s="84"/>
      <c r="GG546" s="84"/>
      <c r="GH546" s="84"/>
      <c r="GI546" s="84"/>
      <c r="GJ546" s="84"/>
      <c r="GK546" s="84"/>
      <c r="GL546" s="84"/>
      <c r="GM546" s="84"/>
      <c r="GN546" s="84"/>
      <c r="GO546" s="84"/>
      <c r="GP546" s="84"/>
      <c r="GQ546" s="84"/>
      <c r="GR546" s="84"/>
      <c r="GS546" s="84"/>
      <c r="GT546" s="84"/>
      <c r="GU546" s="84"/>
      <c r="GV546" s="84"/>
      <c r="GW546" s="84"/>
      <c r="GX546" s="84"/>
      <c r="GY546" s="84"/>
      <c r="GZ546" s="84"/>
      <c r="HA546" s="84"/>
      <c r="HB546" s="84"/>
      <c r="HC546" s="84"/>
      <c r="HD546" s="84"/>
      <c r="HE546" s="84"/>
      <c r="HF546" s="84"/>
      <c r="HG546" s="84"/>
      <c r="HH546" s="84"/>
      <c r="HI546" s="84"/>
      <c r="HJ546" s="84"/>
      <c r="HK546" s="84"/>
      <c r="HL546" s="84"/>
      <c r="HM546" s="84"/>
      <c r="HN546" s="84"/>
      <c r="HO546" s="84"/>
      <c r="HP546" s="84"/>
      <c r="HQ546" s="84"/>
      <c r="HR546" s="84"/>
      <c r="HS546" s="84"/>
      <c r="HT546" s="84"/>
      <c r="HU546" s="84"/>
      <c r="HV546" s="84"/>
      <c r="HW546" s="84"/>
      <c r="HX546" s="84"/>
      <c r="HY546" s="84"/>
      <c r="HZ546" s="84"/>
      <c r="IA546" s="84"/>
      <c r="IB546" s="84"/>
      <c r="IC546" s="84"/>
      <c r="ID546" s="84"/>
      <c r="IE546" s="84"/>
      <c r="IF546" s="84"/>
      <c r="IG546" s="84"/>
      <c r="IH546" s="84"/>
      <c r="II546" s="84"/>
      <c r="IJ546" s="84"/>
      <c r="IK546" s="84"/>
      <c r="IL546" s="84"/>
    </row>
    <row r="547" spans="1:246" ht="30">
      <c r="A547" s="139" t="s">
        <v>861</v>
      </c>
      <c r="B547" s="49" t="s">
        <v>33</v>
      </c>
      <c r="C547" s="139"/>
      <c r="D547" s="139"/>
      <c r="E547" s="90">
        <v>100</v>
      </c>
      <c r="F547" s="115" t="s">
        <v>576</v>
      </c>
      <c r="G547" s="395"/>
      <c r="H547" s="222">
        <f>SUM(I547:K547)</f>
        <v>203</v>
      </c>
      <c r="I547" s="203">
        <v>203</v>
      </c>
      <c r="J547" s="113"/>
      <c r="K547" s="113"/>
      <c r="L547" s="88">
        <f>SUM(M547:O547)</f>
        <v>0</v>
      </c>
      <c r="M547" s="113"/>
      <c r="N547" s="114"/>
      <c r="O547" s="113"/>
      <c r="P547" s="113">
        <f>SUM(Q547:S547)</f>
        <v>203</v>
      </c>
      <c r="Q547" s="113">
        <v>203</v>
      </c>
      <c r="R547" s="114"/>
      <c r="S547" s="114"/>
      <c r="T547" s="114">
        <f t="shared" si="114"/>
        <v>0</v>
      </c>
      <c r="U547" s="114"/>
      <c r="V547" s="114"/>
      <c r="W547" s="114"/>
      <c r="X547" s="82" t="s">
        <v>451</v>
      </c>
      <c r="Y547" s="82"/>
      <c r="Z547" s="50">
        <f t="shared" si="110"/>
        <v>203</v>
      </c>
      <c r="AA547" s="51">
        <f t="shared" si="111"/>
        <v>0</v>
      </c>
      <c r="AB547" s="51">
        <f t="shared" si="112"/>
        <v>203</v>
      </c>
      <c r="AC547" s="51">
        <f t="shared" si="113"/>
        <v>0</v>
      </c>
      <c r="AD547" s="84"/>
      <c r="AE547" s="84"/>
      <c r="AF547" s="84"/>
      <c r="AG547" s="84"/>
      <c r="AH547" s="84"/>
      <c r="AI547" s="84"/>
      <c r="AJ547" s="84"/>
      <c r="AK547" s="84"/>
      <c r="AL547" s="84"/>
      <c r="AM547" s="84"/>
      <c r="AN547" s="84"/>
      <c r="AO547" s="84"/>
      <c r="AP547" s="84"/>
      <c r="AQ547" s="84"/>
      <c r="AR547" s="84"/>
      <c r="AS547" s="84"/>
      <c r="AT547" s="84"/>
      <c r="AU547" s="84"/>
      <c r="AV547" s="84"/>
      <c r="AW547" s="84"/>
      <c r="AX547" s="84"/>
      <c r="AY547" s="84"/>
      <c r="AZ547" s="84"/>
      <c r="BA547" s="84"/>
      <c r="BB547" s="84"/>
      <c r="BC547" s="84"/>
      <c r="BD547" s="84"/>
      <c r="BE547" s="84"/>
      <c r="BF547" s="84"/>
      <c r="BG547" s="84"/>
      <c r="BH547" s="84"/>
      <c r="BI547" s="84"/>
      <c r="BJ547" s="84"/>
      <c r="BK547" s="84"/>
      <c r="BL547" s="84"/>
      <c r="BM547" s="84"/>
      <c r="BN547" s="84"/>
      <c r="BO547" s="84"/>
      <c r="BP547" s="84"/>
      <c r="BQ547" s="84"/>
      <c r="BR547" s="84"/>
      <c r="BS547" s="84"/>
      <c r="BT547" s="84"/>
      <c r="BU547" s="84"/>
      <c r="BV547" s="84"/>
      <c r="BW547" s="84"/>
      <c r="BX547" s="84"/>
      <c r="BY547" s="84"/>
      <c r="BZ547" s="84"/>
      <c r="CA547" s="84"/>
      <c r="CB547" s="84"/>
      <c r="CC547" s="84"/>
      <c r="CD547" s="84"/>
      <c r="CE547" s="84"/>
      <c r="CF547" s="84"/>
      <c r="CG547" s="84"/>
      <c r="CH547" s="84"/>
      <c r="CI547" s="84"/>
      <c r="CJ547" s="84"/>
      <c r="CK547" s="84"/>
      <c r="CL547" s="84"/>
      <c r="CM547" s="84"/>
      <c r="CN547" s="84"/>
      <c r="CO547" s="84"/>
      <c r="CP547" s="84"/>
      <c r="CQ547" s="84"/>
      <c r="CR547" s="84"/>
      <c r="CS547" s="84"/>
      <c r="CT547" s="84"/>
      <c r="CU547" s="84"/>
      <c r="CV547" s="84"/>
      <c r="CW547" s="84"/>
      <c r="CX547" s="84"/>
      <c r="CY547" s="84"/>
      <c r="CZ547" s="84"/>
      <c r="DA547" s="84"/>
      <c r="DB547" s="84"/>
      <c r="DC547" s="84"/>
      <c r="DD547" s="84"/>
      <c r="DE547" s="84"/>
      <c r="DF547" s="84"/>
      <c r="DG547" s="84"/>
      <c r="DH547" s="84"/>
      <c r="DI547" s="84"/>
      <c r="DJ547" s="84"/>
      <c r="DK547" s="84"/>
      <c r="DL547" s="84"/>
      <c r="DM547" s="84"/>
      <c r="DN547" s="84"/>
      <c r="DO547" s="84"/>
      <c r="DP547" s="84"/>
      <c r="DQ547" s="84"/>
      <c r="DR547" s="84"/>
      <c r="DS547" s="84"/>
      <c r="DT547" s="84"/>
      <c r="DU547" s="84"/>
      <c r="DV547" s="84"/>
      <c r="DW547" s="84"/>
      <c r="DX547" s="84"/>
      <c r="DY547" s="84"/>
      <c r="DZ547" s="84"/>
      <c r="EA547" s="84"/>
      <c r="EB547" s="84"/>
      <c r="EC547" s="84"/>
      <c r="ED547" s="84"/>
      <c r="EE547" s="84"/>
      <c r="EF547" s="84"/>
      <c r="EG547" s="84"/>
      <c r="EH547" s="84"/>
      <c r="EI547" s="84"/>
      <c r="EJ547" s="84"/>
      <c r="EK547" s="84"/>
      <c r="EL547" s="84"/>
      <c r="EM547" s="84"/>
      <c r="EN547" s="84"/>
      <c r="EO547" s="84"/>
      <c r="EP547" s="84"/>
      <c r="EQ547" s="84"/>
      <c r="ER547" s="84"/>
      <c r="ES547" s="84"/>
      <c r="ET547" s="84"/>
      <c r="EU547" s="84"/>
      <c r="EV547" s="84"/>
      <c r="EW547" s="84"/>
      <c r="EX547" s="84"/>
      <c r="EY547" s="84"/>
      <c r="EZ547" s="84"/>
      <c r="FA547" s="84"/>
      <c r="FB547" s="84"/>
      <c r="FC547" s="84"/>
      <c r="FD547" s="84"/>
      <c r="FE547" s="84"/>
      <c r="FF547" s="84"/>
      <c r="FG547" s="84"/>
      <c r="FH547" s="84"/>
      <c r="FI547" s="84"/>
      <c r="FJ547" s="84"/>
      <c r="FK547" s="84"/>
      <c r="FL547" s="84"/>
      <c r="FM547" s="84"/>
      <c r="FN547" s="84"/>
      <c r="FO547" s="84"/>
      <c r="FP547" s="84"/>
      <c r="FQ547" s="84"/>
      <c r="FR547" s="84"/>
      <c r="FS547" s="84"/>
      <c r="FT547" s="84"/>
      <c r="FU547" s="84"/>
      <c r="FV547" s="84"/>
      <c r="FW547" s="84"/>
      <c r="FX547" s="84"/>
      <c r="FY547" s="84"/>
      <c r="FZ547" s="84"/>
      <c r="GA547" s="84"/>
      <c r="GB547" s="84"/>
      <c r="GC547" s="84"/>
      <c r="GD547" s="84"/>
      <c r="GE547" s="84"/>
      <c r="GF547" s="84"/>
      <c r="GG547" s="84"/>
      <c r="GH547" s="84"/>
      <c r="GI547" s="84"/>
      <c r="GJ547" s="84"/>
      <c r="GK547" s="84"/>
      <c r="GL547" s="84"/>
      <c r="GM547" s="84"/>
      <c r="GN547" s="84"/>
      <c r="GO547" s="84"/>
      <c r="GP547" s="84"/>
      <c r="GQ547" s="84"/>
      <c r="GR547" s="84"/>
      <c r="GS547" s="84"/>
      <c r="GT547" s="84"/>
      <c r="GU547" s="84"/>
      <c r="GV547" s="84"/>
      <c r="GW547" s="84"/>
      <c r="GX547" s="84"/>
      <c r="GY547" s="84"/>
      <c r="GZ547" s="84"/>
      <c r="HA547" s="84"/>
      <c r="HB547" s="84"/>
      <c r="HC547" s="84"/>
      <c r="HD547" s="84"/>
      <c r="HE547" s="84"/>
      <c r="HF547" s="84"/>
      <c r="HG547" s="84"/>
      <c r="HH547" s="84"/>
      <c r="HI547" s="84"/>
      <c r="HJ547" s="84"/>
      <c r="HK547" s="84"/>
      <c r="HL547" s="84"/>
      <c r="HM547" s="84"/>
      <c r="HN547" s="84"/>
      <c r="HO547" s="84"/>
      <c r="HP547" s="84"/>
      <c r="HQ547" s="84"/>
      <c r="HR547" s="84"/>
      <c r="HS547" s="84"/>
      <c r="HT547" s="84"/>
      <c r="HU547" s="84"/>
      <c r="HV547" s="84"/>
      <c r="HW547" s="84"/>
      <c r="HX547" s="84"/>
      <c r="HY547" s="84"/>
      <c r="HZ547" s="84"/>
      <c r="IA547" s="84"/>
      <c r="IB547" s="84"/>
      <c r="IC547" s="84"/>
      <c r="ID547" s="84"/>
      <c r="IE547" s="84"/>
      <c r="IF547" s="84"/>
      <c r="IG547" s="84"/>
      <c r="IH547" s="84"/>
      <c r="II547" s="84"/>
      <c r="IJ547" s="84"/>
      <c r="IK547" s="84"/>
      <c r="IL547" s="84"/>
    </row>
    <row r="548" spans="1:246">
      <c r="A548" s="49" t="s">
        <v>840</v>
      </c>
      <c r="B548" s="49" t="s">
        <v>33</v>
      </c>
      <c r="E548" s="116" t="s">
        <v>44</v>
      </c>
      <c r="F548" s="117" t="s">
        <v>594</v>
      </c>
      <c r="G548" s="202"/>
      <c r="H548" s="277">
        <f>SUM(H549:H616)</f>
        <v>154580.79</v>
      </c>
      <c r="I548" s="277">
        <f t="shared" ref="I548:X548" si="115">SUM(I549:I616)</f>
        <v>140635.00000000003</v>
      </c>
      <c r="J548" s="119">
        <f t="shared" si="115"/>
        <v>0</v>
      </c>
      <c r="K548" s="119">
        <f t="shared" si="115"/>
        <v>13945.79</v>
      </c>
      <c r="L548" s="120">
        <f t="shared" si="115"/>
        <v>113070.99000000003</v>
      </c>
      <c r="M548" s="119">
        <f t="shared" si="115"/>
        <v>113070.99000000003</v>
      </c>
      <c r="N548" s="121">
        <f t="shared" si="115"/>
        <v>0</v>
      </c>
      <c r="O548" s="119">
        <f t="shared" si="115"/>
        <v>0</v>
      </c>
      <c r="P548" s="119">
        <f t="shared" si="115"/>
        <v>27563.010000000002</v>
      </c>
      <c r="Q548" s="119">
        <f t="shared" si="115"/>
        <v>27563.010000000002</v>
      </c>
      <c r="R548" s="121">
        <f t="shared" si="115"/>
        <v>0</v>
      </c>
      <c r="S548" s="121">
        <f t="shared" si="115"/>
        <v>0</v>
      </c>
      <c r="T548" s="121">
        <f t="shared" si="115"/>
        <v>1658.6065099999998</v>
      </c>
      <c r="U548" s="121">
        <f t="shared" si="115"/>
        <v>1658.6065099999998</v>
      </c>
      <c r="V548" s="121">
        <f t="shared" si="115"/>
        <v>0</v>
      </c>
      <c r="W548" s="121">
        <f t="shared" si="115"/>
        <v>0</v>
      </c>
      <c r="X548" s="121">
        <f t="shared" si="115"/>
        <v>0</v>
      </c>
      <c r="Y548" s="121"/>
      <c r="Z548" s="50">
        <f t="shared" si="110"/>
        <v>154580.79000000004</v>
      </c>
      <c r="AA548" s="51">
        <f t="shared" si="111"/>
        <v>113070.99000000003</v>
      </c>
      <c r="AB548" s="51">
        <f t="shared" si="112"/>
        <v>27563.010000000002</v>
      </c>
      <c r="AC548" s="51">
        <f t="shared" si="113"/>
        <v>1658.6065099999998</v>
      </c>
      <c r="AD548" s="123"/>
      <c r="AE548" s="123"/>
      <c r="AF548" s="123"/>
      <c r="AG548" s="123"/>
      <c r="AH548" s="123"/>
      <c r="AI548" s="123"/>
      <c r="AJ548" s="123"/>
      <c r="AK548" s="123"/>
      <c r="AL548" s="123"/>
      <c r="AM548" s="123"/>
      <c r="AN548" s="123"/>
      <c r="AO548" s="123"/>
      <c r="AP548" s="123"/>
      <c r="AQ548" s="123"/>
      <c r="AR548" s="123"/>
      <c r="AS548" s="123"/>
      <c r="AT548" s="123"/>
      <c r="AU548" s="123"/>
      <c r="AV548" s="123"/>
      <c r="AW548" s="123"/>
      <c r="AX548" s="123"/>
      <c r="AY548" s="123"/>
      <c r="AZ548" s="123"/>
      <c r="BA548" s="123"/>
      <c r="BB548" s="123"/>
      <c r="BC548" s="123"/>
      <c r="BD548" s="123"/>
      <c r="BE548" s="123"/>
      <c r="BF548" s="123"/>
      <c r="BG548" s="123"/>
      <c r="BH548" s="123"/>
      <c r="BI548" s="123"/>
      <c r="BJ548" s="123"/>
      <c r="BK548" s="123"/>
      <c r="BL548" s="123"/>
      <c r="BM548" s="123"/>
      <c r="BN548" s="123"/>
      <c r="BO548" s="123"/>
      <c r="BP548" s="123"/>
      <c r="BQ548" s="123"/>
      <c r="BR548" s="123"/>
      <c r="BS548" s="123"/>
      <c r="BT548" s="123"/>
      <c r="BU548" s="123"/>
      <c r="BV548" s="123"/>
      <c r="BW548" s="123"/>
      <c r="BX548" s="123"/>
      <c r="BY548" s="123"/>
      <c r="BZ548" s="123"/>
      <c r="CA548" s="123"/>
      <c r="CB548" s="123"/>
      <c r="CC548" s="123"/>
      <c r="CD548" s="123"/>
      <c r="CE548" s="123"/>
      <c r="CF548" s="123"/>
      <c r="CG548" s="123"/>
      <c r="CH548" s="123"/>
      <c r="CI548" s="123"/>
      <c r="CJ548" s="123"/>
      <c r="CK548" s="123"/>
      <c r="CL548" s="123"/>
      <c r="CM548" s="123"/>
      <c r="CN548" s="123"/>
      <c r="CO548" s="123"/>
      <c r="CP548" s="123"/>
      <c r="CQ548" s="123"/>
      <c r="CR548" s="123"/>
      <c r="CS548" s="123"/>
      <c r="CT548" s="123"/>
      <c r="CU548" s="123"/>
      <c r="CV548" s="123"/>
      <c r="CW548" s="123"/>
      <c r="CX548" s="123"/>
      <c r="CY548" s="123"/>
      <c r="CZ548" s="123"/>
      <c r="DA548" s="123"/>
      <c r="DB548" s="123"/>
      <c r="DC548" s="123"/>
      <c r="DD548" s="123"/>
      <c r="DE548" s="123"/>
      <c r="DF548" s="123"/>
      <c r="DG548" s="123"/>
      <c r="DH548" s="123"/>
      <c r="DI548" s="123"/>
      <c r="DJ548" s="123"/>
      <c r="DK548" s="123"/>
      <c r="DL548" s="123"/>
      <c r="DM548" s="123"/>
      <c r="DN548" s="123"/>
      <c r="DO548" s="123"/>
      <c r="DP548" s="123"/>
      <c r="DQ548" s="123"/>
      <c r="DR548" s="123"/>
      <c r="DS548" s="123"/>
      <c r="DT548" s="123"/>
      <c r="DU548" s="123"/>
      <c r="DV548" s="123"/>
      <c r="DW548" s="123"/>
      <c r="DX548" s="123"/>
      <c r="DY548" s="123"/>
      <c r="DZ548" s="123"/>
      <c r="EA548" s="123"/>
      <c r="EB548" s="123"/>
      <c r="EC548" s="123"/>
      <c r="ED548" s="123"/>
      <c r="EE548" s="123"/>
      <c r="EF548" s="123"/>
      <c r="EG548" s="123"/>
      <c r="EH548" s="123"/>
      <c r="EI548" s="123"/>
      <c r="EJ548" s="123"/>
      <c r="EK548" s="123"/>
      <c r="EL548" s="123"/>
      <c r="EM548" s="123"/>
      <c r="EN548" s="123"/>
      <c r="EO548" s="123"/>
      <c r="EP548" s="123"/>
      <c r="EQ548" s="123"/>
      <c r="ER548" s="123"/>
      <c r="ES548" s="123"/>
      <c r="ET548" s="123"/>
      <c r="EU548" s="123"/>
      <c r="EV548" s="123"/>
      <c r="EW548" s="123"/>
      <c r="EX548" s="123"/>
      <c r="EY548" s="123"/>
      <c r="EZ548" s="123"/>
      <c r="FA548" s="123"/>
      <c r="FB548" s="123"/>
      <c r="FC548" s="123"/>
      <c r="FD548" s="123"/>
      <c r="FE548" s="123"/>
      <c r="FF548" s="123"/>
      <c r="FG548" s="123"/>
      <c r="FH548" s="123"/>
      <c r="FI548" s="123"/>
      <c r="FJ548" s="123"/>
      <c r="FK548" s="123"/>
      <c r="FL548" s="123"/>
      <c r="FM548" s="123"/>
      <c r="FN548" s="123"/>
      <c r="FO548" s="123"/>
      <c r="FP548" s="123"/>
      <c r="FQ548" s="123"/>
      <c r="FR548" s="123"/>
      <c r="FS548" s="123"/>
      <c r="FT548" s="123"/>
      <c r="FU548" s="123"/>
      <c r="FV548" s="123"/>
      <c r="FW548" s="123"/>
      <c r="FX548" s="123"/>
      <c r="FY548" s="123"/>
      <c r="FZ548" s="123"/>
      <c r="GA548" s="123"/>
      <c r="GB548" s="123"/>
      <c r="GC548" s="123"/>
      <c r="GD548" s="123"/>
      <c r="GE548" s="123"/>
      <c r="GF548" s="123"/>
      <c r="GG548" s="123"/>
      <c r="GH548" s="123"/>
      <c r="GI548" s="123"/>
      <c r="GJ548" s="123"/>
      <c r="GK548" s="123"/>
      <c r="GL548" s="123"/>
      <c r="GM548" s="123"/>
      <c r="GN548" s="123"/>
      <c r="GO548" s="123"/>
      <c r="GP548" s="123"/>
      <c r="GQ548" s="123"/>
      <c r="GR548" s="123"/>
      <c r="GS548" s="123"/>
      <c r="GT548" s="123"/>
      <c r="GU548" s="123"/>
      <c r="GV548" s="123"/>
      <c r="GW548" s="123"/>
      <c r="GX548" s="123"/>
      <c r="GY548" s="123"/>
      <c r="GZ548" s="123"/>
      <c r="HA548" s="123"/>
      <c r="HB548" s="123"/>
      <c r="HC548" s="123"/>
      <c r="HD548" s="123"/>
      <c r="HE548" s="123"/>
      <c r="HF548" s="123"/>
      <c r="HG548" s="123"/>
      <c r="HH548" s="123"/>
      <c r="HI548" s="123"/>
      <c r="HJ548" s="123"/>
      <c r="HK548" s="123"/>
      <c r="HL548" s="123"/>
      <c r="HM548" s="123"/>
      <c r="HN548" s="123"/>
      <c r="HO548" s="123"/>
      <c r="HP548" s="123"/>
      <c r="HQ548" s="123"/>
      <c r="HR548" s="123"/>
      <c r="HS548" s="123"/>
      <c r="HT548" s="123"/>
      <c r="HU548" s="123"/>
      <c r="HV548" s="123"/>
      <c r="HW548" s="123"/>
      <c r="HX548" s="123"/>
      <c r="HY548" s="123"/>
      <c r="HZ548" s="123"/>
      <c r="IA548" s="123"/>
      <c r="IB548" s="123"/>
      <c r="IC548" s="123"/>
      <c r="ID548" s="123"/>
      <c r="IE548" s="123"/>
      <c r="IF548" s="123"/>
      <c r="IG548" s="123"/>
      <c r="IH548" s="123"/>
      <c r="II548" s="123"/>
      <c r="IJ548" s="123"/>
      <c r="IK548" s="123"/>
      <c r="IL548" s="123"/>
    </row>
    <row r="549" spans="1:246" ht="30">
      <c r="A549" s="49" t="s">
        <v>840</v>
      </c>
      <c r="B549" s="49" t="s">
        <v>33</v>
      </c>
      <c r="E549" s="90">
        <v>1</v>
      </c>
      <c r="F549" s="115" t="s">
        <v>618</v>
      </c>
      <c r="G549" s="402" t="s">
        <v>849</v>
      </c>
      <c r="H549" s="222">
        <f t="shared" ref="H549:H612" si="116">SUM(I549:K549)</f>
        <v>5484.7900986999994</v>
      </c>
      <c r="I549" s="203">
        <v>4986.1728169999997</v>
      </c>
      <c r="J549" s="113"/>
      <c r="K549" s="113">
        <v>498.61728169999998</v>
      </c>
      <c r="L549" s="88">
        <f t="shared" ref="L549:L612" si="117">SUM(M549:O549)</f>
        <v>4986.1728169999997</v>
      </c>
      <c r="M549" s="113">
        <v>4986.1728169999997</v>
      </c>
      <c r="N549" s="114"/>
      <c r="O549" s="113"/>
      <c r="P549" s="113">
        <f t="shared" ref="P549:P612" si="118">SUM(Q549:S549)</f>
        <v>0</v>
      </c>
      <c r="Q549" s="113"/>
      <c r="R549" s="114"/>
      <c r="S549" s="114"/>
      <c r="T549" s="114">
        <f t="shared" ref="T549:T612" si="119">SUM(U549:W549)</f>
        <v>0</v>
      </c>
      <c r="U549" s="114"/>
      <c r="V549" s="114"/>
      <c r="W549" s="114"/>
      <c r="X549" s="82" t="s">
        <v>600</v>
      </c>
      <c r="Y549" s="90"/>
      <c r="Z549" s="50">
        <f t="shared" si="110"/>
        <v>5484.7900986999994</v>
      </c>
      <c r="AA549" s="51">
        <f t="shared" si="111"/>
        <v>4986.1728169999997</v>
      </c>
      <c r="AB549" s="51">
        <f t="shared" si="112"/>
        <v>0</v>
      </c>
      <c r="AC549" s="51">
        <f t="shared" si="113"/>
        <v>0</v>
      </c>
      <c r="AD549" s="84"/>
      <c r="AE549" s="84"/>
      <c r="AF549" s="84"/>
      <c r="AG549" s="84"/>
      <c r="AH549" s="84"/>
      <c r="AI549" s="84"/>
      <c r="AJ549" s="84"/>
      <c r="AK549" s="84"/>
      <c r="AL549" s="84"/>
      <c r="AM549" s="84"/>
      <c r="AN549" s="84"/>
      <c r="AO549" s="84"/>
      <c r="AP549" s="84"/>
      <c r="AQ549" s="84"/>
      <c r="AR549" s="84"/>
      <c r="AS549" s="84"/>
      <c r="AT549" s="84"/>
      <c r="AU549" s="84"/>
      <c r="AV549" s="84"/>
      <c r="AW549" s="84"/>
      <c r="AX549" s="84"/>
      <c r="AY549" s="84"/>
      <c r="AZ549" s="84"/>
      <c r="BA549" s="84"/>
      <c r="BB549" s="84"/>
      <c r="BC549" s="84"/>
      <c r="BD549" s="84"/>
      <c r="BE549" s="84"/>
      <c r="BF549" s="84"/>
      <c r="BG549" s="84"/>
      <c r="BH549" s="84"/>
      <c r="BI549" s="84"/>
      <c r="BJ549" s="84"/>
      <c r="BK549" s="84"/>
      <c r="BL549" s="84"/>
      <c r="BM549" s="84"/>
      <c r="BN549" s="84"/>
      <c r="BO549" s="84"/>
      <c r="BP549" s="84"/>
      <c r="BQ549" s="84"/>
      <c r="BR549" s="84"/>
      <c r="BS549" s="84"/>
      <c r="BT549" s="84"/>
      <c r="BU549" s="84"/>
      <c r="BV549" s="84"/>
      <c r="BW549" s="84"/>
      <c r="BX549" s="84"/>
      <c r="BY549" s="84"/>
      <c r="BZ549" s="84"/>
      <c r="CA549" s="84"/>
      <c r="CB549" s="84"/>
      <c r="CC549" s="84"/>
      <c r="CD549" s="84"/>
      <c r="CE549" s="84"/>
      <c r="CF549" s="84"/>
      <c r="CG549" s="84"/>
      <c r="CH549" s="84"/>
      <c r="CI549" s="84"/>
      <c r="CJ549" s="84"/>
      <c r="CK549" s="84"/>
      <c r="CL549" s="84"/>
      <c r="CM549" s="84"/>
      <c r="CN549" s="84"/>
      <c r="CO549" s="84"/>
      <c r="CP549" s="84"/>
      <c r="CQ549" s="84"/>
      <c r="CR549" s="84"/>
      <c r="CS549" s="84"/>
      <c r="CT549" s="84"/>
      <c r="CU549" s="84"/>
      <c r="CV549" s="84"/>
      <c r="CW549" s="84"/>
      <c r="CX549" s="84"/>
      <c r="CY549" s="84"/>
      <c r="CZ549" s="84"/>
      <c r="DA549" s="84"/>
      <c r="DB549" s="84"/>
      <c r="DC549" s="84"/>
      <c r="DD549" s="84"/>
      <c r="DE549" s="84"/>
      <c r="DF549" s="84"/>
      <c r="DG549" s="84"/>
      <c r="DH549" s="84"/>
      <c r="DI549" s="84"/>
      <c r="DJ549" s="84"/>
      <c r="DK549" s="84"/>
      <c r="DL549" s="84"/>
      <c r="DM549" s="84"/>
      <c r="DN549" s="84"/>
      <c r="DO549" s="84"/>
      <c r="DP549" s="84"/>
      <c r="DQ549" s="84"/>
      <c r="DR549" s="84"/>
      <c r="DS549" s="84"/>
      <c r="DT549" s="84"/>
      <c r="DU549" s="84"/>
      <c r="DV549" s="84"/>
      <c r="DW549" s="84"/>
      <c r="DX549" s="84"/>
      <c r="DY549" s="84"/>
      <c r="DZ549" s="84"/>
      <c r="EA549" s="84"/>
      <c r="EB549" s="84"/>
      <c r="EC549" s="84"/>
      <c r="ED549" s="84"/>
      <c r="EE549" s="84"/>
      <c r="EF549" s="84"/>
      <c r="EG549" s="84"/>
      <c r="EH549" s="84"/>
      <c r="EI549" s="84"/>
      <c r="EJ549" s="84"/>
      <c r="EK549" s="84"/>
      <c r="EL549" s="84"/>
      <c r="EM549" s="84"/>
      <c r="EN549" s="84"/>
      <c r="EO549" s="84"/>
      <c r="EP549" s="84"/>
      <c r="EQ549" s="84"/>
      <c r="ER549" s="84"/>
      <c r="ES549" s="84"/>
      <c r="ET549" s="84"/>
      <c r="EU549" s="84"/>
      <c r="EV549" s="84"/>
      <c r="EW549" s="84"/>
      <c r="EX549" s="84"/>
      <c r="EY549" s="84"/>
      <c r="EZ549" s="84"/>
      <c r="FA549" s="84"/>
      <c r="FB549" s="84"/>
      <c r="FC549" s="84"/>
      <c r="FD549" s="84"/>
      <c r="FE549" s="84"/>
      <c r="FF549" s="84"/>
      <c r="FG549" s="84"/>
      <c r="FH549" s="84"/>
      <c r="FI549" s="84"/>
      <c r="FJ549" s="84"/>
      <c r="FK549" s="84"/>
      <c r="FL549" s="84"/>
      <c r="FM549" s="84"/>
      <c r="FN549" s="84"/>
      <c r="FO549" s="84"/>
      <c r="FP549" s="84"/>
      <c r="FQ549" s="84"/>
      <c r="FR549" s="84"/>
      <c r="FS549" s="84"/>
      <c r="FT549" s="84"/>
      <c r="FU549" s="84"/>
      <c r="FV549" s="84"/>
      <c r="FW549" s="84"/>
      <c r="FX549" s="84"/>
      <c r="FY549" s="84"/>
      <c r="FZ549" s="84"/>
      <c r="GA549" s="84"/>
      <c r="GB549" s="84"/>
      <c r="GC549" s="84"/>
      <c r="GD549" s="84"/>
      <c r="GE549" s="84"/>
      <c r="GF549" s="84"/>
      <c r="GG549" s="84"/>
      <c r="GH549" s="84"/>
      <c r="GI549" s="84"/>
      <c r="GJ549" s="84"/>
      <c r="GK549" s="84"/>
      <c r="GL549" s="84"/>
      <c r="GM549" s="84"/>
      <c r="GN549" s="84"/>
      <c r="GO549" s="84"/>
      <c r="GP549" s="84"/>
      <c r="GQ549" s="84"/>
      <c r="GR549" s="84"/>
      <c r="GS549" s="84"/>
      <c r="GT549" s="84"/>
      <c r="GU549" s="84"/>
      <c r="GV549" s="84"/>
      <c r="GW549" s="84"/>
      <c r="GX549" s="84"/>
      <c r="GY549" s="84"/>
      <c r="GZ549" s="84"/>
      <c r="HA549" s="84"/>
      <c r="HB549" s="84"/>
      <c r="HC549" s="84"/>
      <c r="HD549" s="84"/>
      <c r="HE549" s="84"/>
      <c r="HF549" s="84"/>
      <c r="HG549" s="84"/>
      <c r="HH549" s="84"/>
      <c r="HI549" s="84"/>
      <c r="HJ549" s="84"/>
      <c r="HK549" s="84"/>
      <c r="HL549" s="84"/>
      <c r="HM549" s="84"/>
      <c r="HN549" s="84"/>
      <c r="HO549" s="84"/>
      <c r="HP549" s="84"/>
      <c r="HQ549" s="84"/>
      <c r="HR549" s="84"/>
      <c r="HS549" s="84"/>
      <c r="HT549" s="84"/>
      <c r="HU549" s="84"/>
      <c r="HV549" s="84"/>
      <c r="HW549" s="84"/>
      <c r="HX549" s="84"/>
      <c r="HY549" s="84"/>
      <c r="HZ549" s="84"/>
      <c r="IA549" s="84"/>
      <c r="IB549" s="84"/>
      <c r="IC549" s="84"/>
      <c r="ID549" s="84"/>
      <c r="IE549" s="84"/>
      <c r="IF549" s="84"/>
      <c r="IG549" s="84"/>
      <c r="IH549" s="84"/>
      <c r="II549" s="84"/>
      <c r="IJ549" s="84"/>
      <c r="IK549" s="84"/>
      <c r="IL549" s="84"/>
    </row>
    <row r="550" spans="1:246" ht="30">
      <c r="A550" s="49" t="s">
        <v>840</v>
      </c>
      <c r="B550" s="49" t="s">
        <v>33</v>
      </c>
      <c r="E550" s="90">
        <v>37</v>
      </c>
      <c r="F550" s="115" t="s">
        <v>654</v>
      </c>
      <c r="G550" s="402"/>
      <c r="H550" s="222">
        <f t="shared" si="116"/>
        <v>1100</v>
      </c>
      <c r="I550" s="203">
        <v>1000</v>
      </c>
      <c r="J550" s="113"/>
      <c r="K550" s="113">
        <v>100</v>
      </c>
      <c r="L550" s="88">
        <f t="shared" si="117"/>
        <v>1000</v>
      </c>
      <c r="M550" s="113">
        <v>1000</v>
      </c>
      <c r="N550" s="114"/>
      <c r="O550" s="113"/>
      <c r="P550" s="113">
        <f t="shared" si="118"/>
        <v>0</v>
      </c>
      <c r="Q550" s="113"/>
      <c r="R550" s="114"/>
      <c r="S550" s="114"/>
      <c r="T550" s="114">
        <f t="shared" si="119"/>
        <v>177.04400000000001</v>
      </c>
      <c r="U550" s="114">
        <v>177.04400000000001</v>
      </c>
      <c r="V550" s="114"/>
      <c r="W550" s="114"/>
      <c r="X550" s="82" t="s">
        <v>600</v>
      </c>
      <c r="Y550" s="90"/>
      <c r="Z550" s="50">
        <f t="shared" si="110"/>
        <v>1100</v>
      </c>
      <c r="AA550" s="51">
        <f t="shared" si="111"/>
        <v>1000</v>
      </c>
      <c r="AB550" s="51">
        <f t="shared" si="112"/>
        <v>0</v>
      </c>
      <c r="AC550" s="51">
        <f t="shared" si="113"/>
        <v>177.04400000000001</v>
      </c>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4"/>
      <c r="DL550" s="84"/>
      <c r="DM550" s="84"/>
      <c r="DN550" s="84"/>
      <c r="DO550" s="84"/>
      <c r="DP550" s="84"/>
      <c r="DQ550" s="84"/>
      <c r="DR550" s="84"/>
      <c r="DS550" s="84"/>
      <c r="DT550" s="84"/>
      <c r="DU550" s="84"/>
      <c r="DV550" s="84"/>
      <c r="DW550" s="84"/>
      <c r="DX550" s="84"/>
      <c r="DY550" s="84"/>
      <c r="DZ550" s="84"/>
      <c r="EA550" s="84"/>
      <c r="EB550" s="84"/>
      <c r="EC550" s="84"/>
      <c r="ED550" s="84"/>
      <c r="EE550" s="84"/>
      <c r="EF550" s="84"/>
      <c r="EG550" s="84"/>
      <c r="EH550" s="84"/>
      <c r="EI550" s="84"/>
      <c r="EJ550" s="84"/>
      <c r="EK550" s="84"/>
      <c r="EL550" s="84"/>
      <c r="EM550" s="84"/>
      <c r="EN550" s="84"/>
      <c r="EO550" s="84"/>
      <c r="EP550" s="84"/>
      <c r="EQ550" s="84"/>
      <c r="ER550" s="84"/>
      <c r="ES550" s="84"/>
      <c r="ET550" s="84"/>
      <c r="EU550" s="84"/>
      <c r="EV550" s="84"/>
      <c r="EW550" s="84"/>
      <c r="EX550" s="84"/>
      <c r="EY550" s="84"/>
      <c r="EZ550" s="84"/>
      <c r="FA550" s="84"/>
      <c r="FB550" s="84"/>
      <c r="FC550" s="84"/>
      <c r="FD550" s="84"/>
      <c r="FE550" s="84"/>
      <c r="FF550" s="84"/>
      <c r="FG550" s="84"/>
      <c r="FH550" s="84"/>
      <c r="FI550" s="84"/>
      <c r="FJ550" s="84"/>
      <c r="FK550" s="84"/>
      <c r="FL550" s="84"/>
      <c r="FM550" s="84"/>
      <c r="FN550" s="84"/>
      <c r="FO550" s="84"/>
      <c r="FP550" s="84"/>
      <c r="FQ550" s="84"/>
      <c r="FR550" s="84"/>
      <c r="FS550" s="84"/>
      <c r="FT550" s="84"/>
      <c r="FU550" s="84"/>
      <c r="FV550" s="84"/>
      <c r="FW550" s="84"/>
      <c r="FX550" s="84"/>
      <c r="FY550" s="84"/>
      <c r="FZ550" s="84"/>
      <c r="GA550" s="84"/>
      <c r="GB550" s="84"/>
      <c r="GC550" s="84"/>
      <c r="GD550" s="84"/>
      <c r="GE550" s="84"/>
      <c r="GF550" s="84"/>
      <c r="GG550" s="84"/>
      <c r="GH550" s="84"/>
      <c r="GI550" s="84"/>
      <c r="GJ550" s="84"/>
      <c r="GK550" s="84"/>
      <c r="GL550" s="84"/>
      <c r="GM550" s="84"/>
      <c r="GN550" s="84"/>
      <c r="GO550" s="84"/>
      <c r="GP550" s="84"/>
      <c r="GQ550" s="84"/>
      <c r="GR550" s="84"/>
      <c r="GS550" s="84"/>
      <c r="GT550" s="84"/>
      <c r="GU550" s="84"/>
      <c r="GV550" s="84"/>
      <c r="GW550" s="84"/>
      <c r="GX550" s="84"/>
      <c r="GY550" s="84"/>
      <c r="GZ550" s="84"/>
      <c r="HA550" s="84"/>
      <c r="HB550" s="84"/>
      <c r="HC550" s="84"/>
      <c r="HD550" s="84"/>
      <c r="HE550" s="84"/>
      <c r="HF550" s="84"/>
      <c r="HG550" s="84"/>
      <c r="HH550" s="84"/>
      <c r="HI550" s="84"/>
      <c r="HJ550" s="84"/>
      <c r="HK550" s="84"/>
      <c r="HL550" s="84"/>
      <c r="HM550" s="84"/>
      <c r="HN550" s="84"/>
      <c r="HO550" s="84"/>
      <c r="HP550" s="84"/>
      <c r="HQ550" s="84"/>
      <c r="HR550" s="84"/>
      <c r="HS550" s="84"/>
      <c r="HT550" s="84"/>
      <c r="HU550" s="84"/>
      <c r="HV550" s="84"/>
      <c r="HW550" s="84"/>
      <c r="HX550" s="84"/>
      <c r="HY550" s="84"/>
      <c r="HZ550" s="84"/>
      <c r="IA550" s="84"/>
      <c r="IB550" s="84"/>
      <c r="IC550" s="84"/>
      <c r="ID550" s="84"/>
      <c r="IE550" s="84"/>
      <c r="IF550" s="84"/>
      <c r="IG550" s="84"/>
      <c r="IH550" s="84"/>
      <c r="II550" s="84"/>
      <c r="IJ550" s="84"/>
      <c r="IK550" s="84"/>
      <c r="IL550" s="84"/>
    </row>
    <row r="551" spans="1:246" ht="30">
      <c r="A551" s="49" t="s">
        <v>840</v>
      </c>
      <c r="B551" s="49" t="s">
        <v>33</v>
      </c>
      <c r="E551" s="90">
        <v>36</v>
      </c>
      <c r="F551" s="115" t="s">
        <v>653</v>
      </c>
      <c r="G551" s="402"/>
      <c r="H551" s="222">
        <f t="shared" si="116"/>
        <v>1100</v>
      </c>
      <c r="I551" s="203">
        <v>1000</v>
      </c>
      <c r="J551" s="113"/>
      <c r="K551" s="113">
        <v>100</v>
      </c>
      <c r="L551" s="88">
        <f t="shared" si="117"/>
        <v>1000</v>
      </c>
      <c r="M551" s="113">
        <v>1000</v>
      </c>
      <c r="N551" s="114"/>
      <c r="O551" s="113"/>
      <c r="P551" s="113">
        <f t="shared" si="118"/>
        <v>0</v>
      </c>
      <c r="Q551" s="113"/>
      <c r="R551" s="114"/>
      <c r="S551" s="114"/>
      <c r="T551" s="114">
        <f t="shared" si="119"/>
        <v>160.10400000000001</v>
      </c>
      <c r="U551" s="114">
        <v>160.10400000000001</v>
      </c>
      <c r="V551" s="114"/>
      <c r="W551" s="114"/>
      <c r="X551" s="82" t="s">
        <v>600</v>
      </c>
      <c r="Y551" s="90"/>
      <c r="Z551" s="50">
        <f t="shared" si="110"/>
        <v>1100</v>
      </c>
      <c r="AA551" s="51">
        <f t="shared" si="111"/>
        <v>1000</v>
      </c>
      <c r="AB551" s="51">
        <f t="shared" si="112"/>
        <v>0</v>
      </c>
      <c r="AC551" s="51">
        <f t="shared" si="113"/>
        <v>160.10400000000001</v>
      </c>
      <c r="AD551" s="84"/>
      <c r="AE551" s="84"/>
      <c r="AF551" s="84"/>
      <c r="AG551" s="84"/>
      <c r="AH551" s="84"/>
      <c r="AI551" s="84"/>
      <c r="AJ551" s="84"/>
      <c r="AK551" s="84"/>
      <c r="AL551" s="84"/>
      <c r="AM551" s="84"/>
      <c r="AN551" s="84"/>
      <c r="AO551" s="84"/>
      <c r="AP551" s="84"/>
      <c r="AQ551" s="84"/>
      <c r="AR551" s="84"/>
      <c r="AS551" s="84"/>
      <c r="AT551" s="84"/>
      <c r="AU551" s="84"/>
      <c r="AV551" s="84"/>
      <c r="AW551" s="84"/>
      <c r="AX551" s="84"/>
      <c r="AY551" s="84"/>
      <c r="AZ551" s="84"/>
      <c r="BA551" s="84"/>
      <c r="BB551" s="84"/>
      <c r="BC551" s="84"/>
      <c r="BD551" s="84"/>
      <c r="BE551" s="84"/>
      <c r="BF551" s="84"/>
      <c r="BG551" s="84"/>
      <c r="BH551" s="84"/>
      <c r="BI551" s="84"/>
      <c r="BJ551" s="84"/>
      <c r="BK551" s="84"/>
      <c r="BL551" s="84"/>
      <c r="BM551" s="84"/>
      <c r="BN551" s="84"/>
      <c r="BO551" s="84"/>
      <c r="BP551" s="84"/>
      <c r="BQ551" s="84"/>
      <c r="BR551" s="84"/>
      <c r="BS551" s="84"/>
      <c r="BT551" s="84"/>
      <c r="BU551" s="84"/>
      <c r="BV551" s="84"/>
      <c r="BW551" s="84"/>
      <c r="BX551" s="84"/>
      <c r="BY551" s="84"/>
      <c r="BZ551" s="84"/>
      <c r="CA551" s="84"/>
      <c r="CB551" s="84"/>
      <c r="CC551" s="84"/>
      <c r="CD551" s="84"/>
      <c r="CE551" s="84"/>
      <c r="CF551" s="84"/>
      <c r="CG551" s="84"/>
      <c r="CH551" s="84"/>
      <c r="CI551" s="84"/>
      <c r="CJ551" s="84"/>
      <c r="CK551" s="84"/>
      <c r="CL551" s="84"/>
      <c r="CM551" s="84"/>
      <c r="CN551" s="84"/>
      <c r="CO551" s="84"/>
      <c r="CP551" s="84"/>
      <c r="CQ551" s="84"/>
      <c r="CR551" s="84"/>
      <c r="CS551" s="84"/>
      <c r="CT551" s="84"/>
      <c r="CU551" s="84"/>
      <c r="CV551" s="84"/>
      <c r="CW551" s="84"/>
      <c r="CX551" s="84"/>
      <c r="CY551" s="84"/>
      <c r="CZ551" s="84"/>
      <c r="DA551" s="84"/>
      <c r="DB551" s="84"/>
      <c r="DC551" s="84"/>
      <c r="DD551" s="84"/>
      <c r="DE551" s="84"/>
      <c r="DF551" s="84"/>
      <c r="DG551" s="84"/>
      <c r="DH551" s="84"/>
      <c r="DI551" s="84"/>
      <c r="DJ551" s="84"/>
      <c r="DK551" s="84"/>
      <c r="DL551" s="84"/>
      <c r="DM551" s="84"/>
      <c r="DN551" s="84"/>
      <c r="DO551" s="84"/>
      <c r="DP551" s="84"/>
      <c r="DQ551" s="84"/>
      <c r="DR551" s="84"/>
      <c r="DS551" s="84"/>
      <c r="DT551" s="84"/>
      <c r="DU551" s="84"/>
      <c r="DV551" s="84"/>
      <c r="DW551" s="84"/>
      <c r="DX551" s="84"/>
      <c r="DY551" s="84"/>
      <c r="DZ551" s="84"/>
      <c r="EA551" s="84"/>
      <c r="EB551" s="84"/>
      <c r="EC551" s="84"/>
      <c r="ED551" s="84"/>
      <c r="EE551" s="84"/>
      <c r="EF551" s="84"/>
      <c r="EG551" s="84"/>
      <c r="EH551" s="84"/>
      <c r="EI551" s="84"/>
      <c r="EJ551" s="84"/>
      <c r="EK551" s="84"/>
      <c r="EL551" s="84"/>
      <c r="EM551" s="84"/>
      <c r="EN551" s="84"/>
      <c r="EO551" s="84"/>
      <c r="EP551" s="84"/>
      <c r="EQ551" s="84"/>
      <c r="ER551" s="84"/>
      <c r="ES551" s="84"/>
      <c r="ET551" s="84"/>
      <c r="EU551" s="84"/>
      <c r="EV551" s="84"/>
      <c r="EW551" s="84"/>
      <c r="EX551" s="84"/>
      <c r="EY551" s="84"/>
      <c r="EZ551" s="84"/>
      <c r="FA551" s="84"/>
      <c r="FB551" s="84"/>
      <c r="FC551" s="84"/>
      <c r="FD551" s="84"/>
      <c r="FE551" s="84"/>
      <c r="FF551" s="84"/>
      <c r="FG551" s="84"/>
      <c r="FH551" s="84"/>
      <c r="FI551" s="84"/>
      <c r="FJ551" s="84"/>
      <c r="FK551" s="84"/>
      <c r="FL551" s="84"/>
      <c r="FM551" s="84"/>
      <c r="FN551" s="84"/>
      <c r="FO551" s="84"/>
      <c r="FP551" s="84"/>
      <c r="FQ551" s="84"/>
      <c r="FR551" s="84"/>
      <c r="FS551" s="84"/>
      <c r="FT551" s="84"/>
      <c r="FU551" s="84"/>
      <c r="FV551" s="84"/>
      <c r="FW551" s="84"/>
      <c r="FX551" s="84"/>
      <c r="FY551" s="84"/>
      <c r="FZ551" s="84"/>
      <c r="GA551" s="84"/>
      <c r="GB551" s="84"/>
      <c r="GC551" s="84"/>
      <c r="GD551" s="84"/>
      <c r="GE551" s="84"/>
      <c r="GF551" s="84"/>
      <c r="GG551" s="84"/>
      <c r="GH551" s="84"/>
      <c r="GI551" s="84"/>
      <c r="GJ551" s="84"/>
      <c r="GK551" s="84"/>
      <c r="GL551" s="84"/>
      <c r="GM551" s="84"/>
      <c r="GN551" s="84"/>
      <c r="GO551" s="84"/>
      <c r="GP551" s="84"/>
      <c r="GQ551" s="84"/>
      <c r="GR551" s="84"/>
      <c r="GS551" s="84"/>
      <c r="GT551" s="84"/>
      <c r="GU551" s="84"/>
      <c r="GV551" s="84"/>
      <c r="GW551" s="84"/>
      <c r="GX551" s="84"/>
      <c r="GY551" s="84"/>
      <c r="GZ551" s="84"/>
      <c r="HA551" s="84"/>
      <c r="HB551" s="84"/>
      <c r="HC551" s="84"/>
      <c r="HD551" s="84"/>
      <c r="HE551" s="84"/>
      <c r="HF551" s="84"/>
      <c r="HG551" s="84"/>
      <c r="HH551" s="84"/>
      <c r="HI551" s="84"/>
      <c r="HJ551" s="84"/>
      <c r="HK551" s="84"/>
      <c r="HL551" s="84"/>
      <c r="HM551" s="84"/>
      <c r="HN551" s="84"/>
      <c r="HO551" s="84"/>
      <c r="HP551" s="84"/>
      <c r="HQ551" s="84"/>
      <c r="HR551" s="84"/>
      <c r="HS551" s="84"/>
      <c r="HT551" s="84"/>
      <c r="HU551" s="84"/>
      <c r="HV551" s="84"/>
      <c r="HW551" s="84"/>
      <c r="HX551" s="84"/>
      <c r="HY551" s="84"/>
      <c r="HZ551" s="84"/>
      <c r="IA551" s="84"/>
      <c r="IB551" s="84"/>
      <c r="IC551" s="84"/>
      <c r="ID551" s="84"/>
      <c r="IE551" s="84"/>
      <c r="IF551" s="84"/>
      <c r="IG551" s="84"/>
      <c r="IH551" s="84"/>
      <c r="II551" s="84"/>
      <c r="IJ551" s="84"/>
      <c r="IK551" s="84"/>
      <c r="IL551" s="84"/>
    </row>
    <row r="552" spans="1:246" ht="30">
      <c r="A552" s="49" t="s">
        <v>840</v>
      </c>
      <c r="B552" s="49" t="s">
        <v>33</v>
      </c>
      <c r="E552" s="90">
        <v>67</v>
      </c>
      <c r="F552" s="115" t="s">
        <v>684</v>
      </c>
      <c r="G552" s="402"/>
      <c r="H552" s="222">
        <f t="shared" si="116"/>
        <v>1153.5700000000002</v>
      </c>
      <c r="I552" s="203">
        <v>1048.7</v>
      </c>
      <c r="J552" s="113"/>
      <c r="K552" s="113">
        <v>104.87</v>
      </c>
      <c r="L552" s="88">
        <f t="shared" si="117"/>
        <v>0</v>
      </c>
      <c r="M552" s="113">
        <v>0</v>
      </c>
      <c r="N552" s="114"/>
      <c r="O552" s="113"/>
      <c r="P552" s="113">
        <f t="shared" si="118"/>
        <v>1048.7</v>
      </c>
      <c r="Q552" s="113">
        <v>1048.7</v>
      </c>
      <c r="R552" s="114"/>
      <c r="S552" s="114"/>
      <c r="T552" s="114">
        <f t="shared" si="119"/>
        <v>0</v>
      </c>
      <c r="U552" s="114">
        <v>0</v>
      </c>
      <c r="V552" s="114"/>
      <c r="W552" s="114"/>
      <c r="X552" s="82" t="s">
        <v>600</v>
      </c>
      <c r="Y552" s="90"/>
      <c r="Z552" s="50">
        <f t="shared" si="110"/>
        <v>1153.5700000000002</v>
      </c>
      <c r="AA552" s="51">
        <f t="shared" si="111"/>
        <v>0</v>
      </c>
      <c r="AB552" s="51">
        <f t="shared" si="112"/>
        <v>1048.7</v>
      </c>
      <c r="AC552" s="51">
        <f t="shared" si="113"/>
        <v>0</v>
      </c>
      <c r="AD552" s="84"/>
      <c r="AE552" s="84"/>
      <c r="AF552" s="84"/>
      <c r="AG552" s="84"/>
      <c r="AH552" s="84"/>
      <c r="AI552" s="84"/>
      <c r="AJ552" s="84"/>
      <c r="AK552" s="84"/>
      <c r="AL552" s="84"/>
      <c r="AM552" s="84"/>
      <c r="AN552" s="84"/>
      <c r="AO552" s="84"/>
      <c r="AP552" s="84"/>
      <c r="AQ552" s="84"/>
      <c r="AR552" s="84"/>
      <c r="AS552" s="84"/>
      <c r="AT552" s="84"/>
      <c r="AU552" s="84"/>
      <c r="AV552" s="84"/>
      <c r="AW552" s="84"/>
      <c r="AX552" s="84"/>
      <c r="AY552" s="84"/>
      <c r="AZ552" s="84"/>
      <c r="BA552" s="84"/>
      <c r="BB552" s="84"/>
      <c r="BC552" s="84"/>
      <c r="BD552" s="84"/>
      <c r="BE552" s="84"/>
      <c r="BF552" s="84"/>
      <c r="BG552" s="84"/>
      <c r="BH552" s="84"/>
      <c r="BI552" s="84"/>
      <c r="BJ552" s="84"/>
      <c r="BK552" s="84"/>
      <c r="BL552" s="84"/>
      <c r="BM552" s="84"/>
      <c r="BN552" s="84"/>
      <c r="BO552" s="84"/>
      <c r="BP552" s="84"/>
      <c r="BQ552" s="84"/>
      <c r="BR552" s="84"/>
      <c r="BS552" s="84"/>
      <c r="BT552" s="84"/>
      <c r="BU552" s="84"/>
      <c r="BV552" s="84"/>
      <c r="BW552" s="84"/>
      <c r="BX552" s="84"/>
      <c r="BY552" s="84"/>
      <c r="BZ552" s="84"/>
      <c r="CA552" s="84"/>
      <c r="CB552" s="84"/>
      <c r="CC552" s="84"/>
      <c r="CD552" s="84"/>
      <c r="CE552" s="84"/>
      <c r="CF552" s="84"/>
      <c r="CG552" s="84"/>
      <c r="CH552" s="84"/>
      <c r="CI552" s="84"/>
      <c r="CJ552" s="84"/>
      <c r="CK552" s="84"/>
      <c r="CL552" s="84"/>
      <c r="CM552" s="84"/>
      <c r="CN552" s="84"/>
      <c r="CO552" s="84"/>
      <c r="CP552" s="84"/>
      <c r="CQ552" s="84"/>
      <c r="CR552" s="84"/>
      <c r="CS552" s="84"/>
      <c r="CT552" s="84"/>
      <c r="CU552" s="84"/>
      <c r="CV552" s="84"/>
      <c r="CW552" s="84"/>
      <c r="CX552" s="84"/>
      <c r="CY552" s="84"/>
      <c r="CZ552" s="84"/>
      <c r="DA552" s="84"/>
      <c r="DB552" s="84"/>
      <c r="DC552" s="84"/>
      <c r="DD552" s="84"/>
      <c r="DE552" s="84"/>
      <c r="DF552" s="84"/>
      <c r="DG552" s="84"/>
      <c r="DH552" s="84"/>
      <c r="DI552" s="84"/>
      <c r="DJ552" s="84"/>
      <c r="DK552" s="84"/>
      <c r="DL552" s="84"/>
      <c r="DM552" s="84"/>
      <c r="DN552" s="84"/>
      <c r="DO552" s="84"/>
      <c r="DP552" s="84"/>
      <c r="DQ552" s="84"/>
      <c r="DR552" s="84"/>
      <c r="DS552" s="84"/>
      <c r="DT552" s="84"/>
      <c r="DU552" s="84"/>
      <c r="DV552" s="84"/>
      <c r="DW552" s="84"/>
      <c r="DX552" s="84"/>
      <c r="DY552" s="84"/>
      <c r="DZ552" s="84"/>
      <c r="EA552" s="84"/>
      <c r="EB552" s="84"/>
      <c r="EC552" s="84"/>
      <c r="ED552" s="84"/>
      <c r="EE552" s="84"/>
      <c r="EF552" s="84"/>
      <c r="EG552" s="84"/>
      <c r="EH552" s="84"/>
      <c r="EI552" s="84"/>
      <c r="EJ552" s="84"/>
      <c r="EK552" s="84"/>
      <c r="EL552" s="84"/>
      <c r="EM552" s="84"/>
      <c r="EN552" s="84"/>
      <c r="EO552" s="84"/>
      <c r="EP552" s="84"/>
      <c r="EQ552" s="84"/>
      <c r="ER552" s="84"/>
      <c r="ES552" s="84"/>
      <c r="ET552" s="84"/>
      <c r="EU552" s="84"/>
      <c r="EV552" s="84"/>
      <c r="EW552" s="84"/>
      <c r="EX552" s="84"/>
      <c r="EY552" s="84"/>
      <c r="EZ552" s="84"/>
      <c r="FA552" s="84"/>
      <c r="FB552" s="84"/>
      <c r="FC552" s="84"/>
      <c r="FD552" s="84"/>
      <c r="FE552" s="84"/>
      <c r="FF552" s="84"/>
      <c r="FG552" s="84"/>
      <c r="FH552" s="84"/>
      <c r="FI552" s="84"/>
      <c r="FJ552" s="84"/>
      <c r="FK552" s="84"/>
      <c r="FL552" s="84"/>
      <c r="FM552" s="84"/>
      <c r="FN552" s="84"/>
      <c r="FO552" s="84"/>
      <c r="FP552" s="84"/>
      <c r="FQ552" s="84"/>
      <c r="FR552" s="84"/>
      <c r="FS552" s="84"/>
      <c r="FT552" s="84"/>
      <c r="FU552" s="84"/>
      <c r="FV552" s="84"/>
      <c r="FW552" s="84"/>
      <c r="FX552" s="84"/>
      <c r="FY552" s="84"/>
      <c r="FZ552" s="84"/>
      <c r="GA552" s="84"/>
      <c r="GB552" s="84"/>
      <c r="GC552" s="84"/>
      <c r="GD552" s="84"/>
      <c r="GE552" s="84"/>
      <c r="GF552" s="84"/>
      <c r="GG552" s="84"/>
      <c r="GH552" s="84"/>
      <c r="GI552" s="84"/>
      <c r="GJ552" s="84"/>
      <c r="GK552" s="84"/>
      <c r="GL552" s="84"/>
      <c r="GM552" s="84"/>
      <c r="GN552" s="84"/>
      <c r="GO552" s="84"/>
      <c r="GP552" s="84"/>
      <c r="GQ552" s="84"/>
      <c r="GR552" s="84"/>
      <c r="GS552" s="84"/>
      <c r="GT552" s="84"/>
      <c r="GU552" s="84"/>
      <c r="GV552" s="84"/>
      <c r="GW552" s="84"/>
      <c r="GX552" s="84"/>
      <c r="GY552" s="84"/>
      <c r="GZ552" s="84"/>
      <c r="HA552" s="84"/>
      <c r="HB552" s="84"/>
      <c r="HC552" s="84"/>
      <c r="HD552" s="84"/>
      <c r="HE552" s="84"/>
      <c r="HF552" s="84"/>
      <c r="HG552" s="84"/>
      <c r="HH552" s="84"/>
      <c r="HI552" s="84"/>
      <c r="HJ552" s="84"/>
      <c r="HK552" s="84"/>
      <c r="HL552" s="84"/>
      <c r="HM552" s="84"/>
      <c r="HN552" s="84"/>
      <c r="HO552" s="84"/>
      <c r="HP552" s="84"/>
      <c r="HQ552" s="84"/>
      <c r="HR552" s="84"/>
      <c r="HS552" s="84"/>
      <c r="HT552" s="84"/>
      <c r="HU552" s="84"/>
      <c r="HV552" s="84"/>
      <c r="HW552" s="84"/>
      <c r="HX552" s="84"/>
      <c r="HY552" s="84"/>
      <c r="HZ552" s="84"/>
      <c r="IA552" s="84"/>
      <c r="IB552" s="84"/>
      <c r="IC552" s="84"/>
      <c r="ID552" s="84"/>
      <c r="IE552" s="84"/>
      <c r="IF552" s="84"/>
      <c r="IG552" s="84"/>
      <c r="IH552" s="84"/>
      <c r="II552" s="84"/>
      <c r="IJ552" s="84"/>
      <c r="IK552" s="84"/>
      <c r="IL552" s="84"/>
    </row>
    <row r="553" spans="1:246" ht="30">
      <c r="A553" s="49" t="s">
        <v>840</v>
      </c>
      <c r="B553" s="49" t="s">
        <v>33</v>
      </c>
      <c r="E553" s="90">
        <v>2</v>
      </c>
      <c r="F553" s="115" t="s">
        <v>619</v>
      </c>
      <c r="G553" s="395" t="s">
        <v>600</v>
      </c>
      <c r="H553" s="222">
        <f t="shared" si="116"/>
        <v>5425.9538179000001</v>
      </c>
      <c r="I553" s="203">
        <v>4932.685289</v>
      </c>
      <c r="J553" s="113"/>
      <c r="K553" s="113">
        <v>493.26852890000004</v>
      </c>
      <c r="L553" s="88">
        <f t="shared" si="117"/>
        <v>4932.685289</v>
      </c>
      <c r="M553" s="113">
        <v>4932.685289</v>
      </c>
      <c r="N553" s="114"/>
      <c r="O553" s="113"/>
      <c r="P553" s="113">
        <f t="shared" si="118"/>
        <v>0</v>
      </c>
      <c r="Q553" s="113"/>
      <c r="R553" s="114"/>
      <c r="S553" s="114"/>
      <c r="T553" s="114">
        <f t="shared" si="119"/>
        <v>0</v>
      </c>
      <c r="U553" s="114"/>
      <c r="V553" s="114"/>
      <c r="W553" s="114"/>
      <c r="X553" s="82" t="s">
        <v>600</v>
      </c>
      <c r="Y553" s="90"/>
      <c r="Z553" s="50">
        <f t="shared" si="110"/>
        <v>5425.9538179000001</v>
      </c>
      <c r="AA553" s="51">
        <f t="shared" si="111"/>
        <v>4932.685289</v>
      </c>
      <c r="AB553" s="51">
        <f t="shared" si="112"/>
        <v>0</v>
      </c>
      <c r="AC553" s="51">
        <f t="shared" si="113"/>
        <v>0</v>
      </c>
      <c r="AD553" s="84"/>
      <c r="AE553" s="84"/>
      <c r="AF553" s="84"/>
      <c r="AG553" s="84"/>
      <c r="AH553" s="84"/>
      <c r="AI553" s="84"/>
      <c r="AJ553" s="84"/>
      <c r="AK553" s="84"/>
      <c r="AL553" s="84"/>
      <c r="AM553" s="84"/>
      <c r="AN553" s="84"/>
      <c r="AO553" s="84"/>
      <c r="AP553" s="84"/>
      <c r="AQ553" s="84"/>
      <c r="AR553" s="84"/>
      <c r="AS553" s="84"/>
      <c r="AT553" s="84"/>
      <c r="AU553" s="84"/>
      <c r="AV553" s="84"/>
      <c r="AW553" s="84"/>
      <c r="AX553" s="84"/>
      <c r="AY553" s="84"/>
      <c r="AZ553" s="84"/>
      <c r="BA553" s="84"/>
      <c r="BB553" s="84"/>
      <c r="BC553" s="84"/>
      <c r="BD553" s="84"/>
      <c r="BE553" s="84"/>
      <c r="BF553" s="84"/>
      <c r="BG553" s="84"/>
      <c r="BH553" s="84"/>
      <c r="BI553" s="84"/>
      <c r="BJ553" s="84"/>
      <c r="BK553" s="84"/>
      <c r="BL553" s="84"/>
      <c r="BM553" s="84"/>
      <c r="BN553" s="84"/>
      <c r="BO553" s="84"/>
      <c r="BP553" s="84"/>
      <c r="BQ553" s="84"/>
      <c r="BR553" s="84"/>
      <c r="BS553" s="84"/>
      <c r="BT553" s="84"/>
      <c r="BU553" s="84"/>
      <c r="BV553" s="84"/>
      <c r="BW553" s="84"/>
      <c r="BX553" s="84"/>
      <c r="BY553" s="84"/>
      <c r="BZ553" s="84"/>
      <c r="CA553" s="84"/>
      <c r="CB553" s="84"/>
      <c r="CC553" s="84"/>
      <c r="CD553" s="84"/>
      <c r="CE553" s="84"/>
      <c r="CF553" s="84"/>
      <c r="CG553" s="84"/>
      <c r="CH553" s="84"/>
      <c r="CI553" s="84"/>
      <c r="CJ553" s="84"/>
      <c r="CK553" s="84"/>
      <c r="CL553" s="84"/>
      <c r="CM553" s="84"/>
      <c r="CN553" s="84"/>
      <c r="CO553" s="84"/>
      <c r="CP553" s="84"/>
      <c r="CQ553" s="84"/>
      <c r="CR553" s="84"/>
      <c r="CS553" s="84"/>
      <c r="CT553" s="84"/>
      <c r="CU553" s="84"/>
      <c r="CV553" s="84"/>
      <c r="CW553" s="84"/>
      <c r="CX553" s="84"/>
      <c r="CY553" s="84"/>
      <c r="CZ553" s="84"/>
      <c r="DA553" s="84"/>
      <c r="DB553" s="84"/>
      <c r="DC553" s="84"/>
      <c r="DD553" s="84"/>
      <c r="DE553" s="84"/>
      <c r="DF553" s="84"/>
      <c r="DG553" s="84"/>
      <c r="DH553" s="84"/>
      <c r="DI553" s="84"/>
      <c r="DJ553" s="84"/>
      <c r="DK553" s="84"/>
      <c r="DL553" s="84"/>
      <c r="DM553" s="84"/>
      <c r="DN553" s="84"/>
      <c r="DO553" s="84"/>
      <c r="DP553" s="84"/>
      <c r="DQ553" s="84"/>
      <c r="DR553" s="84"/>
      <c r="DS553" s="84"/>
      <c r="DT553" s="84"/>
      <c r="DU553" s="84"/>
      <c r="DV553" s="84"/>
      <c r="DW553" s="84"/>
      <c r="DX553" s="84"/>
      <c r="DY553" s="84"/>
      <c r="DZ553" s="84"/>
      <c r="EA553" s="84"/>
      <c r="EB553" s="84"/>
      <c r="EC553" s="84"/>
      <c r="ED553" s="84"/>
      <c r="EE553" s="84"/>
      <c r="EF553" s="84"/>
      <c r="EG553" s="84"/>
      <c r="EH553" s="84"/>
      <c r="EI553" s="84"/>
      <c r="EJ553" s="84"/>
      <c r="EK553" s="84"/>
      <c r="EL553" s="84"/>
      <c r="EM553" s="84"/>
      <c r="EN553" s="84"/>
      <c r="EO553" s="84"/>
      <c r="EP553" s="84"/>
      <c r="EQ553" s="84"/>
      <c r="ER553" s="84"/>
      <c r="ES553" s="84"/>
      <c r="ET553" s="84"/>
      <c r="EU553" s="84"/>
      <c r="EV553" s="84"/>
      <c r="EW553" s="84"/>
      <c r="EX553" s="84"/>
      <c r="EY553" s="84"/>
      <c r="EZ553" s="84"/>
      <c r="FA553" s="84"/>
      <c r="FB553" s="84"/>
      <c r="FC553" s="84"/>
      <c r="FD553" s="84"/>
      <c r="FE553" s="84"/>
      <c r="FF553" s="84"/>
      <c r="FG553" s="84"/>
      <c r="FH553" s="84"/>
      <c r="FI553" s="84"/>
      <c r="FJ553" s="84"/>
      <c r="FK553" s="84"/>
      <c r="FL553" s="84"/>
      <c r="FM553" s="84"/>
      <c r="FN553" s="84"/>
      <c r="FO553" s="84"/>
      <c r="FP553" s="84"/>
      <c r="FQ553" s="84"/>
      <c r="FR553" s="84"/>
      <c r="FS553" s="84"/>
      <c r="FT553" s="84"/>
      <c r="FU553" s="84"/>
      <c r="FV553" s="84"/>
      <c r="FW553" s="84"/>
      <c r="FX553" s="84"/>
      <c r="FY553" s="84"/>
      <c r="FZ553" s="84"/>
      <c r="GA553" s="84"/>
      <c r="GB553" s="84"/>
      <c r="GC553" s="84"/>
      <c r="GD553" s="84"/>
      <c r="GE553" s="84"/>
      <c r="GF553" s="84"/>
      <c r="GG553" s="84"/>
      <c r="GH553" s="84"/>
      <c r="GI553" s="84"/>
      <c r="GJ553" s="84"/>
      <c r="GK553" s="84"/>
      <c r="GL553" s="84"/>
      <c r="GM553" s="84"/>
      <c r="GN553" s="84"/>
      <c r="GO553" s="84"/>
      <c r="GP553" s="84"/>
      <c r="GQ553" s="84"/>
      <c r="GR553" s="84"/>
      <c r="GS553" s="84"/>
      <c r="GT553" s="84"/>
      <c r="GU553" s="84"/>
      <c r="GV553" s="84"/>
      <c r="GW553" s="84"/>
      <c r="GX553" s="84"/>
      <c r="GY553" s="84"/>
      <c r="GZ553" s="84"/>
      <c r="HA553" s="84"/>
      <c r="HB553" s="84"/>
      <c r="HC553" s="84"/>
      <c r="HD553" s="84"/>
      <c r="HE553" s="84"/>
      <c r="HF553" s="84"/>
      <c r="HG553" s="84"/>
      <c r="HH553" s="84"/>
      <c r="HI553" s="84"/>
      <c r="HJ553" s="84"/>
      <c r="HK553" s="84"/>
      <c r="HL553" s="84"/>
      <c r="HM553" s="84"/>
      <c r="HN553" s="84"/>
      <c r="HO553" s="84"/>
      <c r="HP553" s="84"/>
      <c r="HQ553" s="84"/>
      <c r="HR553" s="84"/>
      <c r="HS553" s="84"/>
      <c r="HT553" s="84"/>
      <c r="HU553" s="84"/>
      <c r="HV553" s="84"/>
      <c r="HW553" s="84"/>
      <c r="HX553" s="84"/>
      <c r="HY553" s="84"/>
      <c r="HZ553" s="84"/>
      <c r="IA553" s="84"/>
      <c r="IB553" s="84"/>
      <c r="IC553" s="84"/>
      <c r="ID553" s="84"/>
      <c r="IE553" s="84"/>
      <c r="IF553" s="84"/>
      <c r="IG553" s="84"/>
      <c r="IH553" s="84"/>
      <c r="II553" s="84"/>
      <c r="IJ553" s="84"/>
      <c r="IK553" s="84"/>
      <c r="IL553" s="84"/>
    </row>
    <row r="554" spans="1:246" ht="30">
      <c r="A554" s="49" t="s">
        <v>840</v>
      </c>
      <c r="B554" s="49" t="s">
        <v>33</v>
      </c>
      <c r="E554" s="90">
        <v>49</v>
      </c>
      <c r="F554" s="115" t="s">
        <v>666</v>
      </c>
      <c r="G554" s="395"/>
      <c r="H554" s="222">
        <f t="shared" si="116"/>
        <v>2721.3560000000002</v>
      </c>
      <c r="I554" s="203">
        <v>2473.96</v>
      </c>
      <c r="J554" s="113"/>
      <c r="K554" s="113">
        <v>247.39600000000002</v>
      </c>
      <c r="L554" s="88">
        <f t="shared" si="117"/>
        <v>0</v>
      </c>
      <c r="M554" s="113">
        <v>0</v>
      </c>
      <c r="N554" s="114"/>
      <c r="O554" s="113"/>
      <c r="P554" s="113">
        <f t="shared" si="118"/>
        <v>2472.96</v>
      </c>
      <c r="Q554" s="113">
        <v>2472.96</v>
      </c>
      <c r="R554" s="114"/>
      <c r="S554" s="114"/>
      <c r="T554" s="114">
        <f t="shared" si="119"/>
        <v>0</v>
      </c>
      <c r="U554" s="114">
        <v>0</v>
      </c>
      <c r="V554" s="114"/>
      <c r="W554" s="114"/>
      <c r="X554" s="82" t="s">
        <v>600</v>
      </c>
      <c r="Y554" s="90"/>
      <c r="Z554" s="50">
        <f t="shared" si="110"/>
        <v>2721.3560000000002</v>
      </c>
      <c r="AA554" s="51">
        <f t="shared" si="111"/>
        <v>0</v>
      </c>
      <c r="AB554" s="51">
        <f t="shared" si="112"/>
        <v>2472.96</v>
      </c>
      <c r="AC554" s="51">
        <f t="shared" si="113"/>
        <v>0</v>
      </c>
      <c r="AD554" s="84"/>
      <c r="AE554" s="84"/>
      <c r="AF554" s="84"/>
      <c r="AG554" s="84"/>
      <c r="AH554" s="84"/>
      <c r="AI554" s="84"/>
      <c r="AJ554" s="84"/>
      <c r="AK554" s="84"/>
      <c r="AL554" s="84"/>
      <c r="AM554" s="84"/>
      <c r="AN554" s="84"/>
      <c r="AO554" s="84"/>
      <c r="AP554" s="84"/>
      <c r="AQ554" s="84"/>
      <c r="AR554" s="84"/>
      <c r="AS554" s="84"/>
      <c r="AT554" s="84"/>
      <c r="AU554" s="84"/>
      <c r="AV554" s="84"/>
      <c r="AW554" s="84"/>
      <c r="AX554" s="84"/>
      <c r="AY554" s="84"/>
      <c r="AZ554" s="84"/>
      <c r="BA554" s="84"/>
      <c r="BB554" s="84"/>
      <c r="BC554" s="84"/>
      <c r="BD554" s="84"/>
      <c r="BE554" s="84"/>
      <c r="BF554" s="84"/>
      <c r="BG554" s="84"/>
      <c r="BH554" s="84"/>
      <c r="BI554" s="84"/>
      <c r="BJ554" s="84"/>
      <c r="BK554" s="84"/>
      <c r="BL554" s="84"/>
      <c r="BM554" s="84"/>
      <c r="BN554" s="84"/>
      <c r="BO554" s="84"/>
      <c r="BP554" s="84"/>
      <c r="BQ554" s="84"/>
      <c r="BR554" s="84"/>
      <c r="BS554" s="84"/>
      <c r="BT554" s="84"/>
      <c r="BU554" s="84"/>
      <c r="BV554" s="84"/>
      <c r="BW554" s="84"/>
      <c r="BX554" s="84"/>
      <c r="BY554" s="84"/>
      <c r="BZ554" s="84"/>
      <c r="CA554" s="84"/>
      <c r="CB554" s="84"/>
      <c r="CC554" s="84"/>
      <c r="CD554" s="84"/>
      <c r="CE554" s="84"/>
      <c r="CF554" s="84"/>
      <c r="CG554" s="84"/>
      <c r="CH554" s="84"/>
      <c r="CI554" s="84"/>
      <c r="CJ554" s="84"/>
      <c r="CK554" s="84"/>
      <c r="CL554" s="84"/>
      <c r="CM554" s="84"/>
      <c r="CN554" s="84"/>
      <c r="CO554" s="84"/>
      <c r="CP554" s="84"/>
      <c r="CQ554" s="84"/>
      <c r="CR554" s="84"/>
      <c r="CS554" s="84"/>
      <c r="CT554" s="84"/>
      <c r="CU554" s="84"/>
      <c r="CV554" s="84"/>
      <c r="CW554" s="84"/>
      <c r="CX554" s="84"/>
      <c r="CY554" s="84"/>
      <c r="CZ554" s="84"/>
      <c r="DA554" s="84"/>
      <c r="DB554" s="84"/>
      <c r="DC554" s="84"/>
      <c r="DD554" s="84"/>
      <c r="DE554" s="84"/>
      <c r="DF554" s="84"/>
      <c r="DG554" s="84"/>
      <c r="DH554" s="84"/>
      <c r="DI554" s="84"/>
      <c r="DJ554" s="84"/>
      <c r="DK554" s="84"/>
      <c r="DL554" s="84"/>
      <c r="DM554" s="84"/>
      <c r="DN554" s="84"/>
      <c r="DO554" s="84"/>
      <c r="DP554" s="84"/>
      <c r="DQ554" s="84"/>
      <c r="DR554" s="84"/>
      <c r="DS554" s="84"/>
      <c r="DT554" s="84"/>
      <c r="DU554" s="84"/>
      <c r="DV554" s="84"/>
      <c r="DW554" s="84"/>
      <c r="DX554" s="84"/>
      <c r="DY554" s="84"/>
      <c r="DZ554" s="84"/>
      <c r="EA554" s="84"/>
      <c r="EB554" s="84"/>
      <c r="EC554" s="84"/>
      <c r="ED554" s="84"/>
      <c r="EE554" s="84"/>
      <c r="EF554" s="84"/>
      <c r="EG554" s="84"/>
      <c r="EH554" s="84"/>
      <c r="EI554" s="84"/>
      <c r="EJ554" s="84"/>
      <c r="EK554" s="84"/>
      <c r="EL554" s="84"/>
      <c r="EM554" s="84"/>
      <c r="EN554" s="84"/>
      <c r="EO554" s="84"/>
      <c r="EP554" s="84"/>
      <c r="EQ554" s="84"/>
      <c r="ER554" s="84"/>
      <c r="ES554" s="84"/>
      <c r="ET554" s="84"/>
      <c r="EU554" s="84"/>
      <c r="EV554" s="84"/>
      <c r="EW554" s="84"/>
      <c r="EX554" s="84"/>
      <c r="EY554" s="84"/>
      <c r="EZ554" s="84"/>
      <c r="FA554" s="84"/>
      <c r="FB554" s="84"/>
      <c r="FC554" s="84"/>
      <c r="FD554" s="84"/>
      <c r="FE554" s="84"/>
      <c r="FF554" s="84"/>
      <c r="FG554" s="84"/>
      <c r="FH554" s="84"/>
      <c r="FI554" s="84"/>
      <c r="FJ554" s="84"/>
      <c r="FK554" s="84"/>
      <c r="FL554" s="84"/>
      <c r="FM554" s="84"/>
      <c r="FN554" s="84"/>
      <c r="FO554" s="84"/>
      <c r="FP554" s="84"/>
      <c r="FQ554" s="84"/>
      <c r="FR554" s="84"/>
      <c r="FS554" s="84"/>
      <c r="FT554" s="84"/>
      <c r="FU554" s="84"/>
      <c r="FV554" s="84"/>
      <c r="FW554" s="84"/>
      <c r="FX554" s="84"/>
      <c r="FY554" s="84"/>
      <c r="FZ554" s="84"/>
      <c r="GA554" s="84"/>
      <c r="GB554" s="84"/>
      <c r="GC554" s="84"/>
      <c r="GD554" s="84"/>
      <c r="GE554" s="84"/>
      <c r="GF554" s="84"/>
      <c r="GG554" s="84"/>
      <c r="GH554" s="84"/>
      <c r="GI554" s="84"/>
      <c r="GJ554" s="84"/>
      <c r="GK554" s="84"/>
      <c r="GL554" s="84"/>
      <c r="GM554" s="84"/>
      <c r="GN554" s="84"/>
      <c r="GO554" s="84"/>
      <c r="GP554" s="84"/>
      <c r="GQ554" s="84"/>
      <c r="GR554" s="84"/>
      <c r="GS554" s="84"/>
      <c r="GT554" s="84"/>
      <c r="GU554" s="84"/>
      <c r="GV554" s="84"/>
      <c r="GW554" s="84"/>
      <c r="GX554" s="84"/>
      <c r="GY554" s="84"/>
      <c r="GZ554" s="84"/>
      <c r="HA554" s="84"/>
      <c r="HB554" s="84"/>
      <c r="HC554" s="84"/>
      <c r="HD554" s="84"/>
      <c r="HE554" s="84"/>
      <c r="HF554" s="84"/>
      <c r="HG554" s="84"/>
      <c r="HH554" s="84"/>
      <c r="HI554" s="84"/>
      <c r="HJ554" s="84"/>
      <c r="HK554" s="84"/>
      <c r="HL554" s="84"/>
      <c r="HM554" s="84"/>
      <c r="HN554" s="84"/>
      <c r="HO554" s="84"/>
      <c r="HP554" s="84"/>
      <c r="HQ554" s="84"/>
      <c r="HR554" s="84"/>
      <c r="HS554" s="84"/>
      <c r="HT554" s="84"/>
      <c r="HU554" s="84"/>
      <c r="HV554" s="84"/>
      <c r="HW554" s="84"/>
      <c r="HX554" s="84"/>
      <c r="HY554" s="84"/>
      <c r="HZ554" s="84"/>
      <c r="IA554" s="84"/>
      <c r="IB554" s="84"/>
      <c r="IC554" s="84"/>
      <c r="ID554" s="84"/>
      <c r="IE554" s="84"/>
      <c r="IF554" s="84"/>
      <c r="IG554" s="84"/>
      <c r="IH554" s="84"/>
      <c r="II554" s="84"/>
      <c r="IJ554" s="84"/>
      <c r="IK554" s="84"/>
      <c r="IL554" s="84"/>
    </row>
    <row r="555" spans="1:246" ht="30">
      <c r="A555" s="49" t="s">
        <v>840</v>
      </c>
      <c r="B555" s="49" t="s">
        <v>33</v>
      </c>
      <c r="E555" s="90">
        <v>3</v>
      </c>
      <c r="F555" s="115" t="s">
        <v>620</v>
      </c>
      <c r="G555" s="395" t="s">
        <v>902</v>
      </c>
      <c r="H555" s="222">
        <f t="shared" si="116"/>
        <v>5497.0861308000003</v>
      </c>
      <c r="I555" s="203">
        <v>4997.351028</v>
      </c>
      <c r="J555" s="113"/>
      <c r="K555" s="113">
        <v>499.73510280000005</v>
      </c>
      <c r="L555" s="88">
        <f t="shared" si="117"/>
        <v>4997.351028</v>
      </c>
      <c r="M555" s="113">
        <v>4997.351028</v>
      </c>
      <c r="N555" s="114"/>
      <c r="O555" s="113"/>
      <c r="P555" s="113">
        <f t="shared" si="118"/>
        <v>0</v>
      </c>
      <c r="Q555" s="113"/>
      <c r="R555" s="114"/>
      <c r="S555" s="114"/>
      <c r="T555" s="114">
        <f t="shared" si="119"/>
        <v>0</v>
      </c>
      <c r="U555" s="114"/>
      <c r="V555" s="114"/>
      <c r="W555" s="114"/>
      <c r="X555" s="82" t="s">
        <v>600</v>
      </c>
      <c r="Y555" s="90"/>
      <c r="Z555" s="50">
        <f t="shared" si="110"/>
        <v>5497.0861308000003</v>
      </c>
      <c r="AA555" s="51">
        <f t="shared" si="111"/>
        <v>4997.351028</v>
      </c>
      <c r="AB555" s="51">
        <f t="shared" si="112"/>
        <v>0</v>
      </c>
      <c r="AC555" s="51">
        <f t="shared" si="113"/>
        <v>0</v>
      </c>
      <c r="AD555" s="84"/>
      <c r="AE555" s="84"/>
      <c r="AF555" s="84"/>
      <c r="AG555" s="84"/>
      <c r="AH555" s="84"/>
      <c r="AI555" s="84"/>
      <c r="AJ555" s="84"/>
      <c r="AK555" s="84"/>
      <c r="AL555" s="84"/>
      <c r="AM555" s="84"/>
      <c r="AN555" s="84"/>
      <c r="AO555" s="84"/>
      <c r="AP555" s="84"/>
      <c r="AQ555" s="84"/>
      <c r="AR555" s="84"/>
      <c r="AS555" s="84"/>
      <c r="AT555" s="84"/>
      <c r="AU555" s="84"/>
      <c r="AV555" s="84"/>
      <c r="AW555" s="84"/>
      <c r="AX555" s="84"/>
      <c r="AY555" s="84"/>
      <c r="AZ555" s="84"/>
      <c r="BA555" s="84"/>
      <c r="BB555" s="84"/>
      <c r="BC555" s="84"/>
      <c r="BD555" s="84"/>
      <c r="BE555" s="84"/>
      <c r="BF555" s="84"/>
      <c r="BG555" s="84"/>
      <c r="BH555" s="84"/>
      <c r="BI555" s="84"/>
      <c r="BJ555" s="84"/>
      <c r="BK555" s="84"/>
      <c r="BL555" s="84"/>
      <c r="BM555" s="84"/>
      <c r="BN555" s="84"/>
      <c r="BO555" s="84"/>
      <c r="BP555" s="84"/>
      <c r="BQ555" s="84"/>
      <c r="BR555" s="84"/>
      <c r="BS555" s="84"/>
      <c r="BT555" s="84"/>
      <c r="BU555" s="84"/>
      <c r="BV555" s="84"/>
      <c r="BW555" s="84"/>
      <c r="BX555" s="84"/>
      <c r="BY555" s="84"/>
      <c r="BZ555" s="84"/>
      <c r="CA555" s="84"/>
      <c r="CB555" s="84"/>
      <c r="CC555" s="84"/>
      <c r="CD555" s="84"/>
      <c r="CE555" s="84"/>
      <c r="CF555" s="84"/>
      <c r="CG555" s="84"/>
      <c r="CH555" s="84"/>
      <c r="CI555" s="84"/>
      <c r="CJ555" s="84"/>
      <c r="CK555" s="84"/>
      <c r="CL555" s="84"/>
      <c r="CM555" s="84"/>
      <c r="CN555" s="84"/>
      <c r="CO555" s="84"/>
      <c r="CP555" s="84"/>
      <c r="CQ555" s="84"/>
      <c r="CR555" s="84"/>
      <c r="CS555" s="84"/>
      <c r="CT555" s="84"/>
      <c r="CU555" s="84"/>
      <c r="CV555" s="84"/>
      <c r="CW555" s="84"/>
      <c r="CX555" s="84"/>
      <c r="CY555" s="84"/>
      <c r="CZ555" s="84"/>
      <c r="DA555" s="84"/>
      <c r="DB555" s="84"/>
      <c r="DC555" s="84"/>
      <c r="DD555" s="84"/>
      <c r="DE555" s="84"/>
      <c r="DF555" s="84"/>
      <c r="DG555" s="84"/>
      <c r="DH555" s="84"/>
      <c r="DI555" s="84"/>
      <c r="DJ555" s="84"/>
      <c r="DK555" s="84"/>
      <c r="DL555" s="84"/>
      <c r="DM555" s="84"/>
      <c r="DN555" s="84"/>
      <c r="DO555" s="84"/>
      <c r="DP555" s="84"/>
      <c r="DQ555" s="84"/>
      <c r="DR555" s="84"/>
      <c r="DS555" s="84"/>
      <c r="DT555" s="84"/>
      <c r="DU555" s="84"/>
      <c r="DV555" s="84"/>
      <c r="DW555" s="84"/>
      <c r="DX555" s="84"/>
      <c r="DY555" s="84"/>
      <c r="DZ555" s="84"/>
      <c r="EA555" s="84"/>
      <c r="EB555" s="84"/>
      <c r="EC555" s="84"/>
      <c r="ED555" s="84"/>
      <c r="EE555" s="84"/>
      <c r="EF555" s="84"/>
      <c r="EG555" s="84"/>
      <c r="EH555" s="84"/>
      <c r="EI555" s="84"/>
      <c r="EJ555" s="84"/>
      <c r="EK555" s="84"/>
      <c r="EL555" s="84"/>
      <c r="EM555" s="84"/>
      <c r="EN555" s="84"/>
      <c r="EO555" s="84"/>
      <c r="EP555" s="84"/>
      <c r="EQ555" s="84"/>
      <c r="ER555" s="84"/>
      <c r="ES555" s="84"/>
      <c r="ET555" s="84"/>
      <c r="EU555" s="84"/>
      <c r="EV555" s="84"/>
      <c r="EW555" s="84"/>
      <c r="EX555" s="84"/>
      <c r="EY555" s="84"/>
      <c r="EZ555" s="84"/>
      <c r="FA555" s="84"/>
      <c r="FB555" s="84"/>
      <c r="FC555" s="84"/>
      <c r="FD555" s="84"/>
      <c r="FE555" s="84"/>
      <c r="FF555" s="84"/>
      <c r="FG555" s="84"/>
      <c r="FH555" s="84"/>
      <c r="FI555" s="84"/>
      <c r="FJ555" s="84"/>
      <c r="FK555" s="84"/>
      <c r="FL555" s="84"/>
      <c r="FM555" s="84"/>
      <c r="FN555" s="84"/>
      <c r="FO555" s="84"/>
      <c r="FP555" s="84"/>
      <c r="FQ555" s="84"/>
      <c r="FR555" s="84"/>
      <c r="FS555" s="84"/>
      <c r="FT555" s="84"/>
      <c r="FU555" s="84"/>
      <c r="FV555" s="84"/>
      <c r="FW555" s="84"/>
      <c r="FX555" s="84"/>
      <c r="FY555" s="84"/>
      <c r="FZ555" s="84"/>
      <c r="GA555" s="84"/>
      <c r="GB555" s="84"/>
      <c r="GC555" s="84"/>
      <c r="GD555" s="84"/>
      <c r="GE555" s="84"/>
      <c r="GF555" s="84"/>
      <c r="GG555" s="84"/>
      <c r="GH555" s="84"/>
      <c r="GI555" s="84"/>
      <c r="GJ555" s="84"/>
      <c r="GK555" s="84"/>
      <c r="GL555" s="84"/>
      <c r="GM555" s="84"/>
      <c r="GN555" s="84"/>
      <c r="GO555" s="84"/>
      <c r="GP555" s="84"/>
      <c r="GQ555" s="84"/>
      <c r="GR555" s="84"/>
      <c r="GS555" s="84"/>
      <c r="GT555" s="84"/>
      <c r="GU555" s="84"/>
      <c r="GV555" s="84"/>
      <c r="GW555" s="84"/>
      <c r="GX555" s="84"/>
      <c r="GY555" s="84"/>
      <c r="GZ555" s="84"/>
      <c r="HA555" s="84"/>
      <c r="HB555" s="84"/>
      <c r="HC555" s="84"/>
      <c r="HD555" s="84"/>
      <c r="HE555" s="84"/>
      <c r="HF555" s="84"/>
      <c r="HG555" s="84"/>
      <c r="HH555" s="84"/>
      <c r="HI555" s="84"/>
      <c r="HJ555" s="84"/>
      <c r="HK555" s="84"/>
      <c r="HL555" s="84"/>
      <c r="HM555" s="84"/>
      <c r="HN555" s="84"/>
      <c r="HO555" s="84"/>
      <c r="HP555" s="84"/>
      <c r="HQ555" s="84"/>
      <c r="HR555" s="84"/>
      <c r="HS555" s="84"/>
      <c r="HT555" s="84"/>
      <c r="HU555" s="84"/>
      <c r="HV555" s="84"/>
      <c r="HW555" s="84"/>
      <c r="HX555" s="84"/>
      <c r="HY555" s="84"/>
      <c r="HZ555" s="84"/>
      <c r="IA555" s="84"/>
      <c r="IB555" s="84"/>
      <c r="IC555" s="84"/>
      <c r="ID555" s="84"/>
      <c r="IE555" s="84"/>
      <c r="IF555" s="84"/>
      <c r="IG555" s="84"/>
      <c r="IH555" s="84"/>
      <c r="II555" s="84"/>
      <c r="IJ555" s="84"/>
      <c r="IK555" s="84"/>
      <c r="IL555" s="84"/>
    </row>
    <row r="556" spans="1:246" ht="30">
      <c r="A556" s="49" t="s">
        <v>840</v>
      </c>
      <c r="B556" s="49" t="s">
        <v>33</v>
      </c>
      <c r="E556" s="90">
        <v>60</v>
      </c>
      <c r="F556" s="115" t="s">
        <v>677</v>
      </c>
      <c r="G556" s="395"/>
      <c r="H556" s="222">
        <f t="shared" si="116"/>
        <v>1177.0999999999999</v>
      </c>
      <c r="I556" s="203">
        <v>1177.0999999999999</v>
      </c>
      <c r="J556" s="113"/>
      <c r="K556" s="113"/>
      <c r="L556" s="88">
        <f t="shared" si="117"/>
        <v>0</v>
      </c>
      <c r="M556" s="113">
        <v>0</v>
      </c>
      <c r="N556" s="114"/>
      <c r="O556" s="113"/>
      <c r="P556" s="113">
        <f t="shared" si="118"/>
        <v>1177.0999999999999</v>
      </c>
      <c r="Q556" s="113">
        <v>1177.0999999999999</v>
      </c>
      <c r="R556" s="114"/>
      <c r="S556" s="114"/>
      <c r="T556" s="114">
        <f t="shared" si="119"/>
        <v>0</v>
      </c>
      <c r="U556" s="114">
        <v>0</v>
      </c>
      <c r="V556" s="114"/>
      <c r="W556" s="114"/>
      <c r="X556" s="82" t="s">
        <v>600</v>
      </c>
      <c r="Y556" s="90"/>
      <c r="Z556" s="50">
        <f t="shared" si="110"/>
        <v>1177.0999999999999</v>
      </c>
      <c r="AA556" s="51">
        <f t="shared" si="111"/>
        <v>0</v>
      </c>
      <c r="AB556" s="51">
        <f t="shared" si="112"/>
        <v>1177.0999999999999</v>
      </c>
      <c r="AC556" s="51">
        <f t="shared" si="113"/>
        <v>0</v>
      </c>
      <c r="AD556" s="84"/>
      <c r="AE556" s="84"/>
      <c r="AF556" s="84"/>
      <c r="AG556" s="84"/>
      <c r="AH556" s="84"/>
      <c r="AI556" s="84"/>
      <c r="AJ556" s="84"/>
      <c r="AK556" s="84"/>
      <c r="AL556" s="84"/>
      <c r="AM556" s="84"/>
      <c r="AN556" s="84"/>
      <c r="AO556" s="84"/>
      <c r="AP556" s="84"/>
      <c r="AQ556" s="84"/>
      <c r="AR556" s="84"/>
      <c r="AS556" s="84"/>
      <c r="AT556" s="84"/>
      <c r="AU556" s="84"/>
      <c r="AV556" s="84"/>
      <c r="AW556" s="84"/>
      <c r="AX556" s="84"/>
      <c r="AY556" s="84"/>
      <c r="AZ556" s="84"/>
      <c r="BA556" s="84"/>
      <c r="BB556" s="84"/>
      <c r="BC556" s="84"/>
      <c r="BD556" s="84"/>
      <c r="BE556" s="84"/>
      <c r="BF556" s="84"/>
      <c r="BG556" s="84"/>
      <c r="BH556" s="84"/>
      <c r="BI556" s="84"/>
      <c r="BJ556" s="84"/>
      <c r="BK556" s="84"/>
      <c r="BL556" s="84"/>
      <c r="BM556" s="84"/>
      <c r="BN556" s="84"/>
      <c r="BO556" s="84"/>
      <c r="BP556" s="84"/>
      <c r="BQ556" s="84"/>
      <c r="BR556" s="84"/>
      <c r="BS556" s="84"/>
      <c r="BT556" s="84"/>
      <c r="BU556" s="84"/>
      <c r="BV556" s="84"/>
      <c r="BW556" s="84"/>
      <c r="BX556" s="84"/>
      <c r="BY556" s="84"/>
      <c r="BZ556" s="84"/>
      <c r="CA556" s="84"/>
      <c r="CB556" s="84"/>
      <c r="CC556" s="84"/>
      <c r="CD556" s="84"/>
      <c r="CE556" s="84"/>
      <c r="CF556" s="84"/>
      <c r="CG556" s="84"/>
      <c r="CH556" s="84"/>
      <c r="CI556" s="84"/>
      <c r="CJ556" s="84"/>
      <c r="CK556" s="84"/>
      <c r="CL556" s="84"/>
      <c r="CM556" s="84"/>
      <c r="CN556" s="84"/>
      <c r="CO556" s="84"/>
      <c r="CP556" s="84"/>
      <c r="CQ556" s="84"/>
      <c r="CR556" s="84"/>
      <c r="CS556" s="84"/>
      <c r="CT556" s="84"/>
      <c r="CU556" s="84"/>
      <c r="CV556" s="84"/>
      <c r="CW556" s="84"/>
      <c r="CX556" s="84"/>
      <c r="CY556" s="84"/>
      <c r="CZ556" s="84"/>
      <c r="DA556" s="84"/>
      <c r="DB556" s="84"/>
      <c r="DC556" s="84"/>
      <c r="DD556" s="84"/>
      <c r="DE556" s="84"/>
      <c r="DF556" s="84"/>
      <c r="DG556" s="84"/>
      <c r="DH556" s="84"/>
      <c r="DI556" s="84"/>
      <c r="DJ556" s="84"/>
      <c r="DK556" s="84"/>
      <c r="DL556" s="84"/>
      <c r="DM556" s="84"/>
      <c r="DN556" s="84"/>
      <c r="DO556" s="84"/>
      <c r="DP556" s="84"/>
      <c r="DQ556" s="84"/>
      <c r="DR556" s="84"/>
      <c r="DS556" s="84"/>
      <c r="DT556" s="84"/>
      <c r="DU556" s="84"/>
      <c r="DV556" s="84"/>
      <c r="DW556" s="84"/>
      <c r="DX556" s="84"/>
      <c r="DY556" s="84"/>
      <c r="DZ556" s="84"/>
      <c r="EA556" s="84"/>
      <c r="EB556" s="84"/>
      <c r="EC556" s="84"/>
      <c r="ED556" s="84"/>
      <c r="EE556" s="84"/>
      <c r="EF556" s="84"/>
      <c r="EG556" s="84"/>
      <c r="EH556" s="84"/>
      <c r="EI556" s="84"/>
      <c r="EJ556" s="84"/>
      <c r="EK556" s="84"/>
      <c r="EL556" s="84"/>
      <c r="EM556" s="84"/>
      <c r="EN556" s="84"/>
      <c r="EO556" s="84"/>
      <c r="EP556" s="84"/>
      <c r="EQ556" s="84"/>
      <c r="ER556" s="84"/>
      <c r="ES556" s="84"/>
      <c r="ET556" s="84"/>
      <c r="EU556" s="84"/>
      <c r="EV556" s="84"/>
      <c r="EW556" s="84"/>
      <c r="EX556" s="84"/>
      <c r="EY556" s="84"/>
      <c r="EZ556" s="84"/>
      <c r="FA556" s="84"/>
      <c r="FB556" s="84"/>
      <c r="FC556" s="84"/>
      <c r="FD556" s="84"/>
      <c r="FE556" s="84"/>
      <c r="FF556" s="84"/>
      <c r="FG556" s="84"/>
      <c r="FH556" s="84"/>
      <c r="FI556" s="84"/>
      <c r="FJ556" s="84"/>
      <c r="FK556" s="84"/>
      <c r="FL556" s="84"/>
      <c r="FM556" s="84"/>
      <c r="FN556" s="84"/>
      <c r="FO556" s="84"/>
      <c r="FP556" s="84"/>
      <c r="FQ556" s="84"/>
      <c r="FR556" s="84"/>
      <c r="FS556" s="84"/>
      <c r="FT556" s="84"/>
      <c r="FU556" s="84"/>
      <c r="FV556" s="84"/>
      <c r="FW556" s="84"/>
      <c r="FX556" s="84"/>
      <c r="FY556" s="84"/>
      <c r="FZ556" s="84"/>
      <c r="GA556" s="84"/>
      <c r="GB556" s="84"/>
      <c r="GC556" s="84"/>
      <c r="GD556" s="84"/>
      <c r="GE556" s="84"/>
      <c r="GF556" s="84"/>
      <c r="GG556" s="84"/>
      <c r="GH556" s="84"/>
      <c r="GI556" s="84"/>
      <c r="GJ556" s="84"/>
      <c r="GK556" s="84"/>
      <c r="GL556" s="84"/>
      <c r="GM556" s="84"/>
      <c r="GN556" s="84"/>
      <c r="GO556" s="84"/>
      <c r="GP556" s="84"/>
      <c r="GQ556" s="84"/>
      <c r="GR556" s="84"/>
      <c r="GS556" s="84"/>
      <c r="GT556" s="84"/>
      <c r="GU556" s="84"/>
      <c r="GV556" s="84"/>
      <c r="GW556" s="84"/>
      <c r="GX556" s="84"/>
      <c r="GY556" s="84"/>
      <c r="GZ556" s="84"/>
      <c r="HA556" s="84"/>
      <c r="HB556" s="84"/>
      <c r="HC556" s="84"/>
      <c r="HD556" s="84"/>
      <c r="HE556" s="84"/>
      <c r="HF556" s="84"/>
      <c r="HG556" s="84"/>
      <c r="HH556" s="84"/>
      <c r="HI556" s="84"/>
      <c r="HJ556" s="84"/>
      <c r="HK556" s="84"/>
      <c r="HL556" s="84"/>
      <c r="HM556" s="84"/>
      <c r="HN556" s="84"/>
      <c r="HO556" s="84"/>
      <c r="HP556" s="84"/>
      <c r="HQ556" s="84"/>
      <c r="HR556" s="84"/>
      <c r="HS556" s="84"/>
      <c r="HT556" s="84"/>
      <c r="HU556" s="84"/>
      <c r="HV556" s="84"/>
      <c r="HW556" s="84"/>
      <c r="HX556" s="84"/>
      <c r="HY556" s="84"/>
      <c r="HZ556" s="84"/>
      <c r="IA556" s="84"/>
      <c r="IB556" s="84"/>
      <c r="IC556" s="84"/>
      <c r="ID556" s="84"/>
      <c r="IE556" s="84"/>
      <c r="IF556" s="84"/>
      <c r="IG556" s="84"/>
      <c r="IH556" s="84"/>
      <c r="II556" s="84"/>
      <c r="IJ556" s="84"/>
      <c r="IK556" s="84"/>
      <c r="IL556" s="84"/>
    </row>
    <row r="557" spans="1:246" ht="30">
      <c r="A557" s="49" t="s">
        <v>840</v>
      </c>
      <c r="B557" s="49" t="s">
        <v>33</v>
      </c>
      <c r="E557" s="90">
        <v>4</v>
      </c>
      <c r="F557" s="115" t="s">
        <v>621</v>
      </c>
      <c r="G557" s="395" t="s">
        <v>598</v>
      </c>
      <c r="H557" s="222">
        <f t="shared" si="116"/>
        <v>5483.1405629000001</v>
      </c>
      <c r="I557" s="203">
        <v>4984.6732389999997</v>
      </c>
      <c r="J557" s="113"/>
      <c r="K557" s="113">
        <v>498.4673239</v>
      </c>
      <c r="L557" s="88">
        <f t="shared" si="117"/>
        <v>4984.6732389999997</v>
      </c>
      <c r="M557" s="113">
        <v>4984.6732389999997</v>
      </c>
      <c r="N557" s="114"/>
      <c r="O557" s="113"/>
      <c r="P557" s="113">
        <f t="shared" si="118"/>
        <v>0</v>
      </c>
      <c r="Q557" s="113"/>
      <c r="R557" s="114"/>
      <c r="S557" s="114"/>
      <c r="T557" s="114">
        <f t="shared" si="119"/>
        <v>0</v>
      </c>
      <c r="U557" s="114"/>
      <c r="V557" s="114"/>
      <c r="W557" s="114"/>
      <c r="X557" s="82" t="s">
        <v>598</v>
      </c>
      <c r="Y557" s="90"/>
      <c r="Z557" s="50">
        <f t="shared" si="110"/>
        <v>5483.1405629000001</v>
      </c>
      <c r="AA557" s="51">
        <f t="shared" si="111"/>
        <v>4984.6732389999997</v>
      </c>
      <c r="AB557" s="51">
        <f t="shared" si="112"/>
        <v>0</v>
      </c>
      <c r="AC557" s="51">
        <f t="shared" si="113"/>
        <v>0</v>
      </c>
      <c r="AD557" s="84"/>
      <c r="AE557" s="84"/>
      <c r="AF557" s="84"/>
      <c r="AG557" s="84"/>
      <c r="AH557" s="84"/>
      <c r="AI557" s="84"/>
      <c r="AJ557" s="84"/>
      <c r="AK557" s="84"/>
      <c r="AL557" s="84"/>
      <c r="AM557" s="84"/>
      <c r="AN557" s="84"/>
      <c r="AO557" s="84"/>
      <c r="AP557" s="84"/>
      <c r="AQ557" s="84"/>
      <c r="AR557" s="84"/>
      <c r="AS557" s="84"/>
      <c r="AT557" s="84"/>
      <c r="AU557" s="84"/>
      <c r="AV557" s="84"/>
      <c r="AW557" s="84"/>
      <c r="AX557" s="84"/>
      <c r="AY557" s="84"/>
      <c r="AZ557" s="84"/>
      <c r="BA557" s="84"/>
      <c r="BB557" s="84"/>
      <c r="BC557" s="84"/>
      <c r="BD557" s="84"/>
      <c r="BE557" s="84"/>
      <c r="BF557" s="84"/>
      <c r="BG557" s="84"/>
      <c r="BH557" s="84"/>
      <c r="BI557" s="84"/>
      <c r="BJ557" s="84"/>
      <c r="BK557" s="84"/>
      <c r="BL557" s="84"/>
      <c r="BM557" s="84"/>
      <c r="BN557" s="84"/>
      <c r="BO557" s="84"/>
      <c r="BP557" s="84"/>
      <c r="BQ557" s="84"/>
      <c r="BR557" s="84"/>
      <c r="BS557" s="84"/>
      <c r="BT557" s="84"/>
      <c r="BU557" s="84"/>
      <c r="BV557" s="84"/>
      <c r="BW557" s="84"/>
      <c r="BX557" s="84"/>
      <c r="BY557" s="84"/>
      <c r="BZ557" s="84"/>
      <c r="CA557" s="84"/>
      <c r="CB557" s="84"/>
      <c r="CC557" s="84"/>
      <c r="CD557" s="84"/>
      <c r="CE557" s="84"/>
      <c r="CF557" s="84"/>
      <c r="CG557" s="84"/>
      <c r="CH557" s="84"/>
      <c r="CI557" s="84"/>
      <c r="CJ557" s="84"/>
      <c r="CK557" s="84"/>
      <c r="CL557" s="84"/>
      <c r="CM557" s="84"/>
      <c r="CN557" s="84"/>
      <c r="CO557" s="84"/>
      <c r="CP557" s="84"/>
      <c r="CQ557" s="84"/>
      <c r="CR557" s="84"/>
      <c r="CS557" s="84"/>
      <c r="CT557" s="84"/>
      <c r="CU557" s="84"/>
      <c r="CV557" s="84"/>
      <c r="CW557" s="84"/>
      <c r="CX557" s="84"/>
      <c r="CY557" s="84"/>
      <c r="CZ557" s="84"/>
      <c r="DA557" s="84"/>
      <c r="DB557" s="84"/>
      <c r="DC557" s="84"/>
      <c r="DD557" s="84"/>
      <c r="DE557" s="84"/>
      <c r="DF557" s="84"/>
      <c r="DG557" s="84"/>
      <c r="DH557" s="84"/>
      <c r="DI557" s="84"/>
      <c r="DJ557" s="84"/>
      <c r="DK557" s="84"/>
      <c r="DL557" s="84"/>
      <c r="DM557" s="84"/>
      <c r="DN557" s="84"/>
      <c r="DO557" s="84"/>
      <c r="DP557" s="84"/>
      <c r="DQ557" s="84"/>
      <c r="DR557" s="84"/>
      <c r="DS557" s="84"/>
      <c r="DT557" s="84"/>
      <c r="DU557" s="84"/>
      <c r="DV557" s="84"/>
      <c r="DW557" s="84"/>
      <c r="DX557" s="84"/>
      <c r="DY557" s="84"/>
      <c r="DZ557" s="84"/>
      <c r="EA557" s="84"/>
      <c r="EB557" s="84"/>
      <c r="EC557" s="84"/>
      <c r="ED557" s="84"/>
      <c r="EE557" s="84"/>
      <c r="EF557" s="84"/>
      <c r="EG557" s="84"/>
      <c r="EH557" s="84"/>
      <c r="EI557" s="84"/>
      <c r="EJ557" s="84"/>
      <c r="EK557" s="84"/>
      <c r="EL557" s="84"/>
      <c r="EM557" s="84"/>
      <c r="EN557" s="84"/>
      <c r="EO557" s="84"/>
      <c r="EP557" s="84"/>
      <c r="EQ557" s="84"/>
      <c r="ER557" s="84"/>
      <c r="ES557" s="84"/>
      <c r="ET557" s="84"/>
      <c r="EU557" s="84"/>
      <c r="EV557" s="84"/>
      <c r="EW557" s="84"/>
      <c r="EX557" s="84"/>
      <c r="EY557" s="84"/>
      <c r="EZ557" s="84"/>
      <c r="FA557" s="84"/>
      <c r="FB557" s="84"/>
      <c r="FC557" s="84"/>
      <c r="FD557" s="84"/>
      <c r="FE557" s="84"/>
      <c r="FF557" s="84"/>
      <c r="FG557" s="84"/>
      <c r="FH557" s="84"/>
      <c r="FI557" s="84"/>
      <c r="FJ557" s="84"/>
      <c r="FK557" s="84"/>
      <c r="FL557" s="84"/>
      <c r="FM557" s="84"/>
      <c r="FN557" s="84"/>
      <c r="FO557" s="84"/>
      <c r="FP557" s="84"/>
      <c r="FQ557" s="84"/>
      <c r="FR557" s="84"/>
      <c r="FS557" s="84"/>
      <c r="FT557" s="84"/>
      <c r="FU557" s="84"/>
      <c r="FV557" s="84"/>
      <c r="FW557" s="84"/>
      <c r="FX557" s="84"/>
      <c r="FY557" s="84"/>
      <c r="FZ557" s="84"/>
      <c r="GA557" s="84"/>
      <c r="GB557" s="84"/>
      <c r="GC557" s="84"/>
      <c r="GD557" s="84"/>
      <c r="GE557" s="84"/>
      <c r="GF557" s="84"/>
      <c r="GG557" s="84"/>
      <c r="GH557" s="84"/>
      <c r="GI557" s="84"/>
      <c r="GJ557" s="84"/>
      <c r="GK557" s="84"/>
      <c r="GL557" s="84"/>
      <c r="GM557" s="84"/>
      <c r="GN557" s="84"/>
      <c r="GO557" s="84"/>
      <c r="GP557" s="84"/>
      <c r="GQ557" s="84"/>
      <c r="GR557" s="84"/>
      <c r="GS557" s="84"/>
      <c r="GT557" s="84"/>
      <c r="GU557" s="84"/>
      <c r="GV557" s="84"/>
      <c r="GW557" s="84"/>
      <c r="GX557" s="84"/>
      <c r="GY557" s="84"/>
      <c r="GZ557" s="84"/>
      <c r="HA557" s="84"/>
      <c r="HB557" s="84"/>
      <c r="HC557" s="84"/>
      <c r="HD557" s="84"/>
      <c r="HE557" s="84"/>
      <c r="HF557" s="84"/>
      <c r="HG557" s="84"/>
      <c r="HH557" s="84"/>
      <c r="HI557" s="84"/>
      <c r="HJ557" s="84"/>
      <c r="HK557" s="84"/>
      <c r="HL557" s="84"/>
      <c r="HM557" s="84"/>
      <c r="HN557" s="84"/>
      <c r="HO557" s="84"/>
      <c r="HP557" s="84"/>
      <c r="HQ557" s="84"/>
      <c r="HR557" s="84"/>
      <c r="HS557" s="84"/>
      <c r="HT557" s="84"/>
      <c r="HU557" s="84"/>
      <c r="HV557" s="84"/>
      <c r="HW557" s="84"/>
      <c r="HX557" s="84"/>
      <c r="HY557" s="84"/>
      <c r="HZ557" s="84"/>
      <c r="IA557" s="84"/>
      <c r="IB557" s="84"/>
      <c r="IC557" s="84"/>
      <c r="ID557" s="84"/>
      <c r="IE557" s="84"/>
      <c r="IF557" s="84"/>
      <c r="IG557" s="84"/>
      <c r="IH557" s="84"/>
      <c r="II557" s="84"/>
      <c r="IJ557" s="84"/>
      <c r="IK557" s="84"/>
      <c r="IL557" s="84"/>
    </row>
    <row r="558" spans="1:246" ht="30">
      <c r="A558" s="49" t="s">
        <v>840</v>
      </c>
      <c r="B558" s="49" t="s">
        <v>33</v>
      </c>
      <c r="E558" s="90">
        <v>28</v>
      </c>
      <c r="F558" s="115" t="s">
        <v>645</v>
      </c>
      <c r="G558" s="395"/>
      <c r="H558" s="222">
        <f t="shared" si="116"/>
        <v>1100</v>
      </c>
      <c r="I558" s="203">
        <v>1000</v>
      </c>
      <c r="J558" s="113"/>
      <c r="K558" s="113">
        <v>100</v>
      </c>
      <c r="L558" s="88">
        <f t="shared" si="117"/>
        <v>1000</v>
      </c>
      <c r="M558" s="113">
        <v>1000</v>
      </c>
      <c r="N558" s="114"/>
      <c r="O558" s="113"/>
      <c r="P558" s="113">
        <f t="shared" si="118"/>
        <v>0</v>
      </c>
      <c r="Q558" s="113"/>
      <c r="R558" s="114"/>
      <c r="S558" s="114"/>
      <c r="T558" s="114">
        <f t="shared" si="119"/>
        <v>66.811999999999998</v>
      </c>
      <c r="U558" s="114">
        <v>66.811999999999998</v>
      </c>
      <c r="V558" s="114"/>
      <c r="W558" s="114"/>
      <c r="X558" s="82" t="s">
        <v>598</v>
      </c>
      <c r="Y558" s="90"/>
      <c r="Z558" s="50">
        <f t="shared" si="110"/>
        <v>1100</v>
      </c>
      <c r="AA558" s="51">
        <f t="shared" si="111"/>
        <v>1000</v>
      </c>
      <c r="AB558" s="51">
        <f t="shared" si="112"/>
        <v>0</v>
      </c>
      <c r="AC558" s="51">
        <f t="shared" si="113"/>
        <v>66.811999999999998</v>
      </c>
      <c r="AD558" s="84"/>
      <c r="AE558" s="84"/>
      <c r="AF558" s="84"/>
      <c r="AG558" s="84"/>
      <c r="AH558" s="84"/>
      <c r="AI558" s="84"/>
      <c r="AJ558" s="84"/>
      <c r="AK558" s="84"/>
      <c r="AL558" s="84"/>
      <c r="AM558" s="84"/>
      <c r="AN558" s="84"/>
      <c r="AO558" s="84"/>
      <c r="AP558" s="84"/>
      <c r="AQ558" s="84"/>
      <c r="AR558" s="84"/>
      <c r="AS558" s="84"/>
      <c r="AT558" s="84"/>
      <c r="AU558" s="84"/>
      <c r="AV558" s="84"/>
      <c r="AW558" s="84"/>
      <c r="AX558" s="84"/>
      <c r="AY558" s="84"/>
      <c r="AZ558" s="84"/>
      <c r="BA558" s="84"/>
      <c r="BB558" s="84"/>
      <c r="BC558" s="84"/>
      <c r="BD558" s="84"/>
      <c r="BE558" s="84"/>
      <c r="BF558" s="84"/>
      <c r="BG558" s="84"/>
      <c r="BH558" s="84"/>
      <c r="BI558" s="84"/>
      <c r="BJ558" s="84"/>
      <c r="BK558" s="84"/>
      <c r="BL558" s="84"/>
      <c r="BM558" s="84"/>
      <c r="BN558" s="84"/>
      <c r="BO558" s="84"/>
      <c r="BP558" s="84"/>
      <c r="BQ558" s="84"/>
      <c r="BR558" s="84"/>
      <c r="BS558" s="84"/>
      <c r="BT558" s="84"/>
      <c r="BU558" s="84"/>
      <c r="BV558" s="84"/>
      <c r="BW558" s="84"/>
      <c r="BX558" s="84"/>
      <c r="BY558" s="84"/>
      <c r="BZ558" s="84"/>
      <c r="CA558" s="84"/>
      <c r="CB558" s="84"/>
      <c r="CC558" s="84"/>
      <c r="CD558" s="84"/>
      <c r="CE558" s="84"/>
      <c r="CF558" s="84"/>
      <c r="CG558" s="84"/>
      <c r="CH558" s="84"/>
      <c r="CI558" s="84"/>
      <c r="CJ558" s="84"/>
      <c r="CK558" s="84"/>
      <c r="CL558" s="84"/>
      <c r="CM558" s="84"/>
      <c r="CN558" s="84"/>
      <c r="CO558" s="84"/>
      <c r="CP558" s="84"/>
      <c r="CQ558" s="84"/>
      <c r="CR558" s="84"/>
      <c r="CS558" s="84"/>
      <c r="CT558" s="84"/>
      <c r="CU558" s="84"/>
      <c r="CV558" s="84"/>
      <c r="CW558" s="84"/>
      <c r="CX558" s="84"/>
      <c r="CY558" s="84"/>
      <c r="CZ558" s="84"/>
      <c r="DA558" s="84"/>
      <c r="DB558" s="84"/>
      <c r="DC558" s="84"/>
      <c r="DD558" s="84"/>
      <c r="DE558" s="84"/>
      <c r="DF558" s="84"/>
      <c r="DG558" s="84"/>
      <c r="DH558" s="84"/>
      <c r="DI558" s="84"/>
      <c r="DJ558" s="84"/>
      <c r="DK558" s="84"/>
      <c r="DL558" s="84"/>
      <c r="DM558" s="84"/>
      <c r="DN558" s="84"/>
      <c r="DO558" s="84"/>
      <c r="DP558" s="84"/>
      <c r="DQ558" s="84"/>
      <c r="DR558" s="84"/>
      <c r="DS558" s="84"/>
      <c r="DT558" s="84"/>
      <c r="DU558" s="84"/>
      <c r="DV558" s="84"/>
      <c r="DW558" s="84"/>
      <c r="DX558" s="84"/>
      <c r="DY558" s="84"/>
      <c r="DZ558" s="84"/>
      <c r="EA558" s="84"/>
      <c r="EB558" s="84"/>
      <c r="EC558" s="84"/>
      <c r="ED558" s="84"/>
      <c r="EE558" s="84"/>
      <c r="EF558" s="84"/>
      <c r="EG558" s="84"/>
      <c r="EH558" s="84"/>
      <c r="EI558" s="84"/>
      <c r="EJ558" s="84"/>
      <c r="EK558" s="84"/>
      <c r="EL558" s="84"/>
      <c r="EM558" s="84"/>
      <c r="EN558" s="84"/>
      <c r="EO558" s="84"/>
      <c r="EP558" s="84"/>
      <c r="EQ558" s="84"/>
      <c r="ER558" s="84"/>
      <c r="ES558" s="84"/>
      <c r="ET558" s="84"/>
      <c r="EU558" s="84"/>
      <c r="EV558" s="84"/>
      <c r="EW558" s="84"/>
      <c r="EX558" s="84"/>
      <c r="EY558" s="84"/>
      <c r="EZ558" s="84"/>
      <c r="FA558" s="84"/>
      <c r="FB558" s="84"/>
      <c r="FC558" s="84"/>
      <c r="FD558" s="84"/>
      <c r="FE558" s="84"/>
      <c r="FF558" s="84"/>
      <c r="FG558" s="84"/>
      <c r="FH558" s="84"/>
      <c r="FI558" s="84"/>
      <c r="FJ558" s="84"/>
      <c r="FK558" s="84"/>
      <c r="FL558" s="84"/>
      <c r="FM558" s="84"/>
      <c r="FN558" s="84"/>
      <c r="FO558" s="84"/>
      <c r="FP558" s="84"/>
      <c r="FQ558" s="84"/>
      <c r="FR558" s="84"/>
      <c r="FS558" s="84"/>
      <c r="FT558" s="84"/>
      <c r="FU558" s="84"/>
      <c r="FV558" s="84"/>
      <c r="FW558" s="84"/>
      <c r="FX558" s="84"/>
      <c r="FY558" s="84"/>
      <c r="FZ558" s="84"/>
      <c r="GA558" s="84"/>
      <c r="GB558" s="84"/>
      <c r="GC558" s="84"/>
      <c r="GD558" s="84"/>
      <c r="GE558" s="84"/>
      <c r="GF558" s="84"/>
      <c r="GG558" s="84"/>
      <c r="GH558" s="84"/>
      <c r="GI558" s="84"/>
      <c r="GJ558" s="84"/>
      <c r="GK558" s="84"/>
      <c r="GL558" s="84"/>
      <c r="GM558" s="84"/>
      <c r="GN558" s="84"/>
      <c r="GO558" s="84"/>
      <c r="GP558" s="84"/>
      <c r="GQ558" s="84"/>
      <c r="GR558" s="84"/>
      <c r="GS558" s="84"/>
      <c r="GT558" s="84"/>
      <c r="GU558" s="84"/>
      <c r="GV558" s="84"/>
      <c r="GW558" s="84"/>
      <c r="GX558" s="84"/>
      <c r="GY558" s="84"/>
      <c r="GZ558" s="84"/>
      <c r="HA558" s="84"/>
      <c r="HB558" s="84"/>
      <c r="HC558" s="84"/>
      <c r="HD558" s="84"/>
      <c r="HE558" s="84"/>
      <c r="HF558" s="84"/>
      <c r="HG558" s="84"/>
      <c r="HH558" s="84"/>
      <c r="HI558" s="84"/>
      <c r="HJ558" s="84"/>
      <c r="HK558" s="84"/>
      <c r="HL558" s="84"/>
      <c r="HM558" s="84"/>
      <c r="HN558" s="84"/>
      <c r="HO558" s="84"/>
      <c r="HP558" s="84"/>
      <c r="HQ558" s="84"/>
      <c r="HR558" s="84"/>
      <c r="HS558" s="84"/>
      <c r="HT558" s="84"/>
      <c r="HU558" s="84"/>
      <c r="HV558" s="84"/>
      <c r="HW558" s="84"/>
      <c r="HX558" s="84"/>
      <c r="HY558" s="84"/>
      <c r="HZ558" s="84"/>
      <c r="IA558" s="84"/>
      <c r="IB558" s="84"/>
      <c r="IC558" s="84"/>
      <c r="ID558" s="84"/>
      <c r="IE558" s="84"/>
      <c r="IF558" s="84"/>
      <c r="IG558" s="84"/>
      <c r="IH558" s="84"/>
      <c r="II558" s="84"/>
      <c r="IJ558" s="84"/>
      <c r="IK558" s="84"/>
      <c r="IL558" s="84"/>
    </row>
    <row r="559" spans="1:246" ht="30">
      <c r="A559" s="49" t="s">
        <v>840</v>
      </c>
      <c r="B559" s="49" t="s">
        <v>33</v>
      </c>
      <c r="E559" s="90">
        <v>5</v>
      </c>
      <c r="F559" s="115" t="s">
        <v>622</v>
      </c>
      <c r="G559" s="395" t="s">
        <v>847</v>
      </c>
      <c r="H559" s="222">
        <f t="shared" si="116"/>
        <v>5445.8535999999995</v>
      </c>
      <c r="I559" s="203">
        <v>4950.7759999999998</v>
      </c>
      <c r="J559" s="113"/>
      <c r="K559" s="113">
        <v>495.07760000000002</v>
      </c>
      <c r="L559" s="88">
        <f t="shared" si="117"/>
        <v>4950.7759999999998</v>
      </c>
      <c r="M559" s="113">
        <v>4950.7759999999998</v>
      </c>
      <c r="N559" s="114"/>
      <c r="O559" s="113"/>
      <c r="P559" s="113">
        <f t="shared" si="118"/>
        <v>0</v>
      </c>
      <c r="Q559" s="113"/>
      <c r="R559" s="114"/>
      <c r="S559" s="114"/>
      <c r="T559" s="114">
        <f t="shared" si="119"/>
        <v>0</v>
      </c>
      <c r="U559" s="114"/>
      <c r="V559" s="114"/>
      <c r="W559" s="114"/>
      <c r="X559" s="82" t="s">
        <v>600</v>
      </c>
      <c r="Y559" s="90"/>
      <c r="Z559" s="50">
        <f t="shared" si="110"/>
        <v>5445.8535999999995</v>
      </c>
      <c r="AA559" s="51">
        <f t="shared" si="111"/>
        <v>4950.7759999999998</v>
      </c>
      <c r="AB559" s="51">
        <f t="shared" si="112"/>
        <v>0</v>
      </c>
      <c r="AC559" s="51">
        <f t="shared" si="113"/>
        <v>0</v>
      </c>
      <c r="AD559" s="84"/>
      <c r="AE559" s="84"/>
      <c r="AF559" s="84"/>
      <c r="AG559" s="84"/>
      <c r="AH559" s="84"/>
      <c r="AI559" s="84"/>
      <c r="AJ559" s="84"/>
      <c r="AK559" s="84"/>
      <c r="AL559" s="84"/>
      <c r="AM559" s="84"/>
      <c r="AN559" s="84"/>
      <c r="AO559" s="84"/>
      <c r="AP559" s="84"/>
      <c r="AQ559" s="84"/>
      <c r="AR559" s="84"/>
      <c r="AS559" s="84"/>
      <c r="AT559" s="84"/>
      <c r="AU559" s="84"/>
      <c r="AV559" s="84"/>
      <c r="AW559" s="84"/>
      <c r="AX559" s="84"/>
      <c r="AY559" s="84"/>
      <c r="AZ559" s="84"/>
      <c r="BA559" s="84"/>
      <c r="BB559" s="84"/>
      <c r="BC559" s="84"/>
      <c r="BD559" s="84"/>
      <c r="BE559" s="84"/>
      <c r="BF559" s="84"/>
      <c r="BG559" s="84"/>
      <c r="BH559" s="84"/>
      <c r="BI559" s="84"/>
      <c r="BJ559" s="84"/>
      <c r="BK559" s="84"/>
      <c r="BL559" s="84"/>
      <c r="BM559" s="84"/>
      <c r="BN559" s="84"/>
      <c r="BO559" s="84"/>
      <c r="BP559" s="84"/>
      <c r="BQ559" s="84"/>
      <c r="BR559" s="84"/>
      <c r="BS559" s="84"/>
      <c r="BT559" s="84"/>
      <c r="BU559" s="84"/>
      <c r="BV559" s="84"/>
      <c r="BW559" s="84"/>
      <c r="BX559" s="84"/>
      <c r="BY559" s="84"/>
      <c r="BZ559" s="84"/>
      <c r="CA559" s="84"/>
      <c r="CB559" s="84"/>
      <c r="CC559" s="84"/>
      <c r="CD559" s="84"/>
      <c r="CE559" s="84"/>
      <c r="CF559" s="84"/>
      <c r="CG559" s="84"/>
      <c r="CH559" s="84"/>
      <c r="CI559" s="84"/>
      <c r="CJ559" s="84"/>
      <c r="CK559" s="84"/>
      <c r="CL559" s="84"/>
      <c r="CM559" s="84"/>
      <c r="CN559" s="84"/>
      <c r="CO559" s="84"/>
      <c r="CP559" s="84"/>
      <c r="CQ559" s="84"/>
      <c r="CR559" s="84"/>
      <c r="CS559" s="84"/>
      <c r="CT559" s="84"/>
      <c r="CU559" s="84"/>
      <c r="CV559" s="84"/>
      <c r="CW559" s="84"/>
      <c r="CX559" s="84"/>
      <c r="CY559" s="84"/>
      <c r="CZ559" s="84"/>
      <c r="DA559" s="84"/>
      <c r="DB559" s="84"/>
      <c r="DC559" s="84"/>
      <c r="DD559" s="84"/>
      <c r="DE559" s="84"/>
      <c r="DF559" s="84"/>
      <c r="DG559" s="84"/>
      <c r="DH559" s="84"/>
      <c r="DI559" s="84"/>
      <c r="DJ559" s="84"/>
      <c r="DK559" s="84"/>
      <c r="DL559" s="84"/>
      <c r="DM559" s="84"/>
      <c r="DN559" s="84"/>
      <c r="DO559" s="84"/>
      <c r="DP559" s="84"/>
      <c r="DQ559" s="84"/>
      <c r="DR559" s="84"/>
      <c r="DS559" s="84"/>
      <c r="DT559" s="84"/>
      <c r="DU559" s="84"/>
      <c r="DV559" s="84"/>
      <c r="DW559" s="84"/>
      <c r="DX559" s="84"/>
      <c r="DY559" s="84"/>
      <c r="DZ559" s="84"/>
      <c r="EA559" s="84"/>
      <c r="EB559" s="84"/>
      <c r="EC559" s="84"/>
      <c r="ED559" s="84"/>
      <c r="EE559" s="84"/>
      <c r="EF559" s="84"/>
      <c r="EG559" s="84"/>
      <c r="EH559" s="84"/>
      <c r="EI559" s="84"/>
      <c r="EJ559" s="84"/>
      <c r="EK559" s="84"/>
      <c r="EL559" s="84"/>
      <c r="EM559" s="84"/>
      <c r="EN559" s="84"/>
      <c r="EO559" s="84"/>
      <c r="EP559" s="84"/>
      <c r="EQ559" s="84"/>
      <c r="ER559" s="84"/>
      <c r="ES559" s="84"/>
      <c r="ET559" s="84"/>
      <c r="EU559" s="84"/>
      <c r="EV559" s="84"/>
      <c r="EW559" s="84"/>
      <c r="EX559" s="84"/>
      <c r="EY559" s="84"/>
      <c r="EZ559" s="84"/>
      <c r="FA559" s="84"/>
      <c r="FB559" s="84"/>
      <c r="FC559" s="84"/>
      <c r="FD559" s="84"/>
      <c r="FE559" s="84"/>
      <c r="FF559" s="84"/>
      <c r="FG559" s="84"/>
      <c r="FH559" s="84"/>
      <c r="FI559" s="84"/>
      <c r="FJ559" s="84"/>
      <c r="FK559" s="84"/>
      <c r="FL559" s="84"/>
      <c r="FM559" s="84"/>
      <c r="FN559" s="84"/>
      <c r="FO559" s="84"/>
      <c r="FP559" s="84"/>
      <c r="FQ559" s="84"/>
      <c r="FR559" s="84"/>
      <c r="FS559" s="84"/>
      <c r="FT559" s="84"/>
      <c r="FU559" s="84"/>
      <c r="FV559" s="84"/>
      <c r="FW559" s="84"/>
      <c r="FX559" s="84"/>
      <c r="FY559" s="84"/>
      <c r="FZ559" s="84"/>
      <c r="GA559" s="84"/>
      <c r="GB559" s="84"/>
      <c r="GC559" s="84"/>
      <c r="GD559" s="84"/>
      <c r="GE559" s="84"/>
      <c r="GF559" s="84"/>
      <c r="GG559" s="84"/>
      <c r="GH559" s="84"/>
      <c r="GI559" s="84"/>
      <c r="GJ559" s="84"/>
      <c r="GK559" s="84"/>
      <c r="GL559" s="84"/>
      <c r="GM559" s="84"/>
      <c r="GN559" s="84"/>
      <c r="GO559" s="84"/>
      <c r="GP559" s="84"/>
      <c r="GQ559" s="84"/>
      <c r="GR559" s="84"/>
      <c r="GS559" s="84"/>
      <c r="GT559" s="84"/>
      <c r="GU559" s="84"/>
      <c r="GV559" s="84"/>
      <c r="GW559" s="84"/>
      <c r="GX559" s="84"/>
      <c r="GY559" s="84"/>
      <c r="GZ559" s="84"/>
      <c r="HA559" s="84"/>
      <c r="HB559" s="84"/>
      <c r="HC559" s="84"/>
      <c r="HD559" s="84"/>
      <c r="HE559" s="84"/>
      <c r="HF559" s="84"/>
      <c r="HG559" s="84"/>
      <c r="HH559" s="84"/>
      <c r="HI559" s="84"/>
      <c r="HJ559" s="84"/>
      <c r="HK559" s="84"/>
      <c r="HL559" s="84"/>
      <c r="HM559" s="84"/>
      <c r="HN559" s="84"/>
      <c r="HO559" s="84"/>
      <c r="HP559" s="84"/>
      <c r="HQ559" s="84"/>
      <c r="HR559" s="84"/>
      <c r="HS559" s="84"/>
      <c r="HT559" s="84"/>
      <c r="HU559" s="84"/>
      <c r="HV559" s="84"/>
      <c r="HW559" s="84"/>
      <c r="HX559" s="84"/>
      <c r="HY559" s="84"/>
      <c r="HZ559" s="84"/>
      <c r="IA559" s="84"/>
      <c r="IB559" s="84"/>
      <c r="IC559" s="84"/>
      <c r="ID559" s="84"/>
      <c r="IE559" s="84"/>
      <c r="IF559" s="84"/>
      <c r="IG559" s="84"/>
      <c r="IH559" s="84"/>
      <c r="II559" s="84"/>
      <c r="IJ559" s="84"/>
      <c r="IK559" s="84"/>
      <c r="IL559" s="84"/>
    </row>
    <row r="560" spans="1:246" ht="30">
      <c r="A560" s="49" t="s">
        <v>840</v>
      </c>
      <c r="B560" s="49" t="s">
        <v>33</v>
      </c>
      <c r="E560" s="90">
        <v>41</v>
      </c>
      <c r="F560" s="115" t="s">
        <v>658</v>
      </c>
      <c r="G560" s="395"/>
      <c r="H560" s="222">
        <f t="shared" si="116"/>
        <v>2433.1999999999998</v>
      </c>
      <c r="I560" s="203">
        <v>2212</v>
      </c>
      <c r="J560" s="113"/>
      <c r="K560" s="113">
        <v>221.20000000000002</v>
      </c>
      <c r="L560" s="88">
        <f t="shared" si="117"/>
        <v>2212</v>
      </c>
      <c r="M560" s="113">
        <v>2212</v>
      </c>
      <c r="N560" s="114"/>
      <c r="O560" s="113"/>
      <c r="P560" s="113">
        <f t="shared" si="118"/>
        <v>0</v>
      </c>
      <c r="Q560" s="113"/>
      <c r="R560" s="114"/>
      <c r="S560" s="114"/>
      <c r="T560" s="114">
        <f t="shared" si="119"/>
        <v>135.25399999999999</v>
      </c>
      <c r="U560" s="114">
        <v>135.25399999999999</v>
      </c>
      <c r="V560" s="114"/>
      <c r="W560" s="114"/>
      <c r="X560" s="82" t="s">
        <v>600</v>
      </c>
      <c r="Y560" s="90"/>
      <c r="Z560" s="50">
        <f t="shared" si="110"/>
        <v>2433.1999999999998</v>
      </c>
      <c r="AA560" s="51">
        <f t="shared" si="111"/>
        <v>2212</v>
      </c>
      <c r="AB560" s="51">
        <f t="shared" si="112"/>
        <v>0</v>
      </c>
      <c r="AC560" s="51">
        <f t="shared" si="113"/>
        <v>135.25399999999999</v>
      </c>
      <c r="AD560" s="84"/>
      <c r="AE560" s="84"/>
      <c r="AF560" s="84"/>
      <c r="AG560" s="84"/>
      <c r="AH560" s="84"/>
      <c r="AI560" s="84"/>
      <c r="AJ560" s="84"/>
      <c r="AK560" s="84"/>
      <c r="AL560" s="84"/>
      <c r="AM560" s="84"/>
      <c r="AN560" s="84"/>
      <c r="AO560" s="84"/>
      <c r="AP560" s="84"/>
      <c r="AQ560" s="84"/>
      <c r="AR560" s="84"/>
      <c r="AS560" s="84"/>
      <c r="AT560" s="84"/>
      <c r="AU560" s="84"/>
      <c r="AV560" s="84"/>
      <c r="AW560" s="84"/>
      <c r="AX560" s="84"/>
      <c r="AY560" s="84"/>
      <c r="AZ560" s="84"/>
      <c r="BA560" s="84"/>
      <c r="BB560" s="84"/>
      <c r="BC560" s="84"/>
      <c r="BD560" s="84"/>
      <c r="BE560" s="84"/>
      <c r="BF560" s="84"/>
      <c r="BG560" s="84"/>
      <c r="BH560" s="84"/>
      <c r="BI560" s="84"/>
      <c r="BJ560" s="84"/>
      <c r="BK560" s="84"/>
      <c r="BL560" s="84"/>
      <c r="BM560" s="84"/>
      <c r="BN560" s="84"/>
      <c r="BO560" s="84"/>
      <c r="BP560" s="84"/>
      <c r="BQ560" s="84"/>
      <c r="BR560" s="84"/>
      <c r="BS560" s="84"/>
      <c r="BT560" s="84"/>
      <c r="BU560" s="84"/>
      <c r="BV560" s="84"/>
      <c r="BW560" s="84"/>
      <c r="BX560" s="84"/>
      <c r="BY560" s="84"/>
      <c r="BZ560" s="84"/>
      <c r="CA560" s="84"/>
      <c r="CB560" s="84"/>
      <c r="CC560" s="84"/>
      <c r="CD560" s="84"/>
      <c r="CE560" s="84"/>
      <c r="CF560" s="84"/>
      <c r="CG560" s="84"/>
      <c r="CH560" s="84"/>
      <c r="CI560" s="84"/>
      <c r="CJ560" s="84"/>
      <c r="CK560" s="84"/>
      <c r="CL560" s="84"/>
      <c r="CM560" s="84"/>
      <c r="CN560" s="84"/>
      <c r="CO560" s="84"/>
      <c r="CP560" s="84"/>
      <c r="CQ560" s="84"/>
      <c r="CR560" s="84"/>
      <c r="CS560" s="84"/>
      <c r="CT560" s="84"/>
      <c r="CU560" s="84"/>
      <c r="CV560" s="84"/>
      <c r="CW560" s="84"/>
      <c r="CX560" s="84"/>
      <c r="CY560" s="84"/>
      <c r="CZ560" s="84"/>
      <c r="DA560" s="84"/>
      <c r="DB560" s="84"/>
      <c r="DC560" s="84"/>
      <c r="DD560" s="84"/>
      <c r="DE560" s="84"/>
      <c r="DF560" s="84"/>
      <c r="DG560" s="84"/>
      <c r="DH560" s="84"/>
      <c r="DI560" s="84"/>
      <c r="DJ560" s="84"/>
      <c r="DK560" s="84"/>
      <c r="DL560" s="84"/>
      <c r="DM560" s="84"/>
      <c r="DN560" s="84"/>
      <c r="DO560" s="84"/>
      <c r="DP560" s="84"/>
      <c r="DQ560" s="84"/>
      <c r="DR560" s="84"/>
      <c r="DS560" s="84"/>
      <c r="DT560" s="84"/>
      <c r="DU560" s="84"/>
      <c r="DV560" s="84"/>
      <c r="DW560" s="84"/>
      <c r="DX560" s="84"/>
      <c r="DY560" s="84"/>
      <c r="DZ560" s="84"/>
      <c r="EA560" s="84"/>
      <c r="EB560" s="84"/>
      <c r="EC560" s="84"/>
      <c r="ED560" s="84"/>
      <c r="EE560" s="84"/>
      <c r="EF560" s="84"/>
      <c r="EG560" s="84"/>
      <c r="EH560" s="84"/>
      <c r="EI560" s="84"/>
      <c r="EJ560" s="84"/>
      <c r="EK560" s="84"/>
      <c r="EL560" s="84"/>
      <c r="EM560" s="84"/>
      <c r="EN560" s="84"/>
      <c r="EO560" s="84"/>
      <c r="EP560" s="84"/>
      <c r="EQ560" s="84"/>
      <c r="ER560" s="84"/>
      <c r="ES560" s="84"/>
      <c r="ET560" s="84"/>
      <c r="EU560" s="84"/>
      <c r="EV560" s="84"/>
      <c r="EW560" s="84"/>
      <c r="EX560" s="84"/>
      <c r="EY560" s="84"/>
      <c r="EZ560" s="84"/>
      <c r="FA560" s="84"/>
      <c r="FB560" s="84"/>
      <c r="FC560" s="84"/>
      <c r="FD560" s="84"/>
      <c r="FE560" s="84"/>
      <c r="FF560" s="84"/>
      <c r="FG560" s="84"/>
      <c r="FH560" s="84"/>
      <c r="FI560" s="84"/>
      <c r="FJ560" s="84"/>
      <c r="FK560" s="84"/>
      <c r="FL560" s="84"/>
      <c r="FM560" s="84"/>
      <c r="FN560" s="84"/>
      <c r="FO560" s="84"/>
      <c r="FP560" s="84"/>
      <c r="FQ560" s="84"/>
      <c r="FR560" s="84"/>
      <c r="FS560" s="84"/>
      <c r="FT560" s="84"/>
      <c r="FU560" s="84"/>
      <c r="FV560" s="84"/>
      <c r="FW560" s="84"/>
      <c r="FX560" s="84"/>
      <c r="FY560" s="84"/>
      <c r="FZ560" s="84"/>
      <c r="GA560" s="84"/>
      <c r="GB560" s="84"/>
      <c r="GC560" s="84"/>
      <c r="GD560" s="84"/>
      <c r="GE560" s="84"/>
      <c r="GF560" s="84"/>
      <c r="GG560" s="84"/>
      <c r="GH560" s="84"/>
      <c r="GI560" s="84"/>
      <c r="GJ560" s="84"/>
      <c r="GK560" s="84"/>
      <c r="GL560" s="84"/>
      <c r="GM560" s="84"/>
      <c r="GN560" s="84"/>
      <c r="GO560" s="84"/>
      <c r="GP560" s="84"/>
      <c r="GQ560" s="84"/>
      <c r="GR560" s="84"/>
      <c r="GS560" s="84"/>
      <c r="GT560" s="84"/>
      <c r="GU560" s="84"/>
      <c r="GV560" s="84"/>
      <c r="GW560" s="84"/>
      <c r="GX560" s="84"/>
      <c r="GY560" s="84"/>
      <c r="GZ560" s="84"/>
      <c r="HA560" s="84"/>
      <c r="HB560" s="84"/>
      <c r="HC560" s="84"/>
      <c r="HD560" s="84"/>
      <c r="HE560" s="84"/>
      <c r="HF560" s="84"/>
      <c r="HG560" s="84"/>
      <c r="HH560" s="84"/>
      <c r="HI560" s="84"/>
      <c r="HJ560" s="84"/>
      <c r="HK560" s="84"/>
      <c r="HL560" s="84"/>
      <c r="HM560" s="84"/>
      <c r="HN560" s="84"/>
      <c r="HO560" s="84"/>
      <c r="HP560" s="84"/>
      <c r="HQ560" s="84"/>
      <c r="HR560" s="84"/>
      <c r="HS560" s="84"/>
      <c r="HT560" s="84"/>
      <c r="HU560" s="84"/>
      <c r="HV560" s="84"/>
      <c r="HW560" s="84"/>
      <c r="HX560" s="84"/>
      <c r="HY560" s="84"/>
      <c r="HZ560" s="84"/>
      <c r="IA560" s="84"/>
      <c r="IB560" s="84"/>
      <c r="IC560" s="84"/>
      <c r="ID560" s="84"/>
      <c r="IE560" s="84"/>
      <c r="IF560" s="84"/>
      <c r="IG560" s="84"/>
      <c r="IH560" s="84"/>
      <c r="II560" s="84"/>
      <c r="IJ560" s="84"/>
      <c r="IK560" s="84"/>
      <c r="IL560" s="84"/>
    </row>
    <row r="561" spans="1:246" ht="30">
      <c r="A561" s="49" t="s">
        <v>840</v>
      </c>
      <c r="B561" s="49" t="s">
        <v>33</v>
      </c>
      <c r="E561" s="90">
        <v>42</v>
      </c>
      <c r="F561" s="115" t="s">
        <v>659</v>
      </c>
      <c r="G561" s="395"/>
      <c r="H561" s="222">
        <f t="shared" si="116"/>
        <v>1925</v>
      </c>
      <c r="I561" s="203">
        <v>1750</v>
      </c>
      <c r="J561" s="113"/>
      <c r="K561" s="113">
        <v>175</v>
      </c>
      <c r="L561" s="88">
        <f t="shared" si="117"/>
        <v>1750</v>
      </c>
      <c r="M561" s="113">
        <v>1750</v>
      </c>
      <c r="N561" s="114"/>
      <c r="O561" s="113"/>
      <c r="P561" s="113">
        <f t="shared" si="118"/>
        <v>0</v>
      </c>
      <c r="Q561" s="113"/>
      <c r="R561" s="114"/>
      <c r="S561" s="114"/>
      <c r="T561" s="114">
        <f t="shared" si="119"/>
        <v>43.896000000000001</v>
      </c>
      <c r="U561" s="114">
        <v>43.896000000000001</v>
      </c>
      <c r="V561" s="114"/>
      <c r="W561" s="114"/>
      <c r="X561" s="82" t="s">
        <v>600</v>
      </c>
      <c r="Y561" s="90"/>
      <c r="Z561" s="50">
        <f t="shared" si="110"/>
        <v>1925</v>
      </c>
      <c r="AA561" s="51">
        <f t="shared" si="111"/>
        <v>1750</v>
      </c>
      <c r="AB561" s="51">
        <f t="shared" si="112"/>
        <v>0</v>
      </c>
      <c r="AC561" s="51">
        <f t="shared" si="113"/>
        <v>43.896000000000001</v>
      </c>
      <c r="AD561" s="84"/>
      <c r="AE561" s="84"/>
      <c r="AF561" s="84"/>
      <c r="AG561" s="84"/>
      <c r="AH561" s="84"/>
      <c r="AI561" s="84"/>
      <c r="AJ561" s="84"/>
      <c r="AK561" s="84"/>
      <c r="AL561" s="84"/>
      <c r="AM561" s="84"/>
      <c r="AN561" s="84"/>
      <c r="AO561" s="84"/>
      <c r="AP561" s="84"/>
      <c r="AQ561" s="84"/>
      <c r="AR561" s="84"/>
      <c r="AS561" s="84"/>
      <c r="AT561" s="84"/>
      <c r="AU561" s="84"/>
      <c r="AV561" s="84"/>
      <c r="AW561" s="84"/>
      <c r="AX561" s="84"/>
      <c r="AY561" s="84"/>
      <c r="AZ561" s="84"/>
      <c r="BA561" s="84"/>
      <c r="BB561" s="84"/>
      <c r="BC561" s="84"/>
      <c r="BD561" s="84"/>
      <c r="BE561" s="84"/>
      <c r="BF561" s="84"/>
      <c r="BG561" s="84"/>
      <c r="BH561" s="84"/>
      <c r="BI561" s="84"/>
      <c r="BJ561" s="84"/>
      <c r="BK561" s="84"/>
      <c r="BL561" s="84"/>
      <c r="BM561" s="84"/>
      <c r="BN561" s="84"/>
      <c r="BO561" s="84"/>
      <c r="BP561" s="84"/>
      <c r="BQ561" s="84"/>
      <c r="BR561" s="84"/>
      <c r="BS561" s="84"/>
      <c r="BT561" s="84"/>
      <c r="BU561" s="84"/>
      <c r="BV561" s="84"/>
      <c r="BW561" s="84"/>
      <c r="BX561" s="84"/>
      <c r="BY561" s="84"/>
      <c r="BZ561" s="84"/>
      <c r="CA561" s="84"/>
      <c r="CB561" s="84"/>
      <c r="CC561" s="84"/>
      <c r="CD561" s="84"/>
      <c r="CE561" s="84"/>
      <c r="CF561" s="84"/>
      <c r="CG561" s="84"/>
      <c r="CH561" s="84"/>
      <c r="CI561" s="84"/>
      <c r="CJ561" s="84"/>
      <c r="CK561" s="84"/>
      <c r="CL561" s="84"/>
      <c r="CM561" s="84"/>
      <c r="CN561" s="84"/>
      <c r="CO561" s="84"/>
      <c r="CP561" s="84"/>
      <c r="CQ561" s="84"/>
      <c r="CR561" s="84"/>
      <c r="CS561" s="84"/>
      <c r="CT561" s="84"/>
      <c r="CU561" s="84"/>
      <c r="CV561" s="84"/>
      <c r="CW561" s="84"/>
      <c r="CX561" s="84"/>
      <c r="CY561" s="84"/>
      <c r="CZ561" s="84"/>
      <c r="DA561" s="84"/>
      <c r="DB561" s="84"/>
      <c r="DC561" s="84"/>
      <c r="DD561" s="84"/>
      <c r="DE561" s="84"/>
      <c r="DF561" s="84"/>
      <c r="DG561" s="84"/>
      <c r="DH561" s="84"/>
      <c r="DI561" s="84"/>
      <c r="DJ561" s="84"/>
      <c r="DK561" s="84"/>
      <c r="DL561" s="84"/>
      <c r="DM561" s="84"/>
      <c r="DN561" s="84"/>
      <c r="DO561" s="84"/>
      <c r="DP561" s="84"/>
      <c r="DQ561" s="84"/>
      <c r="DR561" s="84"/>
      <c r="DS561" s="84"/>
      <c r="DT561" s="84"/>
      <c r="DU561" s="84"/>
      <c r="DV561" s="84"/>
      <c r="DW561" s="84"/>
      <c r="DX561" s="84"/>
      <c r="DY561" s="84"/>
      <c r="DZ561" s="84"/>
      <c r="EA561" s="84"/>
      <c r="EB561" s="84"/>
      <c r="EC561" s="84"/>
      <c r="ED561" s="84"/>
      <c r="EE561" s="84"/>
      <c r="EF561" s="84"/>
      <c r="EG561" s="84"/>
      <c r="EH561" s="84"/>
      <c r="EI561" s="84"/>
      <c r="EJ561" s="84"/>
      <c r="EK561" s="84"/>
      <c r="EL561" s="84"/>
      <c r="EM561" s="84"/>
      <c r="EN561" s="84"/>
      <c r="EO561" s="84"/>
      <c r="EP561" s="84"/>
      <c r="EQ561" s="84"/>
      <c r="ER561" s="84"/>
      <c r="ES561" s="84"/>
      <c r="ET561" s="84"/>
      <c r="EU561" s="84"/>
      <c r="EV561" s="84"/>
      <c r="EW561" s="84"/>
      <c r="EX561" s="84"/>
      <c r="EY561" s="84"/>
      <c r="EZ561" s="84"/>
      <c r="FA561" s="84"/>
      <c r="FB561" s="84"/>
      <c r="FC561" s="84"/>
      <c r="FD561" s="84"/>
      <c r="FE561" s="84"/>
      <c r="FF561" s="84"/>
      <c r="FG561" s="84"/>
      <c r="FH561" s="84"/>
      <c r="FI561" s="84"/>
      <c r="FJ561" s="84"/>
      <c r="FK561" s="84"/>
      <c r="FL561" s="84"/>
      <c r="FM561" s="84"/>
      <c r="FN561" s="84"/>
      <c r="FO561" s="84"/>
      <c r="FP561" s="84"/>
      <c r="FQ561" s="84"/>
      <c r="FR561" s="84"/>
      <c r="FS561" s="84"/>
      <c r="FT561" s="84"/>
      <c r="FU561" s="84"/>
      <c r="FV561" s="84"/>
      <c r="FW561" s="84"/>
      <c r="FX561" s="84"/>
      <c r="FY561" s="84"/>
      <c r="FZ561" s="84"/>
      <c r="GA561" s="84"/>
      <c r="GB561" s="84"/>
      <c r="GC561" s="84"/>
      <c r="GD561" s="84"/>
      <c r="GE561" s="84"/>
      <c r="GF561" s="84"/>
      <c r="GG561" s="84"/>
      <c r="GH561" s="84"/>
      <c r="GI561" s="84"/>
      <c r="GJ561" s="84"/>
      <c r="GK561" s="84"/>
      <c r="GL561" s="84"/>
      <c r="GM561" s="84"/>
      <c r="GN561" s="84"/>
      <c r="GO561" s="84"/>
      <c r="GP561" s="84"/>
      <c r="GQ561" s="84"/>
      <c r="GR561" s="84"/>
      <c r="GS561" s="84"/>
      <c r="GT561" s="84"/>
      <c r="GU561" s="84"/>
      <c r="GV561" s="84"/>
      <c r="GW561" s="84"/>
      <c r="GX561" s="84"/>
      <c r="GY561" s="84"/>
      <c r="GZ561" s="84"/>
      <c r="HA561" s="84"/>
      <c r="HB561" s="84"/>
      <c r="HC561" s="84"/>
      <c r="HD561" s="84"/>
      <c r="HE561" s="84"/>
      <c r="HF561" s="84"/>
      <c r="HG561" s="84"/>
      <c r="HH561" s="84"/>
      <c r="HI561" s="84"/>
      <c r="HJ561" s="84"/>
      <c r="HK561" s="84"/>
      <c r="HL561" s="84"/>
      <c r="HM561" s="84"/>
      <c r="HN561" s="84"/>
      <c r="HO561" s="84"/>
      <c r="HP561" s="84"/>
      <c r="HQ561" s="84"/>
      <c r="HR561" s="84"/>
      <c r="HS561" s="84"/>
      <c r="HT561" s="84"/>
      <c r="HU561" s="84"/>
      <c r="HV561" s="84"/>
      <c r="HW561" s="84"/>
      <c r="HX561" s="84"/>
      <c r="HY561" s="84"/>
      <c r="HZ561" s="84"/>
      <c r="IA561" s="84"/>
      <c r="IB561" s="84"/>
      <c r="IC561" s="84"/>
      <c r="ID561" s="84"/>
      <c r="IE561" s="84"/>
      <c r="IF561" s="84"/>
      <c r="IG561" s="84"/>
      <c r="IH561" s="84"/>
      <c r="II561" s="84"/>
      <c r="IJ561" s="84"/>
      <c r="IK561" s="84"/>
      <c r="IL561" s="84"/>
    </row>
    <row r="562" spans="1:246" ht="30">
      <c r="A562" s="49" t="s">
        <v>840</v>
      </c>
      <c r="B562" s="49" t="s">
        <v>33</v>
      </c>
      <c r="E562" s="90">
        <v>61</v>
      </c>
      <c r="F562" s="115" t="s">
        <v>678</v>
      </c>
      <c r="G562" s="395"/>
      <c r="H562" s="222">
        <f t="shared" si="116"/>
        <v>1925</v>
      </c>
      <c r="I562" s="203">
        <v>1750</v>
      </c>
      <c r="J562" s="113"/>
      <c r="K562" s="113">
        <v>175</v>
      </c>
      <c r="L562" s="88">
        <f t="shared" si="117"/>
        <v>0</v>
      </c>
      <c r="M562" s="113">
        <v>0</v>
      </c>
      <c r="N562" s="114"/>
      <c r="O562" s="113"/>
      <c r="P562" s="113">
        <f t="shared" si="118"/>
        <v>1750</v>
      </c>
      <c r="Q562" s="113">
        <v>1750</v>
      </c>
      <c r="R562" s="114"/>
      <c r="S562" s="114"/>
      <c r="T562" s="114">
        <f t="shared" si="119"/>
        <v>0</v>
      </c>
      <c r="U562" s="114">
        <v>0</v>
      </c>
      <c r="V562" s="114"/>
      <c r="W562" s="114"/>
      <c r="X562" s="82" t="s">
        <v>600</v>
      </c>
      <c r="Y562" s="90"/>
      <c r="Z562" s="50">
        <f t="shared" si="110"/>
        <v>1925</v>
      </c>
      <c r="AA562" s="51">
        <f t="shared" si="111"/>
        <v>0</v>
      </c>
      <c r="AB562" s="51">
        <f t="shared" si="112"/>
        <v>1750</v>
      </c>
      <c r="AC562" s="51">
        <f t="shared" si="113"/>
        <v>0</v>
      </c>
      <c r="AD562" s="84"/>
      <c r="AE562" s="84"/>
      <c r="AF562" s="84"/>
      <c r="AG562" s="84"/>
      <c r="AH562" s="84"/>
      <c r="AI562" s="84"/>
      <c r="AJ562" s="84"/>
      <c r="AK562" s="84"/>
      <c r="AL562" s="84"/>
      <c r="AM562" s="84"/>
      <c r="AN562" s="84"/>
      <c r="AO562" s="84"/>
      <c r="AP562" s="84"/>
      <c r="AQ562" s="84"/>
      <c r="AR562" s="84"/>
      <c r="AS562" s="84"/>
      <c r="AT562" s="84"/>
      <c r="AU562" s="84"/>
      <c r="AV562" s="84"/>
      <c r="AW562" s="84"/>
      <c r="AX562" s="84"/>
      <c r="AY562" s="84"/>
      <c r="AZ562" s="84"/>
      <c r="BA562" s="84"/>
      <c r="BB562" s="84"/>
      <c r="BC562" s="84"/>
      <c r="BD562" s="84"/>
      <c r="BE562" s="84"/>
      <c r="BF562" s="84"/>
      <c r="BG562" s="84"/>
      <c r="BH562" s="84"/>
      <c r="BI562" s="84"/>
      <c r="BJ562" s="84"/>
      <c r="BK562" s="84"/>
      <c r="BL562" s="84"/>
      <c r="BM562" s="84"/>
      <c r="BN562" s="84"/>
      <c r="BO562" s="84"/>
      <c r="BP562" s="84"/>
      <c r="BQ562" s="84"/>
      <c r="BR562" s="84"/>
      <c r="BS562" s="84"/>
      <c r="BT562" s="84"/>
      <c r="BU562" s="84"/>
      <c r="BV562" s="84"/>
      <c r="BW562" s="84"/>
      <c r="BX562" s="84"/>
      <c r="BY562" s="84"/>
      <c r="BZ562" s="84"/>
      <c r="CA562" s="84"/>
      <c r="CB562" s="84"/>
      <c r="CC562" s="84"/>
      <c r="CD562" s="84"/>
      <c r="CE562" s="84"/>
      <c r="CF562" s="84"/>
      <c r="CG562" s="84"/>
      <c r="CH562" s="84"/>
      <c r="CI562" s="84"/>
      <c r="CJ562" s="84"/>
      <c r="CK562" s="84"/>
      <c r="CL562" s="84"/>
      <c r="CM562" s="84"/>
      <c r="CN562" s="84"/>
      <c r="CO562" s="84"/>
      <c r="CP562" s="84"/>
      <c r="CQ562" s="84"/>
      <c r="CR562" s="84"/>
      <c r="CS562" s="84"/>
      <c r="CT562" s="84"/>
      <c r="CU562" s="84"/>
      <c r="CV562" s="84"/>
      <c r="CW562" s="84"/>
      <c r="CX562" s="84"/>
      <c r="CY562" s="84"/>
      <c r="CZ562" s="84"/>
      <c r="DA562" s="84"/>
      <c r="DB562" s="84"/>
      <c r="DC562" s="84"/>
      <c r="DD562" s="84"/>
      <c r="DE562" s="84"/>
      <c r="DF562" s="84"/>
      <c r="DG562" s="84"/>
      <c r="DH562" s="84"/>
      <c r="DI562" s="84"/>
      <c r="DJ562" s="84"/>
      <c r="DK562" s="84"/>
      <c r="DL562" s="84"/>
      <c r="DM562" s="84"/>
      <c r="DN562" s="84"/>
      <c r="DO562" s="84"/>
      <c r="DP562" s="84"/>
      <c r="DQ562" s="84"/>
      <c r="DR562" s="84"/>
      <c r="DS562" s="84"/>
      <c r="DT562" s="84"/>
      <c r="DU562" s="84"/>
      <c r="DV562" s="84"/>
      <c r="DW562" s="84"/>
      <c r="DX562" s="84"/>
      <c r="DY562" s="84"/>
      <c r="DZ562" s="84"/>
      <c r="EA562" s="84"/>
      <c r="EB562" s="84"/>
      <c r="EC562" s="84"/>
      <c r="ED562" s="84"/>
      <c r="EE562" s="84"/>
      <c r="EF562" s="84"/>
      <c r="EG562" s="84"/>
      <c r="EH562" s="84"/>
      <c r="EI562" s="84"/>
      <c r="EJ562" s="84"/>
      <c r="EK562" s="84"/>
      <c r="EL562" s="84"/>
      <c r="EM562" s="84"/>
      <c r="EN562" s="84"/>
      <c r="EO562" s="84"/>
      <c r="EP562" s="84"/>
      <c r="EQ562" s="84"/>
      <c r="ER562" s="84"/>
      <c r="ES562" s="84"/>
      <c r="ET562" s="84"/>
      <c r="EU562" s="84"/>
      <c r="EV562" s="84"/>
      <c r="EW562" s="84"/>
      <c r="EX562" s="84"/>
      <c r="EY562" s="84"/>
      <c r="EZ562" s="84"/>
      <c r="FA562" s="84"/>
      <c r="FB562" s="84"/>
      <c r="FC562" s="84"/>
      <c r="FD562" s="84"/>
      <c r="FE562" s="84"/>
      <c r="FF562" s="84"/>
      <c r="FG562" s="84"/>
      <c r="FH562" s="84"/>
      <c r="FI562" s="84"/>
      <c r="FJ562" s="84"/>
      <c r="FK562" s="84"/>
      <c r="FL562" s="84"/>
      <c r="FM562" s="84"/>
      <c r="FN562" s="84"/>
      <c r="FO562" s="84"/>
      <c r="FP562" s="84"/>
      <c r="FQ562" s="84"/>
      <c r="FR562" s="84"/>
      <c r="FS562" s="84"/>
      <c r="FT562" s="84"/>
      <c r="FU562" s="84"/>
      <c r="FV562" s="84"/>
      <c r="FW562" s="84"/>
      <c r="FX562" s="84"/>
      <c r="FY562" s="84"/>
      <c r="FZ562" s="84"/>
      <c r="GA562" s="84"/>
      <c r="GB562" s="84"/>
      <c r="GC562" s="84"/>
      <c r="GD562" s="84"/>
      <c r="GE562" s="84"/>
      <c r="GF562" s="84"/>
      <c r="GG562" s="84"/>
      <c r="GH562" s="84"/>
      <c r="GI562" s="84"/>
      <c r="GJ562" s="84"/>
      <c r="GK562" s="84"/>
      <c r="GL562" s="84"/>
      <c r="GM562" s="84"/>
      <c r="GN562" s="84"/>
      <c r="GO562" s="84"/>
      <c r="GP562" s="84"/>
      <c r="GQ562" s="84"/>
      <c r="GR562" s="84"/>
      <c r="GS562" s="84"/>
      <c r="GT562" s="84"/>
      <c r="GU562" s="84"/>
      <c r="GV562" s="84"/>
      <c r="GW562" s="84"/>
      <c r="GX562" s="84"/>
      <c r="GY562" s="84"/>
      <c r="GZ562" s="84"/>
      <c r="HA562" s="84"/>
      <c r="HB562" s="84"/>
      <c r="HC562" s="84"/>
      <c r="HD562" s="84"/>
      <c r="HE562" s="84"/>
      <c r="HF562" s="84"/>
      <c r="HG562" s="84"/>
      <c r="HH562" s="84"/>
      <c r="HI562" s="84"/>
      <c r="HJ562" s="84"/>
      <c r="HK562" s="84"/>
      <c r="HL562" s="84"/>
      <c r="HM562" s="84"/>
      <c r="HN562" s="84"/>
      <c r="HO562" s="84"/>
      <c r="HP562" s="84"/>
      <c r="HQ562" s="84"/>
      <c r="HR562" s="84"/>
      <c r="HS562" s="84"/>
      <c r="HT562" s="84"/>
      <c r="HU562" s="84"/>
      <c r="HV562" s="84"/>
      <c r="HW562" s="84"/>
      <c r="HX562" s="84"/>
      <c r="HY562" s="84"/>
      <c r="HZ562" s="84"/>
      <c r="IA562" s="84"/>
      <c r="IB562" s="84"/>
      <c r="IC562" s="84"/>
      <c r="ID562" s="84"/>
      <c r="IE562" s="84"/>
      <c r="IF562" s="84"/>
      <c r="IG562" s="84"/>
      <c r="IH562" s="84"/>
      <c r="II562" s="84"/>
      <c r="IJ562" s="84"/>
      <c r="IK562" s="84"/>
      <c r="IL562" s="84"/>
    </row>
    <row r="563" spans="1:246" ht="30">
      <c r="A563" s="49" t="s">
        <v>840</v>
      </c>
      <c r="B563" s="49" t="s">
        <v>33</v>
      </c>
      <c r="E563" s="90">
        <v>6</v>
      </c>
      <c r="F563" s="115" t="s">
        <v>623</v>
      </c>
      <c r="G563" s="395" t="s">
        <v>848</v>
      </c>
      <c r="H563" s="222">
        <f t="shared" si="116"/>
        <v>5020.5187999999998</v>
      </c>
      <c r="I563" s="203">
        <v>4564.1080000000002</v>
      </c>
      <c r="J563" s="113"/>
      <c r="K563" s="113">
        <v>456.41080000000005</v>
      </c>
      <c r="L563" s="88">
        <f t="shared" si="117"/>
        <v>4564.1080000000002</v>
      </c>
      <c r="M563" s="113">
        <v>4564.1080000000002</v>
      </c>
      <c r="N563" s="114"/>
      <c r="O563" s="113"/>
      <c r="P563" s="113">
        <f t="shared" si="118"/>
        <v>0</v>
      </c>
      <c r="Q563" s="113"/>
      <c r="R563" s="114"/>
      <c r="S563" s="114"/>
      <c r="T563" s="114">
        <f t="shared" si="119"/>
        <v>0</v>
      </c>
      <c r="U563" s="114"/>
      <c r="V563" s="114"/>
      <c r="W563" s="114"/>
      <c r="X563" s="82" t="s">
        <v>600</v>
      </c>
      <c r="Y563" s="90"/>
      <c r="Z563" s="50">
        <f t="shared" si="110"/>
        <v>5020.5187999999998</v>
      </c>
      <c r="AA563" s="51">
        <f t="shared" si="111"/>
        <v>4564.1080000000002</v>
      </c>
      <c r="AB563" s="51">
        <f t="shared" si="112"/>
        <v>0</v>
      </c>
      <c r="AC563" s="51">
        <f t="shared" si="113"/>
        <v>0</v>
      </c>
      <c r="AD563" s="84"/>
      <c r="AE563" s="84"/>
      <c r="AF563" s="84"/>
      <c r="AG563" s="84"/>
      <c r="AH563" s="84"/>
      <c r="AI563" s="84"/>
      <c r="AJ563" s="84"/>
      <c r="AK563" s="84"/>
      <c r="AL563" s="84"/>
      <c r="AM563" s="84"/>
      <c r="AN563" s="84"/>
      <c r="AO563" s="84"/>
      <c r="AP563" s="84"/>
      <c r="AQ563" s="84"/>
      <c r="AR563" s="84"/>
      <c r="AS563" s="84"/>
      <c r="AT563" s="84"/>
      <c r="AU563" s="84"/>
      <c r="AV563" s="84"/>
      <c r="AW563" s="84"/>
      <c r="AX563" s="84"/>
      <c r="AY563" s="84"/>
      <c r="AZ563" s="84"/>
      <c r="BA563" s="84"/>
      <c r="BB563" s="84"/>
      <c r="BC563" s="84"/>
      <c r="BD563" s="84"/>
      <c r="BE563" s="84"/>
      <c r="BF563" s="84"/>
      <c r="BG563" s="84"/>
      <c r="BH563" s="84"/>
      <c r="BI563" s="84"/>
      <c r="BJ563" s="84"/>
      <c r="BK563" s="84"/>
      <c r="BL563" s="84"/>
      <c r="BM563" s="84"/>
      <c r="BN563" s="84"/>
      <c r="BO563" s="84"/>
      <c r="BP563" s="84"/>
      <c r="BQ563" s="84"/>
      <c r="BR563" s="84"/>
      <c r="BS563" s="84"/>
      <c r="BT563" s="84"/>
      <c r="BU563" s="84"/>
      <c r="BV563" s="84"/>
      <c r="BW563" s="84"/>
      <c r="BX563" s="84"/>
      <c r="BY563" s="84"/>
      <c r="BZ563" s="84"/>
      <c r="CA563" s="84"/>
      <c r="CB563" s="84"/>
      <c r="CC563" s="84"/>
      <c r="CD563" s="84"/>
      <c r="CE563" s="84"/>
      <c r="CF563" s="84"/>
      <c r="CG563" s="84"/>
      <c r="CH563" s="84"/>
      <c r="CI563" s="84"/>
      <c r="CJ563" s="84"/>
      <c r="CK563" s="84"/>
      <c r="CL563" s="84"/>
      <c r="CM563" s="84"/>
      <c r="CN563" s="84"/>
      <c r="CO563" s="84"/>
      <c r="CP563" s="84"/>
      <c r="CQ563" s="84"/>
      <c r="CR563" s="84"/>
      <c r="CS563" s="84"/>
      <c r="CT563" s="84"/>
      <c r="CU563" s="84"/>
      <c r="CV563" s="84"/>
      <c r="CW563" s="84"/>
      <c r="CX563" s="84"/>
      <c r="CY563" s="84"/>
      <c r="CZ563" s="84"/>
      <c r="DA563" s="84"/>
      <c r="DB563" s="84"/>
      <c r="DC563" s="84"/>
      <c r="DD563" s="84"/>
      <c r="DE563" s="84"/>
      <c r="DF563" s="84"/>
      <c r="DG563" s="84"/>
      <c r="DH563" s="84"/>
      <c r="DI563" s="84"/>
      <c r="DJ563" s="84"/>
      <c r="DK563" s="84"/>
      <c r="DL563" s="84"/>
      <c r="DM563" s="84"/>
      <c r="DN563" s="84"/>
      <c r="DO563" s="84"/>
      <c r="DP563" s="84"/>
      <c r="DQ563" s="84"/>
      <c r="DR563" s="84"/>
      <c r="DS563" s="84"/>
      <c r="DT563" s="84"/>
      <c r="DU563" s="84"/>
      <c r="DV563" s="84"/>
      <c r="DW563" s="84"/>
      <c r="DX563" s="84"/>
      <c r="DY563" s="84"/>
      <c r="DZ563" s="84"/>
      <c r="EA563" s="84"/>
      <c r="EB563" s="84"/>
      <c r="EC563" s="84"/>
      <c r="ED563" s="84"/>
      <c r="EE563" s="84"/>
      <c r="EF563" s="84"/>
      <c r="EG563" s="84"/>
      <c r="EH563" s="84"/>
      <c r="EI563" s="84"/>
      <c r="EJ563" s="84"/>
      <c r="EK563" s="84"/>
      <c r="EL563" s="84"/>
      <c r="EM563" s="84"/>
      <c r="EN563" s="84"/>
      <c r="EO563" s="84"/>
      <c r="EP563" s="84"/>
      <c r="EQ563" s="84"/>
      <c r="ER563" s="84"/>
      <c r="ES563" s="84"/>
      <c r="ET563" s="84"/>
      <c r="EU563" s="84"/>
      <c r="EV563" s="84"/>
      <c r="EW563" s="84"/>
      <c r="EX563" s="84"/>
      <c r="EY563" s="84"/>
      <c r="EZ563" s="84"/>
      <c r="FA563" s="84"/>
      <c r="FB563" s="84"/>
      <c r="FC563" s="84"/>
      <c r="FD563" s="84"/>
      <c r="FE563" s="84"/>
      <c r="FF563" s="84"/>
      <c r="FG563" s="84"/>
      <c r="FH563" s="84"/>
      <c r="FI563" s="84"/>
      <c r="FJ563" s="84"/>
      <c r="FK563" s="84"/>
      <c r="FL563" s="84"/>
      <c r="FM563" s="84"/>
      <c r="FN563" s="84"/>
      <c r="FO563" s="84"/>
      <c r="FP563" s="84"/>
      <c r="FQ563" s="84"/>
      <c r="FR563" s="84"/>
      <c r="FS563" s="84"/>
      <c r="FT563" s="84"/>
      <c r="FU563" s="84"/>
      <c r="FV563" s="84"/>
      <c r="FW563" s="84"/>
      <c r="FX563" s="84"/>
      <c r="FY563" s="84"/>
      <c r="FZ563" s="84"/>
      <c r="GA563" s="84"/>
      <c r="GB563" s="84"/>
      <c r="GC563" s="84"/>
      <c r="GD563" s="84"/>
      <c r="GE563" s="84"/>
      <c r="GF563" s="84"/>
      <c r="GG563" s="84"/>
      <c r="GH563" s="84"/>
      <c r="GI563" s="84"/>
      <c r="GJ563" s="84"/>
      <c r="GK563" s="84"/>
      <c r="GL563" s="84"/>
      <c r="GM563" s="84"/>
      <c r="GN563" s="84"/>
      <c r="GO563" s="84"/>
      <c r="GP563" s="84"/>
      <c r="GQ563" s="84"/>
      <c r="GR563" s="84"/>
      <c r="GS563" s="84"/>
      <c r="GT563" s="84"/>
      <c r="GU563" s="84"/>
      <c r="GV563" s="84"/>
      <c r="GW563" s="84"/>
      <c r="GX563" s="84"/>
      <c r="GY563" s="84"/>
      <c r="GZ563" s="84"/>
      <c r="HA563" s="84"/>
      <c r="HB563" s="84"/>
      <c r="HC563" s="84"/>
      <c r="HD563" s="84"/>
      <c r="HE563" s="84"/>
      <c r="HF563" s="84"/>
      <c r="HG563" s="84"/>
      <c r="HH563" s="84"/>
      <c r="HI563" s="84"/>
      <c r="HJ563" s="84"/>
      <c r="HK563" s="84"/>
      <c r="HL563" s="84"/>
      <c r="HM563" s="84"/>
      <c r="HN563" s="84"/>
      <c r="HO563" s="84"/>
      <c r="HP563" s="84"/>
      <c r="HQ563" s="84"/>
      <c r="HR563" s="84"/>
      <c r="HS563" s="84"/>
      <c r="HT563" s="84"/>
      <c r="HU563" s="84"/>
      <c r="HV563" s="84"/>
      <c r="HW563" s="84"/>
      <c r="HX563" s="84"/>
      <c r="HY563" s="84"/>
      <c r="HZ563" s="84"/>
      <c r="IA563" s="84"/>
      <c r="IB563" s="84"/>
      <c r="IC563" s="84"/>
      <c r="ID563" s="84"/>
      <c r="IE563" s="84"/>
      <c r="IF563" s="84"/>
      <c r="IG563" s="84"/>
      <c r="IH563" s="84"/>
      <c r="II563" s="84"/>
      <c r="IJ563" s="84"/>
      <c r="IK563" s="84"/>
      <c r="IL563" s="84"/>
    </row>
    <row r="564" spans="1:246" ht="30">
      <c r="A564" s="49" t="s">
        <v>840</v>
      </c>
      <c r="B564" s="49" t="s">
        <v>33</v>
      </c>
      <c r="E564" s="90">
        <v>38</v>
      </c>
      <c r="F564" s="115" t="s">
        <v>655</v>
      </c>
      <c r="G564" s="395"/>
      <c r="H564" s="222">
        <f t="shared" si="116"/>
        <v>2153.9000999999998</v>
      </c>
      <c r="I564" s="203">
        <v>1958.0909999999999</v>
      </c>
      <c r="J564" s="113"/>
      <c r="K564" s="113">
        <v>195.8091</v>
      </c>
      <c r="L564" s="88">
        <f t="shared" si="117"/>
        <v>1958.0909999999999</v>
      </c>
      <c r="M564" s="113">
        <v>1958.0909999999999</v>
      </c>
      <c r="N564" s="114"/>
      <c r="O564" s="113"/>
      <c r="P564" s="113">
        <f t="shared" si="118"/>
        <v>0</v>
      </c>
      <c r="Q564" s="113"/>
      <c r="R564" s="114"/>
      <c r="S564" s="114"/>
      <c r="T564" s="114">
        <f t="shared" si="119"/>
        <v>11.417</v>
      </c>
      <c r="U564" s="114">
        <v>11.417</v>
      </c>
      <c r="V564" s="114"/>
      <c r="W564" s="114"/>
      <c r="X564" s="82" t="s">
        <v>600</v>
      </c>
      <c r="Y564" s="90"/>
      <c r="Z564" s="50">
        <f t="shared" si="110"/>
        <v>2153.9000999999998</v>
      </c>
      <c r="AA564" s="51">
        <f t="shared" si="111"/>
        <v>1958.0909999999999</v>
      </c>
      <c r="AB564" s="51">
        <f t="shared" si="112"/>
        <v>0</v>
      </c>
      <c r="AC564" s="51">
        <f t="shared" si="113"/>
        <v>11.417</v>
      </c>
      <c r="AD564" s="84"/>
      <c r="AE564" s="84"/>
      <c r="AF564" s="84"/>
      <c r="AG564" s="84"/>
      <c r="AH564" s="84"/>
      <c r="AI564" s="84"/>
      <c r="AJ564" s="84"/>
      <c r="AK564" s="84"/>
      <c r="AL564" s="84"/>
      <c r="AM564" s="84"/>
      <c r="AN564" s="84"/>
      <c r="AO564" s="84"/>
      <c r="AP564" s="84"/>
      <c r="AQ564" s="84"/>
      <c r="AR564" s="84"/>
      <c r="AS564" s="84"/>
      <c r="AT564" s="84"/>
      <c r="AU564" s="84"/>
      <c r="AV564" s="84"/>
      <c r="AW564" s="84"/>
      <c r="AX564" s="84"/>
      <c r="AY564" s="84"/>
      <c r="AZ564" s="84"/>
      <c r="BA564" s="84"/>
      <c r="BB564" s="84"/>
      <c r="BC564" s="84"/>
      <c r="BD564" s="84"/>
      <c r="BE564" s="84"/>
      <c r="BF564" s="84"/>
      <c r="BG564" s="84"/>
      <c r="BH564" s="84"/>
      <c r="BI564" s="84"/>
      <c r="BJ564" s="84"/>
      <c r="BK564" s="84"/>
      <c r="BL564" s="84"/>
      <c r="BM564" s="84"/>
      <c r="BN564" s="84"/>
      <c r="BO564" s="84"/>
      <c r="BP564" s="84"/>
      <c r="BQ564" s="84"/>
      <c r="BR564" s="84"/>
      <c r="BS564" s="84"/>
      <c r="BT564" s="84"/>
      <c r="BU564" s="84"/>
      <c r="BV564" s="84"/>
      <c r="BW564" s="84"/>
      <c r="BX564" s="84"/>
      <c r="BY564" s="84"/>
      <c r="BZ564" s="84"/>
      <c r="CA564" s="84"/>
      <c r="CB564" s="84"/>
      <c r="CC564" s="84"/>
      <c r="CD564" s="84"/>
      <c r="CE564" s="84"/>
      <c r="CF564" s="84"/>
      <c r="CG564" s="84"/>
      <c r="CH564" s="84"/>
      <c r="CI564" s="84"/>
      <c r="CJ564" s="84"/>
      <c r="CK564" s="84"/>
      <c r="CL564" s="84"/>
      <c r="CM564" s="84"/>
      <c r="CN564" s="84"/>
      <c r="CO564" s="84"/>
      <c r="CP564" s="84"/>
      <c r="CQ564" s="84"/>
      <c r="CR564" s="84"/>
      <c r="CS564" s="84"/>
      <c r="CT564" s="84"/>
      <c r="CU564" s="84"/>
      <c r="CV564" s="84"/>
      <c r="CW564" s="84"/>
      <c r="CX564" s="84"/>
      <c r="CY564" s="84"/>
      <c r="CZ564" s="84"/>
      <c r="DA564" s="84"/>
      <c r="DB564" s="84"/>
      <c r="DC564" s="84"/>
      <c r="DD564" s="84"/>
      <c r="DE564" s="84"/>
      <c r="DF564" s="84"/>
      <c r="DG564" s="84"/>
      <c r="DH564" s="84"/>
      <c r="DI564" s="84"/>
      <c r="DJ564" s="84"/>
      <c r="DK564" s="84"/>
      <c r="DL564" s="84"/>
      <c r="DM564" s="84"/>
      <c r="DN564" s="84"/>
      <c r="DO564" s="84"/>
      <c r="DP564" s="84"/>
      <c r="DQ564" s="84"/>
      <c r="DR564" s="84"/>
      <c r="DS564" s="84"/>
      <c r="DT564" s="84"/>
      <c r="DU564" s="84"/>
      <c r="DV564" s="84"/>
      <c r="DW564" s="84"/>
      <c r="DX564" s="84"/>
      <c r="DY564" s="84"/>
      <c r="DZ564" s="84"/>
      <c r="EA564" s="84"/>
      <c r="EB564" s="84"/>
      <c r="EC564" s="84"/>
      <c r="ED564" s="84"/>
      <c r="EE564" s="84"/>
      <c r="EF564" s="84"/>
      <c r="EG564" s="84"/>
      <c r="EH564" s="84"/>
      <c r="EI564" s="84"/>
      <c r="EJ564" s="84"/>
      <c r="EK564" s="84"/>
      <c r="EL564" s="84"/>
      <c r="EM564" s="84"/>
      <c r="EN564" s="84"/>
      <c r="EO564" s="84"/>
      <c r="EP564" s="84"/>
      <c r="EQ564" s="84"/>
      <c r="ER564" s="84"/>
      <c r="ES564" s="84"/>
      <c r="ET564" s="84"/>
      <c r="EU564" s="84"/>
      <c r="EV564" s="84"/>
      <c r="EW564" s="84"/>
      <c r="EX564" s="84"/>
      <c r="EY564" s="84"/>
      <c r="EZ564" s="84"/>
      <c r="FA564" s="84"/>
      <c r="FB564" s="84"/>
      <c r="FC564" s="84"/>
      <c r="FD564" s="84"/>
      <c r="FE564" s="84"/>
      <c r="FF564" s="84"/>
      <c r="FG564" s="84"/>
      <c r="FH564" s="84"/>
      <c r="FI564" s="84"/>
      <c r="FJ564" s="84"/>
      <c r="FK564" s="84"/>
      <c r="FL564" s="84"/>
      <c r="FM564" s="84"/>
      <c r="FN564" s="84"/>
      <c r="FO564" s="84"/>
      <c r="FP564" s="84"/>
      <c r="FQ564" s="84"/>
      <c r="FR564" s="84"/>
      <c r="FS564" s="84"/>
      <c r="FT564" s="84"/>
      <c r="FU564" s="84"/>
      <c r="FV564" s="84"/>
      <c r="FW564" s="84"/>
      <c r="FX564" s="84"/>
      <c r="FY564" s="84"/>
      <c r="FZ564" s="84"/>
      <c r="GA564" s="84"/>
      <c r="GB564" s="84"/>
      <c r="GC564" s="84"/>
      <c r="GD564" s="84"/>
      <c r="GE564" s="84"/>
      <c r="GF564" s="84"/>
      <c r="GG564" s="84"/>
      <c r="GH564" s="84"/>
      <c r="GI564" s="84"/>
      <c r="GJ564" s="84"/>
      <c r="GK564" s="84"/>
      <c r="GL564" s="84"/>
      <c r="GM564" s="84"/>
      <c r="GN564" s="84"/>
      <c r="GO564" s="84"/>
      <c r="GP564" s="84"/>
      <c r="GQ564" s="84"/>
      <c r="GR564" s="84"/>
      <c r="GS564" s="84"/>
      <c r="GT564" s="84"/>
      <c r="GU564" s="84"/>
      <c r="GV564" s="84"/>
      <c r="GW564" s="84"/>
      <c r="GX564" s="84"/>
      <c r="GY564" s="84"/>
      <c r="GZ564" s="84"/>
      <c r="HA564" s="84"/>
      <c r="HB564" s="84"/>
      <c r="HC564" s="84"/>
      <c r="HD564" s="84"/>
      <c r="HE564" s="84"/>
      <c r="HF564" s="84"/>
      <c r="HG564" s="84"/>
      <c r="HH564" s="84"/>
      <c r="HI564" s="84"/>
      <c r="HJ564" s="84"/>
      <c r="HK564" s="84"/>
      <c r="HL564" s="84"/>
      <c r="HM564" s="84"/>
      <c r="HN564" s="84"/>
      <c r="HO564" s="84"/>
      <c r="HP564" s="84"/>
      <c r="HQ564" s="84"/>
      <c r="HR564" s="84"/>
      <c r="HS564" s="84"/>
      <c r="HT564" s="84"/>
      <c r="HU564" s="84"/>
      <c r="HV564" s="84"/>
      <c r="HW564" s="84"/>
      <c r="HX564" s="84"/>
      <c r="HY564" s="84"/>
      <c r="HZ564" s="84"/>
      <c r="IA564" s="84"/>
      <c r="IB564" s="84"/>
      <c r="IC564" s="84"/>
      <c r="ID564" s="84"/>
      <c r="IE564" s="84"/>
      <c r="IF564" s="84"/>
      <c r="IG564" s="84"/>
      <c r="IH564" s="84"/>
      <c r="II564" s="84"/>
      <c r="IJ564" s="84"/>
      <c r="IK564" s="84"/>
      <c r="IL564" s="84"/>
    </row>
    <row r="565" spans="1:246" ht="30">
      <c r="A565" s="49" t="s">
        <v>840</v>
      </c>
      <c r="B565" s="49" t="s">
        <v>33</v>
      </c>
      <c r="E565" s="90">
        <v>50</v>
      </c>
      <c r="F565" s="115" t="s">
        <v>667</v>
      </c>
      <c r="G565" s="395"/>
      <c r="H565" s="222">
        <f t="shared" si="116"/>
        <v>1898.3799999999999</v>
      </c>
      <c r="I565" s="203">
        <v>1725.8</v>
      </c>
      <c r="J565" s="113"/>
      <c r="K565" s="113">
        <v>172.58</v>
      </c>
      <c r="L565" s="88">
        <f t="shared" si="117"/>
        <v>0</v>
      </c>
      <c r="M565" s="113">
        <v>0</v>
      </c>
      <c r="N565" s="114"/>
      <c r="O565" s="113"/>
      <c r="P565" s="113">
        <f t="shared" si="118"/>
        <v>1725.8</v>
      </c>
      <c r="Q565" s="113">
        <v>1725.8</v>
      </c>
      <c r="R565" s="114"/>
      <c r="S565" s="114"/>
      <c r="T565" s="114">
        <f t="shared" si="119"/>
        <v>0</v>
      </c>
      <c r="U565" s="114">
        <v>0</v>
      </c>
      <c r="V565" s="114"/>
      <c r="W565" s="114"/>
      <c r="X565" s="82" t="s">
        <v>600</v>
      </c>
      <c r="Y565" s="90"/>
      <c r="Z565" s="50">
        <f t="shared" si="110"/>
        <v>1898.3799999999999</v>
      </c>
      <c r="AA565" s="51">
        <f t="shared" si="111"/>
        <v>0</v>
      </c>
      <c r="AB565" s="51">
        <f t="shared" si="112"/>
        <v>1725.8</v>
      </c>
      <c r="AC565" s="51">
        <f t="shared" si="113"/>
        <v>0</v>
      </c>
      <c r="AD565" s="84"/>
      <c r="AE565" s="84"/>
      <c r="AF565" s="84"/>
      <c r="AG565" s="84"/>
      <c r="AH565" s="84"/>
      <c r="AI565" s="84"/>
      <c r="AJ565" s="84"/>
      <c r="AK565" s="84"/>
      <c r="AL565" s="84"/>
      <c r="AM565" s="84"/>
      <c r="AN565" s="84"/>
      <c r="AO565" s="84"/>
      <c r="AP565" s="84"/>
      <c r="AQ565" s="84"/>
      <c r="AR565" s="84"/>
      <c r="AS565" s="84"/>
      <c r="AT565" s="84"/>
      <c r="AU565" s="84"/>
      <c r="AV565" s="84"/>
      <c r="AW565" s="84"/>
      <c r="AX565" s="84"/>
      <c r="AY565" s="84"/>
      <c r="AZ565" s="84"/>
      <c r="BA565" s="84"/>
      <c r="BB565" s="84"/>
      <c r="BC565" s="84"/>
      <c r="BD565" s="84"/>
      <c r="BE565" s="84"/>
      <c r="BF565" s="84"/>
      <c r="BG565" s="84"/>
      <c r="BH565" s="84"/>
      <c r="BI565" s="84"/>
      <c r="BJ565" s="84"/>
      <c r="BK565" s="84"/>
      <c r="BL565" s="84"/>
      <c r="BM565" s="84"/>
      <c r="BN565" s="84"/>
      <c r="BO565" s="84"/>
      <c r="BP565" s="84"/>
      <c r="BQ565" s="84"/>
      <c r="BR565" s="84"/>
      <c r="BS565" s="84"/>
      <c r="BT565" s="84"/>
      <c r="BU565" s="84"/>
      <c r="BV565" s="84"/>
      <c r="BW565" s="84"/>
      <c r="BX565" s="84"/>
      <c r="BY565" s="84"/>
      <c r="BZ565" s="84"/>
      <c r="CA565" s="84"/>
      <c r="CB565" s="84"/>
      <c r="CC565" s="84"/>
      <c r="CD565" s="84"/>
      <c r="CE565" s="84"/>
      <c r="CF565" s="84"/>
      <c r="CG565" s="84"/>
      <c r="CH565" s="84"/>
      <c r="CI565" s="84"/>
      <c r="CJ565" s="84"/>
      <c r="CK565" s="84"/>
      <c r="CL565" s="84"/>
      <c r="CM565" s="84"/>
      <c r="CN565" s="84"/>
      <c r="CO565" s="84"/>
      <c r="CP565" s="84"/>
      <c r="CQ565" s="84"/>
      <c r="CR565" s="84"/>
      <c r="CS565" s="84"/>
      <c r="CT565" s="84"/>
      <c r="CU565" s="84"/>
      <c r="CV565" s="84"/>
      <c r="CW565" s="84"/>
      <c r="CX565" s="84"/>
      <c r="CY565" s="84"/>
      <c r="CZ565" s="84"/>
      <c r="DA565" s="84"/>
      <c r="DB565" s="84"/>
      <c r="DC565" s="84"/>
      <c r="DD565" s="84"/>
      <c r="DE565" s="84"/>
      <c r="DF565" s="84"/>
      <c r="DG565" s="84"/>
      <c r="DH565" s="84"/>
      <c r="DI565" s="84"/>
      <c r="DJ565" s="84"/>
      <c r="DK565" s="84"/>
      <c r="DL565" s="84"/>
      <c r="DM565" s="84"/>
      <c r="DN565" s="84"/>
      <c r="DO565" s="84"/>
      <c r="DP565" s="84"/>
      <c r="DQ565" s="84"/>
      <c r="DR565" s="84"/>
      <c r="DS565" s="84"/>
      <c r="DT565" s="84"/>
      <c r="DU565" s="84"/>
      <c r="DV565" s="84"/>
      <c r="DW565" s="84"/>
      <c r="DX565" s="84"/>
      <c r="DY565" s="84"/>
      <c r="DZ565" s="84"/>
      <c r="EA565" s="84"/>
      <c r="EB565" s="84"/>
      <c r="EC565" s="84"/>
      <c r="ED565" s="84"/>
      <c r="EE565" s="84"/>
      <c r="EF565" s="84"/>
      <c r="EG565" s="84"/>
      <c r="EH565" s="84"/>
      <c r="EI565" s="84"/>
      <c r="EJ565" s="84"/>
      <c r="EK565" s="84"/>
      <c r="EL565" s="84"/>
      <c r="EM565" s="84"/>
      <c r="EN565" s="84"/>
      <c r="EO565" s="84"/>
      <c r="EP565" s="84"/>
      <c r="EQ565" s="84"/>
      <c r="ER565" s="84"/>
      <c r="ES565" s="84"/>
      <c r="ET565" s="84"/>
      <c r="EU565" s="84"/>
      <c r="EV565" s="84"/>
      <c r="EW565" s="84"/>
      <c r="EX565" s="84"/>
      <c r="EY565" s="84"/>
      <c r="EZ565" s="84"/>
      <c r="FA565" s="84"/>
      <c r="FB565" s="84"/>
      <c r="FC565" s="84"/>
      <c r="FD565" s="84"/>
      <c r="FE565" s="84"/>
      <c r="FF565" s="84"/>
      <c r="FG565" s="84"/>
      <c r="FH565" s="84"/>
      <c r="FI565" s="84"/>
      <c r="FJ565" s="84"/>
      <c r="FK565" s="84"/>
      <c r="FL565" s="84"/>
      <c r="FM565" s="84"/>
      <c r="FN565" s="84"/>
      <c r="FO565" s="84"/>
      <c r="FP565" s="84"/>
      <c r="FQ565" s="84"/>
      <c r="FR565" s="84"/>
      <c r="FS565" s="84"/>
      <c r="FT565" s="84"/>
      <c r="FU565" s="84"/>
      <c r="FV565" s="84"/>
      <c r="FW565" s="84"/>
      <c r="FX565" s="84"/>
      <c r="FY565" s="84"/>
      <c r="FZ565" s="84"/>
      <c r="GA565" s="84"/>
      <c r="GB565" s="84"/>
      <c r="GC565" s="84"/>
      <c r="GD565" s="84"/>
      <c r="GE565" s="84"/>
      <c r="GF565" s="84"/>
      <c r="GG565" s="84"/>
      <c r="GH565" s="84"/>
      <c r="GI565" s="84"/>
      <c r="GJ565" s="84"/>
      <c r="GK565" s="84"/>
      <c r="GL565" s="84"/>
      <c r="GM565" s="84"/>
      <c r="GN565" s="84"/>
      <c r="GO565" s="84"/>
      <c r="GP565" s="84"/>
      <c r="GQ565" s="84"/>
      <c r="GR565" s="84"/>
      <c r="GS565" s="84"/>
      <c r="GT565" s="84"/>
      <c r="GU565" s="84"/>
      <c r="GV565" s="84"/>
      <c r="GW565" s="84"/>
      <c r="GX565" s="84"/>
      <c r="GY565" s="84"/>
      <c r="GZ565" s="84"/>
      <c r="HA565" s="84"/>
      <c r="HB565" s="84"/>
      <c r="HC565" s="84"/>
      <c r="HD565" s="84"/>
      <c r="HE565" s="84"/>
      <c r="HF565" s="84"/>
      <c r="HG565" s="84"/>
      <c r="HH565" s="84"/>
      <c r="HI565" s="84"/>
      <c r="HJ565" s="84"/>
      <c r="HK565" s="84"/>
      <c r="HL565" s="84"/>
      <c r="HM565" s="84"/>
      <c r="HN565" s="84"/>
      <c r="HO565" s="84"/>
      <c r="HP565" s="84"/>
      <c r="HQ565" s="84"/>
      <c r="HR565" s="84"/>
      <c r="HS565" s="84"/>
      <c r="HT565" s="84"/>
      <c r="HU565" s="84"/>
      <c r="HV565" s="84"/>
      <c r="HW565" s="84"/>
      <c r="HX565" s="84"/>
      <c r="HY565" s="84"/>
      <c r="HZ565" s="84"/>
      <c r="IA565" s="84"/>
      <c r="IB565" s="84"/>
      <c r="IC565" s="84"/>
      <c r="ID565" s="84"/>
      <c r="IE565" s="84"/>
      <c r="IF565" s="84"/>
      <c r="IG565" s="84"/>
      <c r="IH565" s="84"/>
      <c r="II565" s="84"/>
      <c r="IJ565" s="84"/>
      <c r="IK565" s="84"/>
      <c r="IL565" s="84"/>
    </row>
    <row r="566" spans="1:246" ht="30">
      <c r="A566" s="49" t="s">
        <v>840</v>
      </c>
      <c r="B566" s="49" t="s">
        <v>33</v>
      </c>
      <c r="E566" s="90">
        <v>7</v>
      </c>
      <c r="F566" s="115" t="s">
        <v>624</v>
      </c>
      <c r="G566" s="124" t="s">
        <v>901</v>
      </c>
      <c r="H566" s="222">
        <f t="shared" si="116"/>
        <v>5480.1207999999997</v>
      </c>
      <c r="I566" s="203">
        <v>4981.9279999999999</v>
      </c>
      <c r="J566" s="113"/>
      <c r="K566" s="113">
        <v>498.19280000000003</v>
      </c>
      <c r="L566" s="88">
        <f t="shared" si="117"/>
        <v>4981.9279999999999</v>
      </c>
      <c r="M566" s="113">
        <v>4981.9279999999999</v>
      </c>
      <c r="N566" s="114"/>
      <c r="O566" s="113"/>
      <c r="P566" s="113">
        <f t="shared" si="118"/>
        <v>0</v>
      </c>
      <c r="Q566" s="113"/>
      <c r="R566" s="114"/>
      <c r="S566" s="114"/>
      <c r="T566" s="114">
        <f t="shared" si="119"/>
        <v>0</v>
      </c>
      <c r="U566" s="114"/>
      <c r="V566" s="114"/>
      <c r="W566" s="114"/>
      <c r="X566" s="82" t="s">
        <v>604</v>
      </c>
      <c r="Y566" s="90"/>
      <c r="Z566" s="50">
        <f t="shared" si="110"/>
        <v>5480.1207999999997</v>
      </c>
      <c r="AA566" s="51">
        <f t="shared" si="111"/>
        <v>4981.9279999999999</v>
      </c>
      <c r="AB566" s="51">
        <f t="shared" si="112"/>
        <v>0</v>
      </c>
      <c r="AC566" s="51">
        <f t="shared" si="113"/>
        <v>0</v>
      </c>
      <c r="AD566" s="84"/>
      <c r="AE566" s="84"/>
      <c r="AF566" s="84"/>
      <c r="AG566" s="84"/>
      <c r="AH566" s="84"/>
      <c r="AI566" s="84"/>
      <c r="AJ566" s="84"/>
      <c r="AK566" s="84"/>
      <c r="AL566" s="84"/>
      <c r="AM566" s="84"/>
      <c r="AN566" s="84"/>
      <c r="AO566" s="84"/>
      <c r="AP566" s="84"/>
      <c r="AQ566" s="84"/>
      <c r="AR566" s="84"/>
      <c r="AS566" s="84"/>
      <c r="AT566" s="84"/>
      <c r="AU566" s="84"/>
      <c r="AV566" s="84"/>
      <c r="AW566" s="84"/>
      <c r="AX566" s="84"/>
      <c r="AY566" s="84"/>
      <c r="AZ566" s="84"/>
      <c r="BA566" s="84"/>
      <c r="BB566" s="84"/>
      <c r="BC566" s="84"/>
      <c r="BD566" s="84"/>
      <c r="BE566" s="84"/>
      <c r="BF566" s="84"/>
      <c r="BG566" s="84"/>
      <c r="BH566" s="84"/>
      <c r="BI566" s="84"/>
      <c r="BJ566" s="84"/>
      <c r="BK566" s="84"/>
      <c r="BL566" s="84"/>
      <c r="BM566" s="84"/>
      <c r="BN566" s="84"/>
      <c r="BO566" s="84"/>
      <c r="BP566" s="84"/>
      <c r="BQ566" s="84"/>
      <c r="BR566" s="84"/>
      <c r="BS566" s="84"/>
      <c r="BT566" s="84"/>
      <c r="BU566" s="84"/>
      <c r="BV566" s="84"/>
      <c r="BW566" s="84"/>
      <c r="BX566" s="84"/>
      <c r="BY566" s="84"/>
      <c r="BZ566" s="84"/>
      <c r="CA566" s="84"/>
      <c r="CB566" s="84"/>
      <c r="CC566" s="84"/>
      <c r="CD566" s="84"/>
      <c r="CE566" s="84"/>
      <c r="CF566" s="84"/>
      <c r="CG566" s="84"/>
      <c r="CH566" s="84"/>
      <c r="CI566" s="84"/>
      <c r="CJ566" s="84"/>
      <c r="CK566" s="84"/>
      <c r="CL566" s="84"/>
      <c r="CM566" s="84"/>
      <c r="CN566" s="84"/>
      <c r="CO566" s="84"/>
      <c r="CP566" s="84"/>
      <c r="CQ566" s="84"/>
      <c r="CR566" s="84"/>
      <c r="CS566" s="84"/>
      <c r="CT566" s="84"/>
      <c r="CU566" s="84"/>
      <c r="CV566" s="84"/>
      <c r="CW566" s="84"/>
      <c r="CX566" s="84"/>
      <c r="CY566" s="84"/>
      <c r="CZ566" s="84"/>
      <c r="DA566" s="84"/>
      <c r="DB566" s="84"/>
      <c r="DC566" s="84"/>
      <c r="DD566" s="84"/>
      <c r="DE566" s="84"/>
      <c r="DF566" s="84"/>
      <c r="DG566" s="84"/>
      <c r="DH566" s="84"/>
      <c r="DI566" s="84"/>
      <c r="DJ566" s="84"/>
      <c r="DK566" s="84"/>
      <c r="DL566" s="84"/>
      <c r="DM566" s="84"/>
      <c r="DN566" s="84"/>
      <c r="DO566" s="84"/>
      <c r="DP566" s="84"/>
      <c r="DQ566" s="84"/>
      <c r="DR566" s="84"/>
      <c r="DS566" s="84"/>
      <c r="DT566" s="84"/>
      <c r="DU566" s="84"/>
      <c r="DV566" s="84"/>
      <c r="DW566" s="84"/>
      <c r="DX566" s="84"/>
      <c r="DY566" s="84"/>
      <c r="DZ566" s="84"/>
      <c r="EA566" s="84"/>
      <c r="EB566" s="84"/>
      <c r="EC566" s="84"/>
      <c r="ED566" s="84"/>
      <c r="EE566" s="84"/>
      <c r="EF566" s="84"/>
      <c r="EG566" s="84"/>
      <c r="EH566" s="84"/>
      <c r="EI566" s="84"/>
      <c r="EJ566" s="84"/>
      <c r="EK566" s="84"/>
      <c r="EL566" s="84"/>
      <c r="EM566" s="84"/>
      <c r="EN566" s="84"/>
      <c r="EO566" s="84"/>
      <c r="EP566" s="84"/>
      <c r="EQ566" s="84"/>
      <c r="ER566" s="84"/>
      <c r="ES566" s="84"/>
      <c r="ET566" s="84"/>
      <c r="EU566" s="84"/>
      <c r="EV566" s="84"/>
      <c r="EW566" s="84"/>
      <c r="EX566" s="84"/>
      <c r="EY566" s="84"/>
      <c r="EZ566" s="84"/>
      <c r="FA566" s="84"/>
      <c r="FB566" s="84"/>
      <c r="FC566" s="84"/>
      <c r="FD566" s="84"/>
      <c r="FE566" s="84"/>
      <c r="FF566" s="84"/>
      <c r="FG566" s="84"/>
      <c r="FH566" s="84"/>
      <c r="FI566" s="84"/>
      <c r="FJ566" s="84"/>
      <c r="FK566" s="84"/>
      <c r="FL566" s="84"/>
      <c r="FM566" s="84"/>
      <c r="FN566" s="84"/>
      <c r="FO566" s="84"/>
      <c r="FP566" s="84"/>
      <c r="FQ566" s="84"/>
      <c r="FR566" s="84"/>
      <c r="FS566" s="84"/>
      <c r="FT566" s="84"/>
      <c r="FU566" s="84"/>
      <c r="FV566" s="84"/>
      <c r="FW566" s="84"/>
      <c r="FX566" s="84"/>
      <c r="FY566" s="84"/>
      <c r="FZ566" s="84"/>
      <c r="GA566" s="84"/>
      <c r="GB566" s="84"/>
      <c r="GC566" s="84"/>
      <c r="GD566" s="84"/>
      <c r="GE566" s="84"/>
      <c r="GF566" s="84"/>
      <c r="GG566" s="84"/>
      <c r="GH566" s="84"/>
      <c r="GI566" s="84"/>
      <c r="GJ566" s="84"/>
      <c r="GK566" s="84"/>
      <c r="GL566" s="84"/>
      <c r="GM566" s="84"/>
      <c r="GN566" s="84"/>
      <c r="GO566" s="84"/>
      <c r="GP566" s="84"/>
      <c r="GQ566" s="84"/>
      <c r="GR566" s="84"/>
      <c r="GS566" s="84"/>
      <c r="GT566" s="84"/>
      <c r="GU566" s="84"/>
      <c r="GV566" s="84"/>
      <c r="GW566" s="84"/>
      <c r="GX566" s="84"/>
      <c r="GY566" s="84"/>
      <c r="GZ566" s="84"/>
      <c r="HA566" s="84"/>
      <c r="HB566" s="84"/>
      <c r="HC566" s="84"/>
      <c r="HD566" s="84"/>
      <c r="HE566" s="84"/>
      <c r="HF566" s="84"/>
      <c r="HG566" s="84"/>
      <c r="HH566" s="84"/>
      <c r="HI566" s="84"/>
      <c r="HJ566" s="84"/>
      <c r="HK566" s="84"/>
      <c r="HL566" s="84"/>
      <c r="HM566" s="84"/>
      <c r="HN566" s="84"/>
      <c r="HO566" s="84"/>
      <c r="HP566" s="84"/>
      <c r="HQ566" s="84"/>
      <c r="HR566" s="84"/>
      <c r="HS566" s="84"/>
      <c r="HT566" s="84"/>
      <c r="HU566" s="84"/>
      <c r="HV566" s="84"/>
      <c r="HW566" s="84"/>
      <c r="HX566" s="84"/>
      <c r="HY566" s="84"/>
      <c r="HZ566" s="84"/>
      <c r="IA566" s="84"/>
      <c r="IB566" s="84"/>
      <c r="IC566" s="84"/>
      <c r="ID566" s="84"/>
      <c r="IE566" s="84"/>
      <c r="IF566" s="84"/>
      <c r="IG566" s="84"/>
      <c r="IH566" s="84"/>
      <c r="II566" s="84"/>
      <c r="IJ566" s="84"/>
      <c r="IK566" s="84"/>
      <c r="IL566" s="84"/>
    </row>
    <row r="567" spans="1:246" ht="30">
      <c r="A567" s="49" t="s">
        <v>840</v>
      </c>
      <c r="B567" s="49" t="s">
        <v>33</v>
      </c>
      <c r="E567" s="90">
        <v>8</v>
      </c>
      <c r="F567" s="115" t="s">
        <v>625</v>
      </c>
      <c r="G567" s="395" t="s">
        <v>596</v>
      </c>
      <c r="H567" s="222">
        <f t="shared" si="116"/>
        <v>5494.9254547</v>
      </c>
      <c r="I567" s="203">
        <v>4995.3867769999997</v>
      </c>
      <c r="J567" s="113"/>
      <c r="K567" s="113">
        <v>499.53867769999999</v>
      </c>
      <c r="L567" s="88">
        <f t="shared" si="117"/>
        <v>4995.3867769999997</v>
      </c>
      <c r="M567" s="113">
        <v>4995.3867769999997</v>
      </c>
      <c r="N567" s="114"/>
      <c r="O567" s="113"/>
      <c r="P567" s="113">
        <f t="shared" si="118"/>
        <v>0</v>
      </c>
      <c r="Q567" s="113"/>
      <c r="R567" s="114"/>
      <c r="S567" s="114"/>
      <c r="T567" s="114">
        <f t="shared" si="119"/>
        <v>0</v>
      </c>
      <c r="U567" s="114"/>
      <c r="V567" s="114"/>
      <c r="W567" s="114"/>
      <c r="X567" s="82" t="s">
        <v>596</v>
      </c>
      <c r="Y567" s="90"/>
      <c r="Z567" s="50">
        <f t="shared" si="110"/>
        <v>5494.9254547</v>
      </c>
      <c r="AA567" s="51">
        <f t="shared" si="111"/>
        <v>4995.3867769999997</v>
      </c>
      <c r="AB567" s="51">
        <f t="shared" si="112"/>
        <v>0</v>
      </c>
      <c r="AC567" s="51">
        <f t="shared" si="113"/>
        <v>0</v>
      </c>
      <c r="AD567" s="84"/>
      <c r="AE567" s="84"/>
      <c r="AF567" s="84"/>
      <c r="AG567" s="84"/>
      <c r="AH567" s="84"/>
      <c r="AI567" s="84"/>
      <c r="AJ567" s="84"/>
      <c r="AK567" s="84"/>
      <c r="AL567" s="84"/>
      <c r="AM567" s="84"/>
      <c r="AN567" s="84"/>
      <c r="AO567" s="84"/>
      <c r="AP567" s="84"/>
      <c r="AQ567" s="84"/>
      <c r="AR567" s="84"/>
      <c r="AS567" s="84"/>
      <c r="AT567" s="84"/>
      <c r="AU567" s="84"/>
      <c r="AV567" s="84"/>
      <c r="AW567" s="84"/>
      <c r="AX567" s="84"/>
      <c r="AY567" s="84"/>
      <c r="AZ567" s="84"/>
      <c r="BA567" s="84"/>
      <c r="BB567" s="84"/>
      <c r="BC567" s="84"/>
      <c r="BD567" s="84"/>
      <c r="BE567" s="84"/>
      <c r="BF567" s="84"/>
      <c r="BG567" s="84"/>
      <c r="BH567" s="84"/>
      <c r="BI567" s="84"/>
      <c r="BJ567" s="84"/>
      <c r="BK567" s="84"/>
      <c r="BL567" s="84"/>
      <c r="BM567" s="84"/>
      <c r="BN567" s="84"/>
      <c r="BO567" s="84"/>
      <c r="BP567" s="84"/>
      <c r="BQ567" s="84"/>
      <c r="BR567" s="84"/>
      <c r="BS567" s="84"/>
      <c r="BT567" s="84"/>
      <c r="BU567" s="84"/>
      <c r="BV567" s="84"/>
      <c r="BW567" s="84"/>
      <c r="BX567" s="84"/>
      <c r="BY567" s="84"/>
      <c r="BZ567" s="84"/>
      <c r="CA567" s="84"/>
      <c r="CB567" s="84"/>
      <c r="CC567" s="84"/>
      <c r="CD567" s="84"/>
      <c r="CE567" s="84"/>
      <c r="CF567" s="84"/>
      <c r="CG567" s="84"/>
      <c r="CH567" s="84"/>
      <c r="CI567" s="84"/>
      <c r="CJ567" s="84"/>
      <c r="CK567" s="84"/>
      <c r="CL567" s="84"/>
      <c r="CM567" s="84"/>
      <c r="CN567" s="84"/>
      <c r="CO567" s="84"/>
      <c r="CP567" s="84"/>
      <c r="CQ567" s="84"/>
      <c r="CR567" s="84"/>
      <c r="CS567" s="84"/>
      <c r="CT567" s="84"/>
      <c r="CU567" s="84"/>
      <c r="CV567" s="84"/>
      <c r="CW567" s="84"/>
      <c r="CX567" s="84"/>
      <c r="CY567" s="84"/>
      <c r="CZ567" s="84"/>
      <c r="DA567" s="84"/>
      <c r="DB567" s="84"/>
      <c r="DC567" s="84"/>
      <c r="DD567" s="84"/>
      <c r="DE567" s="84"/>
      <c r="DF567" s="84"/>
      <c r="DG567" s="84"/>
      <c r="DH567" s="84"/>
      <c r="DI567" s="84"/>
      <c r="DJ567" s="84"/>
      <c r="DK567" s="84"/>
      <c r="DL567" s="84"/>
      <c r="DM567" s="84"/>
      <c r="DN567" s="84"/>
      <c r="DO567" s="84"/>
      <c r="DP567" s="84"/>
      <c r="DQ567" s="84"/>
      <c r="DR567" s="84"/>
      <c r="DS567" s="84"/>
      <c r="DT567" s="84"/>
      <c r="DU567" s="84"/>
      <c r="DV567" s="84"/>
      <c r="DW567" s="84"/>
      <c r="DX567" s="84"/>
      <c r="DY567" s="84"/>
      <c r="DZ567" s="84"/>
      <c r="EA567" s="84"/>
      <c r="EB567" s="84"/>
      <c r="EC567" s="84"/>
      <c r="ED567" s="84"/>
      <c r="EE567" s="84"/>
      <c r="EF567" s="84"/>
      <c r="EG567" s="84"/>
      <c r="EH567" s="84"/>
      <c r="EI567" s="84"/>
      <c r="EJ567" s="84"/>
      <c r="EK567" s="84"/>
      <c r="EL567" s="84"/>
      <c r="EM567" s="84"/>
      <c r="EN567" s="84"/>
      <c r="EO567" s="84"/>
      <c r="EP567" s="84"/>
      <c r="EQ567" s="84"/>
      <c r="ER567" s="84"/>
      <c r="ES567" s="84"/>
      <c r="ET567" s="84"/>
      <c r="EU567" s="84"/>
      <c r="EV567" s="84"/>
      <c r="EW567" s="84"/>
      <c r="EX567" s="84"/>
      <c r="EY567" s="84"/>
      <c r="EZ567" s="84"/>
      <c r="FA567" s="84"/>
      <c r="FB567" s="84"/>
      <c r="FC567" s="84"/>
      <c r="FD567" s="84"/>
      <c r="FE567" s="84"/>
      <c r="FF567" s="84"/>
      <c r="FG567" s="84"/>
      <c r="FH567" s="84"/>
      <c r="FI567" s="84"/>
      <c r="FJ567" s="84"/>
      <c r="FK567" s="84"/>
      <c r="FL567" s="84"/>
      <c r="FM567" s="84"/>
      <c r="FN567" s="84"/>
      <c r="FO567" s="84"/>
      <c r="FP567" s="84"/>
      <c r="FQ567" s="84"/>
      <c r="FR567" s="84"/>
      <c r="FS567" s="84"/>
      <c r="FT567" s="84"/>
      <c r="FU567" s="84"/>
      <c r="FV567" s="84"/>
      <c r="FW567" s="84"/>
      <c r="FX567" s="84"/>
      <c r="FY567" s="84"/>
      <c r="FZ567" s="84"/>
      <c r="GA567" s="84"/>
      <c r="GB567" s="84"/>
      <c r="GC567" s="84"/>
      <c r="GD567" s="84"/>
      <c r="GE567" s="84"/>
      <c r="GF567" s="84"/>
      <c r="GG567" s="84"/>
      <c r="GH567" s="84"/>
      <c r="GI567" s="84"/>
      <c r="GJ567" s="84"/>
      <c r="GK567" s="84"/>
      <c r="GL567" s="84"/>
      <c r="GM567" s="84"/>
      <c r="GN567" s="84"/>
      <c r="GO567" s="84"/>
      <c r="GP567" s="84"/>
      <c r="GQ567" s="84"/>
      <c r="GR567" s="84"/>
      <c r="GS567" s="84"/>
      <c r="GT567" s="84"/>
      <c r="GU567" s="84"/>
      <c r="GV567" s="84"/>
      <c r="GW567" s="84"/>
      <c r="GX567" s="84"/>
      <c r="GY567" s="84"/>
      <c r="GZ567" s="84"/>
      <c r="HA567" s="84"/>
      <c r="HB567" s="84"/>
      <c r="HC567" s="84"/>
      <c r="HD567" s="84"/>
      <c r="HE567" s="84"/>
      <c r="HF567" s="84"/>
      <c r="HG567" s="84"/>
      <c r="HH567" s="84"/>
      <c r="HI567" s="84"/>
      <c r="HJ567" s="84"/>
      <c r="HK567" s="84"/>
      <c r="HL567" s="84"/>
      <c r="HM567" s="84"/>
      <c r="HN567" s="84"/>
      <c r="HO567" s="84"/>
      <c r="HP567" s="84"/>
      <c r="HQ567" s="84"/>
      <c r="HR567" s="84"/>
      <c r="HS567" s="84"/>
      <c r="HT567" s="84"/>
      <c r="HU567" s="84"/>
      <c r="HV567" s="84"/>
      <c r="HW567" s="84"/>
      <c r="HX567" s="84"/>
      <c r="HY567" s="84"/>
      <c r="HZ567" s="84"/>
      <c r="IA567" s="84"/>
      <c r="IB567" s="84"/>
      <c r="IC567" s="84"/>
      <c r="ID567" s="84"/>
      <c r="IE567" s="84"/>
      <c r="IF567" s="84"/>
      <c r="IG567" s="84"/>
      <c r="IH567" s="84"/>
      <c r="II567" s="84"/>
      <c r="IJ567" s="84"/>
      <c r="IK567" s="84"/>
      <c r="IL567" s="84"/>
    </row>
    <row r="568" spans="1:246" ht="30">
      <c r="A568" s="49" t="s">
        <v>840</v>
      </c>
      <c r="B568" s="49" t="s">
        <v>33</v>
      </c>
      <c r="E568" s="90">
        <v>68</v>
      </c>
      <c r="F568" s="115" t="s">
        <v>685</v>
      </c>
      <c r="G568" s="395"/>
      <c r="H568" s="222">
        <f t="shared" si="116"/>
        <v>550</v>
      </c>
      <c r="I568" s="203">
        <v>500</v>
      </c>
      <c r="J568" s="113"/>
      <c r="K568" s="113">
        <v>50</v>
      </c>
      <c r="L568" s="88">
        <f t="shared" si="117"/>
        <v>0</v>
      </c>
      <c r="M568" s="113">
        <v>0</v>
      </c>
      <c r="N568" s="114"/>
      <c r="O568" s="113"/>
      <c r="P568" s="113">
        <f t="shared" si="118"/>
        <v>500</v>
      </c>
      <c r="Q568" s="113">
        <v>500</v>
      </c>
      <c r="R568" s="114"/>
      <c r="S568" s="114"/>
      <c r="T568" s="114">
        <f t="shared" si="119"/>
        <v>0</v>
      </c>
      <c r="U568" s="114">
        <v>0</v>
      </c>
      <c r="V568" s="114"/>
      <c r="W568" s="114"/>
      <c r="X568" s="82" t="s">
        <v>596</v>
      </c>
      <c r="Y568" s="90"/>
      <c r="Z568" s="50">
        <f t="shared" si="110"/>
        <v>550</v>
      </c>
      <c r="AA568" s="51">
        <f t="shared" si="111"/>
        <v>0</v>
      </c>
      <c r="AB568" s="51">
        <f t="shared" si="112"/>
        <v>500</v>
      </c>
      <c r="AC568" s="51">
        <f t="shared" si="113"/>
        <v>0</v>
      </c>
      <c r="AD568" s="84"/>
      <c r="AE568" s="84"/>
      <c r="AF568" s="84"/>
      <c r="AG568" s="84"/>
      <c r="AH568" s="84"/>
      <c r="AI568" s="84"/>
      <c r="AJ568" s="84"/>
      <c r="AK568" s="84"/>
      <c r="AL568" s="84"/>
      <c r="AM568" s="84"/>
      <c r="AN568" s="84"/>
      <c r="AO568" s="84"/>
      <c r="AP568" s="84"/>
      <c r="AQ568" s="84"/>
      <c r="AR568" s="84"/>
      <c r="AS568" s="84"/>
      <c r="AT568" s="84"/>
      <c r="AU568" s="84"/>
      <c r="AV568" s="84"/>
      <c r="AW568" s="84"/>
      <c r="AX568" s="84"/>
      <c r="AY568" s="84"/>
      <c r="AZ568" s="84"/>
      <c r="BA568" s="84"/>
      <c r="BB568" s="84"/>
      <c r="BC568" s="84"/>
      <c r="BD568" s="84"/>
      <c r="BE568" s="84"/>
      <c r="BF568" s="84"/>
      <c r="BG568" s="84"/>
      <c r="BH568" s="84"/>
      <c r="BI568" s="84"/>
      <c r="BJ568" s="84"/>
      <c r="BK568" s="84"/>
      <c r="BL568" s="84"/>
      <c r="BM568" s="84"/>
      <c r="BN568" s="84"/>
      <c r="BO568" s="84"/>
      <c r="BP568" s="84"/>
      <c r="BQ568" s="84"/>
      <c r="BR568" s="84"/>
      <c r="BS568" s="84"/>
      <c r="BT568" s="84"/>
      <c r="BU568" s="84"/>
      <c r="BV568" s="84"/>
      <c r="BW568" s="84"/>
      <c r="BX568" s="84"/>
      <c r="BY568" s="84"/>
      <c r="BZ568" s="84"/>
      <c r="CA568" s="84"/>
      <c r="CB568" s="84"/>
      <c r="CC568" s="84"/>
      <c r="CD568" s="84"/>
      <c r="CE568" s="84"/>
      <c r="CF568" s="84"/>
      <c r="CG568" s="84"/>
      <c r="CH568" s="84"/>
      <c r="CI568" s="84"/>
      <c r="CJ568" s="84"/>
      <c r="CK568" s="84"/>
      <c r="CL568" s="84"/>
      <c r="CM568" s="84"/>
      <c r="CN568" s="84"/>
      <c r="CO568" s="84"/>
      <c r="CP568" s="84"/>
      <c r="CQ568" s="84"/>
      <c r="CR568" s="84"/>
      <c r="CS568" s="84"/>
      <c r="CT568" s="84"/>
      <c r="CU568" s="84"/>
      <c r="CV568" s="84"/>
      <c r="CW568" s="84"/>
      <c r="CX568" s="84"/>
      <c r="CY568" s="84"/>
      <c r="CZ568" s="84"/>
      <c r="DA568" s="84"/>
      <c r="DB568" s="84"/>
      <c r="DC568" s="84"/>
      <c r="DD568" s="84"/>
      <c r="DE568" s="84"/>
      <c r="DF568" s="84"/>
      <c r="DG568" s="84"/>
      <c r="DH568" s="84"/>
      <c r="DI568" s="84"/>
      <c r="DJ568" s="84"/>
      <c r="DK568" s="84"/>
      <c r="DL568" s="84"/>
      <c r="DM568" s="84"/>
      <c r="DN568" s="84"/>
      <c r="DO568" s="84"/>
      <c r="DP568" s="84"/>
      <c r="DQ568" s="84"/>
      <c r="DR568" s="84"/>
      <c r="DS568" s="84"/>
      <c r="DT568" s="84"/>
      <c r="DU568" s="84"/>
      <c r="DV568" s="84"/>
      <c r="DW568" s="84"/>
      <c r="DX568" s="84"/>
      <c r="DY568" s="84"/>
      <c r="DZ568" s="84"/>
      <c r="EA568" s="84"/>
      <c r="EB568" s="84"/>
      <c r="EC568" s="84"/>
      <c r="ED568" s="84"/>
      <c r="EE568" s="84"/>
      <c r="EF568" s="84"/>
      <c r="EG568" s="84"/>
      <c r="EH568" s="84"/>
      <c r="EI568" s="84"/>
      <c r="EJ568" s="84"/>
      <c r="EK568" s="84"/>
      <c r="EL568" s="84"/>
      <c r="EM568" s="84"/>
      <c r="EN568" s="84"/>
      <c r="EO568" s="84"/>
      <c r="EP568" s="84"/>
      <c r="EQ568" s="84"/>
      <c r="ER568" s="84"/>
      <c r="ES568" s="84"/>
      <c r="ET568" s="84"/>
      <c r="EU568" s="84"/>
      <c r="EV568" s="84"/>
      <c r="EW568" s="84"/>
      <c r="EX568" s="84"/>
      <c r="EY568" s="84"/>
      <c r="EZ568" s="84"/>
      <c r="FA568" s="84"/>
      <c r="FB568" s="84"/>
      <c r="FC568" s="84"/>
      <c r="FD568" s="84"/>
      <c r="FE568" s="84"/>
      <c r="FF568" s="84"/>
      <c r="FG568" s="84"/>
      <c r="FH568" s="84"/>
      <c r="FI568" s="84"/>
      <c r="FJ568" s="84"/>
      <c r="FK568" s="84"/>
      <c r="FL568" s="84"/>
      <c r="FM568" s="84"/>
      <c r="FN568" s="84"/>
      <c r="FO568" s="84"/>
      <c r="FP568" s="84"/>
      <c r="FQ568" s="84"/>
      <c r="FR568" s="84"/>
      <c r="FS568" s="84"/>
      <c r="FT568" s="84"/>
      <c r="FU568" s="84"/>
      <c r="FV568" s="84"/>
      <c r="FW568" s="84"/>
      <c r="FX568" s="84"/>
      <c r="FY568" s="84"/>
      <c r="FZ568" s="84"/>
      <c r="GA568" s="84"/>
      <c r="GB568" s="84"/>
      <c r="GC568" s="84"/>
      <c r="GD568" s="84"/>
      <c r="GE568" s="84"/>
      <c r="GF568" s="84"/>
      <c r="GG568" s="84"/>
      <c r="GH568" s="84"/>
      <c r="GI568" s="84"/>
      <c r="GJ568" s="84"/>
      <c r="GK568" s="84"/>
      <c r="GL568" s="84"/>
      <c r="GM568" s="84"/>
      <c r="GN568" s="84"/>
      <c r="GO568" s="84"/>
      <c r="GP568" s="84"/>
      <c r="GQ568" s="84"/>
      <c r="GR568" s="84"/>
      <c r="GS568" s="84"/>
      <c r="GT568" s="84"/>
      <c r="GU568" s="84"/>
      <c r="GV568" s="84"/>
      <c r="GW568" s="84"/>
      <c r="GX568" s="84"/>
      <c r="GY568" s="84"/>
      <c r="GZ568" s="84"/>
      <c r="HA568" s="84"/>
      <c r="HB568" s="84"/>
      <c r="HC568" s="84"/>
      <c r="HD568" s="84"/>
      <c r="HE568" s="84"/>
      <c r="HF568" s="84"/>
      <c r="HG568" s="84"/>
      <c r="HH568" s="84"/>
      <c r="HI568" s="84"/>
      <c r="HJ568" s="84"/>
      <c r="HK568" s="84"/>
      <c r="HL568" s="84"/>
      <c r="HM568" s="84"/>
      <c r="HN568" s="84"/>
      <c r="HO568" s="84"/>
      <c r="HP568" s="84"/>
      <c r="HQ568" s="84"/>
      <c r="HR568" s="84"/>
      <c r="HS568" s="84"/>
      <c r="HT568" s="84"/>
      <c r="HU568" s="84"/>
      <c r="HV568" s="84"/>
      <c r="HW568" s="84"/>
      <c r="HX568" s="84"/>
      <c r="HY568" s="84"/>
      <c r="HZ568" s="84"/>
      <c r="IA568" s="84"/>
      <c r="IB568" s="84"/>
      <c r="IC568" s="84"/>
      <c r="ID568" s="84"/>
      <c r="IE568" s="84"/>
      <c r="IF568" s="84"/>
      <c r="IG568" s="84"/>
      <c r="IH568" s="84"/>
      <c r="II568" s="84"/>
      <c r="IJ568" s="84"/>
      <c r="IK568" s="84"/>
      <c r="IL568" s="84"/>
    </row>
    <row r="569" spans="1:246" ht="30">
      <c r="A569" s="49" t="s">
        <v>840</v>
      </c>
      <c r="B569" s="49" t="s">
        <v>33</v>
      </c>
      <c r="E569" s="90">
        <v>9</v>
      </c>
      <c r="F569" s="115" t="s">
        <v>626</v>
      </c>
      <c r="G569" s="124" t="s">
        <v>900</v>
      </c>
      <c r="H569" s="222">
        <f t="shared" si="116"/>
        <v>4919.3639000000003</v>
      </c>
      <c r="I569" s="203">
        <v>4472.1490000000003</v>
      </c>
      <c r="J569" s="113"/>
      <c r="K569" s="113">
        <v>447.21490000000006</v>
      </c>
      <c r="L569" s="88">
        <f t="shared" si="117"/>
        <v>4472.1490000000003</v>
      </c>
      <c r="M569" s="113">
        <v>4472.1490000000003</v>
      </c>
      <c r="N569" s="114"/>
      <c r="O569" s="113"/>
      <c r="P569" s="113">
        <f t="shared" si="118"/>
        <v>0</v>
      </c>
      <c r="Q569" s="113"/>
      <c r="R569" s="114"/>
      <c r="S569" s="114"/>
      <c r="T569" s="114">
        <f t="shared" si="119"/>
        <v>0</v>
      </c>
      <c r="U569" s="114"/>
      <c r="V569" s="114"/>
      <c r="W569" s="114"/>
      <c r="X569" s="82" t="s">
        <v>604</v>
      </c>
      <c r="Y569" s="90"/>
      <c r="Z569" s="50">
        <f t="shared" si="110"/>
        <v>4919.3639000000003</v>
      </c>
      <c r="AA569" s="51">
        <f t="shared" si="111"/>
        <v>4472.1490000000003</v>
      </c>
      <c r="AB569" s="51">
        <f t="shared" si="112"/>
        <v>0</v>
      </c>
      <c r="AC569" s="51">
        <f t="shared" si="113"/>
        <v>0</v>
      </c>
      <c r="AD569" s="84"/>
      <c r="AE569" s="84"/>
      <c r="AF569" s="84"/>
      <c r="AG569" s="84"/>
      <c r="AH569" s="84"/>
      <c r="AI569" s="84"/>
      <c r="AJ569" s="84"/>
      <c r="AK569" s="84"/>
      <c r="AL569" s="84"/>
      <c r="AM569" s="84"/>
      <c r="AN569" s="84"/>
      <c r="AO569" s="84"/>
      <c r="AP569" s="84"/>
      <c r="AQ569" s="84"/>
      <c r="AR569" s="84"/>
      <c r="AS569" s="84"/>
      <c r="AT569" s="84"/>
      <c r="AU569" s="84"/>
      <c r="AV569" s="84"/>
      <c r="AW569" s="84"/>
      <c r="AX569" s="84"/>
      <c r="AY569" s="84"/>
      <c r="AZ569" s="84"/>
      <c r="BA569" s="84"/>
      <c r="BB569" s="84"/>
      <c r="BC569" s="84"/>
      <c r="BD569" s="84"/>
      <c r="BE569" s="84"/>
      <c r="BF569" s="84"/>
      <c r="BG569" s="84"/>
      <c r="BH569" s="84"/>
      <c r="BI569" s="84"/>
      <c r="BJ569" s="84"/>
      <c r="BK569" s="84"/>
      <c r="BL569" s="84"/>
      <c r="BM569" s="84"/>
      <c r="BN569" s="84"/>
      <c r="BO569" s="84"/>
      <c r="BP569" s="84"/>
      <c r="BQ569" s="84"/>
      <c r="BR569" s="84"/>
      <c r="BS569" s="84"/>
      <c r="BT569" s="84"/>
      <c r="BU569" s="84"/>
      <c r="BV569" s="84"/>
      <c r="BW569" s="84"/>
      <c r="BX569" s="84"/>
      <c r="BY569" s="84"/>
      <c r="BZ569" s="84"/>
      <c r="CA569" s="84"/>
      <c r="CB569" s="84"/>
      <c r="CC569" s="84"/>
      <c r="CD569" s="84"/>
      <c r="CE569" s="84"/>
      <c r="CF569" s="84"/>
      <c r="CG569" s="84"/>
      <c r="CH569" s="84"/>
      <c r="CI569" s="84"/>
      <c r="CJ569" s="84"/>
      <c r="CK569" s="84"/>
      <c r="CL569" s="84"/>
      <c r="CM569" s="84"/>
      <c r="CN569" s="84"/>
      <c r="CO569" s="84"/>
      <c r="CP569" s="84"/>
      <c r="CQ569" s="84"/>
      <c r="CR569" s="84"/>
      <c r="CS569" s="84"/>
      <c r="CT569" s="84"/>
      <c r="CU569" s="84"/>
      <c r="CV569" s="84"/>
      <c r="CW569" s="84"/>
      <c r="CX569" s="84"/>
      <c r="CY569" s="84"/>
      <c r="CZ569" s="84"/>
      <c r="DA569" s="84"/>
      <c r="DB569" s="84"/>
      <c r="DC569" s="84"/>
      <c r="DD569" s="84"/>
      <c r="DE569" s="84"/>
      <c r="DF569" s="84"/>
      <c r="DG569" s="84"/>
      <c r="DH569" s="84"/>
      <c r="DI569" s="84"/>
      <c r="DJ569" s="84"/>
      <c r="DK569" s="84"/>
      <c r="DL569" s="84"/>
      <c r="DM569" s="84"/>
      <c r="DN569" s="84"/>
      <c r="DO569" s="84"/>
      <c r="DP569" s="84"/>
      <c r="DQ569" s="84"/>
      <c r="DR569" s="84"/>
      <c r="DS569" s="84"/>
      <c r="DT569" s="84"/>
      <c r="DU569" s="84"/>
      <c r="DV569" s="84"/>
      <c r="DW569" s="84"/>
      <c r="DX569" s="84"/>
      <c r="DY569" s="84"/>
      <c r="DZ569" s="84"/>
      <c r="EA569" s="84"/>
      <c r="EB569" s="84"/>
      <c r="EC569" s="84"/>
      <c r="ED569" s="84"/>
      <c r="EE569" s="84"/>
      <c r="EF569" s="84"/>
      <c r="EG569" s="84"/>
      <c r="EH569" s="84"/>
      <c r="EI569" s="84"/>
      <c r="EJ569" s="84"/>
      <c r="EK569" s="84"/>
      <c r="EL569" s="84"/>
      <c r="EM569" s="84"/>
      <c r="EN569" s="84"/>
      <c r="EO569" s="84"/>
      <c r="EP569" s="84"/>
      <c r="EQ569" s="84"/>
      <c r="ER569" s="84"/>
      <c r="ES569" s="84"/>
      <c r="ET569" s="84"/>
      <c r="EU569" s="84"/>
      <c r="EV569" s="84"/>
      <c r="EW569" s="84"/>
      <c r="EX569" s="84"/>
      <c r="EY569" s="84"/>
      <c r="EZ569" s="84"/>
      <c r="FA569" s="84"/>
      <c r="FB569" s="84"/>
      <c r="FC569" s="84"/>
      <c r="FD569" s="84"/>
      <c r="FE569" s="84"/>
      <c r="FF569" s="84"/>
      <c r="FG569" s="84"/>
      <c r="FH569" s="84"/>
      <c r="FI569" s="84"/>
      <c r="FJ569" s="84"/>
      <c r="FK569" s="84"/>
      <c r="FL569" s="84"/>
      <c r="FM569" s="84"/>
      <c r="FN569" s="84"/>
      <c r="FO569" s="84"/>
      <c r="FP569" s="84"/>
      <c r="FQ569" s="84"/>
      <c r="FR569" s="84"/>
      <c r="FS569" s="84"/>
      <c r="FT569" s="84"/>
      <c r="FU569" s="84"/>
      <c r="FV569" s="84"/>
      <c r="FW569" s="84"/>
      <c r="FX569" s="84"/>
      <c r="FY569" s="84"/>
      <c r="FZ569" s="84"/>
      <c r="GA569" s="84"/>
      <c r="GB569" s="84"/>
      <c r="GC569" s="84"/>
      <c r="GD569" s="84"/>
      <c r="GE569" s="84"/>
      <c r="GF569" s="84"/>
      <c r="GG569" s="84"/>
      <c r="GH569" s="84"/>
      <c r="GI569" s="84"/>
      <c r="GJ569" s="84"/>
      <c r="GK569" s="84"/>
      <c r="GL569" s="84"/>
      <c r="GM569" s="84"/>
      <c r="GN569" s="84"/>
      <c r="GO569" s="84"/>
      <c r="GP569" s="84"/>
      <c r="GQ569" s="84"/>
      <c r="GR569" s="84"/>
      <c r="GS569" s="84"/>
      <c r="GT569" s="84"/>
      <c r="GU569" s="84"/>
      <c r="GV569" s="84"/>
      <c r="GW569" s="84"/>
      <c r="GX569" s="84"/>
      <c r="GY569" s="84"/>
      <c r="GZ569" s="84"/>
      <c r="HA569" s="84"/>
      <c r="HB569" s="84"/>
      <c r="HC569" s="84"/>
      <c r="HD569" s="84"/>
      <c r="HE569" s="84"/>
      <c r="HF569" s="84"/>
      <c r="HG569" s="84"/>
      <c r="HH569" s="84"/>
      <c r="HI569" s="84"/>
      <c r="HJ569" s="84"/>
      <c r="HK569" s="84"/>
      <c r="HL569" s="84"/>
      <c r="HM569" s="84"/>
      <c r="HN569" s="84"/>
      <c r="HO569" s="84"/>
      <c r="HP569" s="84"/>
      <c r="HQ569" s="84"/>
      <c r="HR569" s="84"/>
      <c r="HS569" s="84"/>
      <c r="HT569" s="84"/>
      <c r="HU569" s="84"/>
      <c r="HV569" s="84"/>
      <c r="HW569" s="84"/>
      <c r="HX569" s="84"/>
      <c r="HY569" s="84"/>
      <c r="HZ569" s="84"/>
      <c r="IA569" s="84"/>
      <c r="IB569" s="84"/>
      <c r="IC569" s="84"/>
      <c r="ID569" s="84"/>
      <c r="IE569" s="84"/>
      <c r="IF569" s="84"/>
      <c r="IG569" s="84"/>
      <c r="IH569" s="84"/>
      <c r="II569" s="84"/>
      <c r="IJ569" s="84"/>
      <c r="IK569" s="84"/>
      <c r="IL569" s="84"/>
    </row>
    <row r="570" spans="1:246" ht="30">
      <c r="A570" s="49" t="s">
        <v>840</v>
      </c>
      <c r="B570" s="49" t="s">
        <v>33</v>
      </c>
      <c r="E570" s="90">
        <v>10</v>
      </c>
      <c r="F570" s="115" t="s">
        <v>627</v>
      </c>
      <c r="G570" s="403" t="s">
        <v>891</v>
      </c>
      <c r="H570" s="222">
        <f t="shared" si="116"/>
        <v>5460.7707000000009</v>
      </c>
      <c r="I570" s="203">
        <v>4964.3370000000004</v>
      </c>
      <c r="J570" s="113"/>
      <c r="K570" s="113">
        <v>496.43370000000004</v>
      </c>
      <c r="L570" s="88">
        <f t="shared" si="117"/>
        <v>4964.3370000000004</v>
      </c>
      <c r="M570" s="113">
        <v>4964.3370000000004</v>
      </c>
      <c r="N570" s="114"/>
      <c r="O570" s="113"/>
      <c r="P570" s="113">
        <f t="shared" si="118"/>
        <v>0</v>
      </c>
      <c r="Q570" s="113"/>
      <c r="R570" s="114"/>
      <c r="S570" s="114"/>
      <c r="T570" s="114">
        <f t="shared" si="119"/>
        <v>0</v>
      </c>
      <c r="U570" s="114"/>
      <c r="V570" s="114"/>
      <c r="W570" s="114"/>
      <c r="X570" s="82" t="s">
        <v>596</v>
      </c>
      <c r="Y570" s="90"/>
      <c r="Z570" s="50">
        <f t="shared" si="110"/>
        <v>5460.7707000000009</v>
      </c>
      <c r="AA570" s="51">
        <f t="shared" si="111"/>
        <v>4964.3370000000004</v>
      </c>
      <c r="AB570" s="51">
        <f t="shared" si="112"/>
        <v>0</v>
      </c>
      <c r="AC570" s="51">
        <f t="shared" si="113"/>
        <v>0</v>
      </c>
      <c r="AD570" s="84"/>
      <c r="AE570" s="84"/>
      <c r="AF570" s="84"/>
      <c r="AG570" s="84"/>
      <c r="AH570" s="84"/>
      <c r="AI570" s="84"/>
      <c r="AJ570" s="84"/>
      <c r="AK570" s="84"/>
      <c r="AL570" s="84"/>
      <c r="AM570" s="84"/>
      <c r="AN570" s="84"/>
      <c r="AO570" s="84"/>
      <c r="AP570" s="84"/>
      <c r="AQ570" s="84"/>
      <c r="AR570" s="84"/>
      <c r="AS570" s="84"/>
      <c r="AT570" s="84"/>
      <c r="AU570" s="84"/>
      <c r="AV570" s="84"/>
      <c r="AW570" s="84"/>
      <c r="AX570" s="84"/>
      <c r="AY570" s="84"/>
      <c r="AZ570" s="84"/>
      <c r="BA570" s="84"/>
      <c r="BB570" s="84"/>
      <c r="BC570" s="84"/>
      <c r="BD570" s="84"/>
      <c r="BE570" s="84"/>
      <c r="BF570" s="84"/>
      <c r="BG570" s="84"/>
      <c r="BH570" s="84"/>
      <c r="BI570" s="84"/>
      <c r="BJ570" s="84"/>
      <c r="BK570" s="84"/>
      <c r="BL570" s="84"/>
      <c r="BM570" s="84"/>
      <c r="BN570" s="84"/>
      <c r="BO570" s="84"/>
      <c r="BP570" s="84"/>
      <c r="BQ570" s="84"/>
      <c r="BR570" s="84"/>
      <c r="BS570" s="84"/>
      <c r="BT570" s="84"/>
      <c r="BU570" s="84"/>
      <c r="BV570" s="84"/>
      <c r="BW570" s="84"/>
      <c r="BX570" s="84"/>
      <c r="BY570" s="84"/>
      <c r="BZ570" s="84"/>
      <c r="CA570" s="84"/>
      <c r="CB570" s="84"/>
      <c r="CC570" s="84"/>
      <c r="CD570" s="84"/>
      <c r="CE570" s="84"/>
      <c r="CF570" s="84"/>
      <c r="CG570" s="84"/>
      <c r="CH570" s="84"/>
      <c r="CI570" s="84"/>
      <c r="CJ570" s="84"/>
      <c r="CK570" s="84"/>
      <c r="CL570" s="84"/>
      <c r="CM570" s="84"/>
      <c r="CN570" s="84"/>
      <c r="CO570" s="84"/>
      <c r="CP570" s="84"/>
      <c r="CQ570" s="84"/>
      <c r="CR570" s="84"/>
      <c r="CS570" s="84"/>
      <c r="CT570" s="84"/>
      <c r="CU570" s="84"/>
      <c r="CV570" s="84"/>
      <c r="CW570" s="84"/>
      <c r="CX570" s="84"/>
      <c r="CY570" s="84"/>
      <c r="CZ570" s="84"/>
      <c r="DA570" s="84"/>
      <c r="DB570" s="84"/>
      <c r="DC570" s="84"/>
      <c r="DD570" s="84"/>
      <c r="DE570" s="84"/>
      <c r="DF570" s="84"/>
      <c r="DG570" s="84"/>
      <c r="DH570" s="84"/>
      <c r="DI570" s="84"/>
      <c r="DJ570" s="84"/>
      <c r="DK570" s="84"/>
      <c r="DL570" s="84"/>
      <c r="DM570" s="84"/>
      <c r="DN570" s="84"/>
      <c r="DO570" s="84"/>
      <c r="DP570" s="84"/>
      <c r="DQ570" s="84"/>
      <c r="DR570" s="84"/>
      <c r="DS570" s="84"/>
      <c r="DT570" s="84"/>
      <c r="DU570" s="84"/>
      <c r="DV570" s="84"/>
      <c r="DW570" s="84"/>
      <c r="DX570" s="84"/>
      <c r="DY570" s="84"/>
      <c r="DZ570" s="84"/>
      <c r="EA570" s="84"/>
      <c r="EB570" s="84"/>
      <c r="EC570" s="84"/>
      <c r="ED570" s="84"/>
      <c r="EE570" s="84"/>
      <c r="EF570" s="84"/>
      <c r="EG570" s="84"/>
      <c r="EH570" s="84"/>
      <c r="EI570" s="84"/>
      <c r="EJ570" s="84"/>
      <c r="EK570" s="84"/>
      <c r="EL570" s="84"/>
      <c r="EM570" s="84"/>
      <c r="EN570" s="84"/>
      <c r="EO570" s="84"/>
      <c r="EP570" s="84"/>
      <c r="EQ570" s="84"/>
      <c r="ER570" s="84"/>
      <c r="ES570" s="84"/>
      <c r="ET570" s="84"/>
      <c r="EU570" s="84"/>
      <c r="EV570" s="84"/>
      <c r="EW570" s="84"/>
      <c r="EX570" s="84"/>
      <c r="EY570" s="84"/>
      <c r="EZ570" s="84"/>
      <c r="FA570" s="84"/>
      <c r="FB570" s="84"/>
      <c r="FC570" s="84"/>
      <c r="FD570" s="84"/>
      <c r="FE570" s="84"/>
      <c r="FF570" s="84"/>
      <c r="FG570" s="84"/>
      <c r="FH570" s="84"/>
      <c r="FI570" s="84"/>
      <c r="FJ570" s="84"/>
      <c r="FK570" s="84"/>
      <c r="FL570" s="84"/>
      <c r="FM570" s="84"/>
      <c r="FN570" s="84"/>
      <c r="FO570" s="84"/>
      <c r="FP570" s="84"/>
      <c r="FQ570" s="84"/>
      <c r="FR570" s="84"/>
      <c r="FS570" s="84"/>
      <c r="FT570" s="84"/>
      <c r="FU570" s="84"/>
      <c r="FV570" s="84"/>
      <c r="FW570" s="84"/>
      <c r="FX570" s="84"/>
      <c r="FY570" s="84"/>
      <c r="FZ570" s="84"/>
      <c r="GA570" s="84"/>
      <c r="GB570" s="84"/>
      <c r="GC570" s="84"/>
      <c r="GD570" s="84"/>
      <c r="GE570" s="84"/>
      <c r="GF570" s="84"/>
      <c r="GG570" s="84"/>
      <c r="GH570" s="84"/>
      <c r="GI570" s="84"/>
      <c r="GJ570" s="84"/>
      <c r="GK570" s="84"/>
      <c r="GL570" s="84"/>
      <c r="GM570" s="84"/>
      <c r="GN570" s="84"/>
      <c r="GO570" s="84"/>
      <c r="GP570" s="84"/>
      <c r="GQ570" s="84"/>
      <c r="GR570" s="84"/>
      <c r="GS570" s="84"/>
      <c r="GT570" s="84"/>
      <c r="GU570" s="84"/>
      <c r="GV570" s="84"/>
      <c r="GW570" s="84"/>
      <c r="GX570" s="84"/>
      <c r="GY570" s="84"/>
      <c r="GZ570" s="84"/>
      <c r="HA570" s="84"/>
      <c r="HB570" s="84"/>
      <c r="HC570" s="84"/>
      <c r="HD570" s="84"/>
      <c r="HE570" s="84"/>
      <c r="HF570" s="84"/>
      <c r="HG570" s="84"/>
      <c r="HH570" s="84"/>
      <c r="HI570" s="84"/>
      <c r="HJ570" s="84"/>
      <c r="HK570" s="84"/>
      <c r="HL570" s="84"/>
      <c r="HM570" s="84"/>
      <c r="HN570" s="84"/>
      <c r="HO570" s="84"/>
      <c r="HP570" s="84"/>
      <c r="HQ570" s="84"/>
      <c r="HR570" s="84"/>
      <c r="HS570" s="84"/>
      <c r="HT570" s="84"/>
      <c r="HU570" s="84"/>
      <c r="HV570" s="84"/>
      <c r="HW570" s="84"/>
      <c r="HX570" s="84"/>
      <c r="HY570" s="84"/>
      <c r="HZ570" s="84"/>
      <c r="IA570" s="84"/>
      <c r="IB570" s="84"/>
      <c r="IC570" s="84"/>
      <c r="ID570" s="84"/>
      <c r="IE570" s="84"/>
      <c r="IF570" s="84"/>
      <c r="IG570" s="84"/>
      <c r="IH570" s="84"/>
      <c r="II570" s="84"/>
      <c r="IJ570" s="84"/>
      <c r="IK570" s="84"/>
      <c r="IL570" s="84"/>
    </row>
    <row r="571" spans="1:246" ht="30">
      <c r="A571" s="49" t="s">
        <v>840</v>
      </c>
      <c r="B571" s="49" t="s">
        <v>33</v>
      </c>
      <c r="E571" s="90">
        <v>43</v>
      </c>
      <c r="F571" s="115" t="s">
        <v>660</v>
      </c>
      <c r="G571" s="403"/>
      <c r="H571" s="222">
        <f t="shared" si="116"/>
        <v>880</v>
      </c>
      <c r="I571" s="203">
        <v>800</v>
      </c>
      <c r="J571" s="113"/>
      <c r="K571" s="113">
        <v>80</v>
      </c>
      <c r="L571" s="88">
        <f t="shared" si="117"/>
        <v>800</v>
      </c>
      <c r="M571" s="113">
        <v>800</v>
      </c>
      <c r="N571" s="114"/>
      <c r="O571" s="113"/>
      <c r="P571" s="113">
        <f t="shared" si="118"/>
        <v>0</v>
      </c>
      <c r="Q571" s="113"/>
      <c r="R571" s="114"/>
      <c r="S571" s="114"/>
      <c r="T571" s="114">
        <f t="shared" si="119"/>
        <v>4.7690000000000001</v>
      </c>
      <c r="U571" s="114">
        <v>4.7690000000000001</v>
      </c>
      <c r="V571" s="114"/>
      <c r="W571" s="114"/>
      <c r="X571" s="82" t="s">
        <v>596</v>
      </c>
      <c r="Y571" s="90"/>
      <c r="Z571" s="50">
        <f t="shared" si="110"/>
        <v>880</v>
      </c>
      <c r="AA571" s="51">
        <f t="shared" si="111"/>
        <v>800</v>
      </c>
      <c r="AB571" s="51">
        <f t="shared" si="112"/>
        <v>0</v>
      </c>
      <c r="AC571" s="51">
        <f t="shared" si="113"/>
        <v>4.7690000000000001</v>
      </c>
      <c r="AD571" s="84"/>
      <c r="AE571" s="84"/>
      <c r="AF571" s="84"/>
      <c r="AG571" s="84"/>
      <c r="AH571" s="84"/>
      <c r="AI571" s="84"/>
      <c r="AJ571" s="84"/>
      <c r="AK571" s="84"/>
      <c r="AL571" s="84"/>
      <c r="AM571" s="84"/>
      <c r="AN571" s="84"/>
      <c r="AO571" s="84"/>
      <c r="AP571" s="84"/>
      <c r="AQ571" s="84"/>
      <c r="AR571" s="84"/>
      <c r="AS571" s="84"/>
      <c r="AT571" s="84"/>
      <c r="AU571" s="84"/>
      <c r="AV571" s="84"/>
      <c r="AW571" s="84"/>
      <c r="AX571" s="84"/>
      <c r="AY571" s="84"/>
      <c r="AZ571" s="84"/>
      <c r="BA571" s="84"/>
      <c r="BB571" s="84"/>
      <c r="BC571" s="84"/>
      <c r="BD571" s="84"/>
      <c r="BE571" s="84"/>
      <c r="BF571" s="84"/>
      <c r="BG571" s="84"/>
      <c r="BH571" s="84"/>
      <c r="BI571" s="84"/>
      <c r="BJ571" s="84"/>
      <c r="BK571" s="84"/>
      <c r="BL571" s="84"/>
      <c r="BM571" s="84"/>
      <c r="BN571" s="84"/>
      <c r="BO571" s="84"/>
      <c r="BP571" s="84"/>
      <c r="BQ571" s="84"/>
      <c r="BR571" s="84"/>
      <c r="BS571" s="84"/>
      <c r="BT571" s="84"/>
      <c r="BU571" s="84"/>
      <c r="BV571" s="84"/>
      <c r="BW571" s="84"/>
      <c r="BX571" s="84"/>
      <c r="BY571" s="84"/>
      <c r="BZ571" s="84"/>
      <c r="CA571" s="84"/>
      <c r="CB571" s="84"/>
      <c r="CC571" s="84"/>
      <c r="CD571" s="84"/>
      <c r="CE571" s="84"/>
      <c r="CF571" s="84"/>
      <c r="CG571" s="84"/>
      <c r="CH571" s="84"/>
      <c r="CI571" s="84"/>
      <c r="CJ571" s="84"/>
      <c r="CK571" s="84"/>
      <c r="CL571" s="84"/>
      <c r="CM571" s="84"/>
      <c r="CN571" s="84"/>
      <c r="CO571" s="84"/>
      <c r="CP571" s="84"/>
      <c r="CQ571" s="84"/>
      <c r="CR571" s="84"/>
      <c r="CS571" s="84"/>
      <c r="CT571" s="84"/>
      <c r="CU571" s="84"/>
      <c r="CV571" s="84"/>
      <c r="CW571" s="84"/>
      <c r="CX571" s="84"/>
      <c r="CY571" s="84"/>
      <c r="CZ571" s="84"/>
      <c r="DA571" s="84"/>
      <c r="DB571" s="84"/>
      <c r="DC571" s="84"/>
      <c r="DD571" s="84"/>
      <c r="DE571" s="84"/>
      <c r="DF571" s="84"/>
      <c r="DG571" s="84"/>
      <c r="DH571" s="84"/>
      <c r="DI571" s="84"/>
      <c r="DJ571" s="84"/>
      <c r="DK571" s="84"/>
      <c r="DL571" s="84"/>
      <c r="DM571" s="84"/>
      <c r="DN571" s="84"/>
      <c r="DO571" s="84"/>
      <c r="DP571" s="84"/>
      <c r="DQ571" s="84"/>
      <c r="DR571" s="84"/>
      <c r="DS571" s="84"/>
      <c r="DT571" s="84"/>
      <c r="DU571" s="84"/>
      <c r="DV571" s="84"/>
      <c r="DW571" s="84"/>
      <c r="DX571" s="84"/>
      <c r="DY571" s="84"/>
      <c r="DZ571" s="84"/>
      <c r="EA571" s="84"/>
      <c r="EB571" s="84"/>
      <c r="EC571" s="84"/>
      <c r="ED571" s="84"/>
      <c r="EE571" s="84"/>
      <c r="EF571" s="84"/>
      <c r="EG571" s="84"/>
      <c r="EH571" s="84"/>
      <c r="EI571" s="84"/>
      <c r="EJ571" s="84"/>
      <c r="EK571" s="84"/>
      <c r="EL571" s="84"/>
      <c r="EM571" s="84"/>
      <c r="EN571" s="84"/>
      <c r="EO571" s="84"/>
      <c r="EP571" s="84"/>
      <c r="EQ571" s="84"/>
      <c r="ER571" s="84"/>
      <c r="ES571" s="84"/>
      <c r="ET571" s="84"/>
      <c r="EU571" s="84"/>
      <c r="EV571" s="84"/>
      <c r="EW571" s="84"/>
      <c r="EX571" s="84"/>
      <c r="EY571" s="84"/>
      <c r="EZ571" s="84"/>
      <c r="FA571" s="84"/>
      <c r="FB571" s="84"/>
      <c r="FC571" s="84"/>
      <c r="FD571" s="84"/>
      <c r="FE571" s="84"/>
      <c r="FF571" s="84"/>
      <c r="FG571" s="84"/>
      <c r="FH571" s="84"/>
      <c r="FI571" s="84"/>
      <c r="FJ571" s="84"/>
      <c r="FK571" s="84"/>
      <c r="FL571" s="84"/>
      <c r="FM571" s="84"/>
      <c r="FN571" s="84"/>
      <c r="FO571" s="84"/>
      <c r="FP571" s="84"/>
      <c r="FQ571" s="84"/>
      <c r="FR571" s="84"/>
      <c r="FS571" s="84"/>
      <c r="FT571" s="84"/>
      <c r="FU571" s="84"/>
      <c r="FV571" s="84"/>
      <c r="FW571" s="84"/>
      <c r="FX571" s="84"/>
      <c r="FY571" s="84"/>
      <c r="FZ571" s="84"/>
      <c r="GA571" s="84"/>
      <c r="GB571" s="84"/>
      <c r="GC571" s="84"/>
      <c r="GD571" s="84"/>
      <c r="GE571" s="84"/>
      <c r="GF571" s="84"/>
      <c r="GG571" s="84"/>
      <c r="GH571" s="84"/>
      <c r="GI571" s="84"/>
      <c r="GJ571" s="84"/>
      <c r="GK571" s="84"/>
      <c r="GL571" s="84"/>
      <c r="GM571" s="84"/>
      <c r="GN571" s="84"/>
      <c r="GO571" s="84"/>
      <c r="GP571" s="84"/>
      <c r="GQ571" s="84"/>
      <c r="GR571" s="84"/>
      <c r="GS571" s="84"/>
      <c r="GT571" s="84"/>
      <c r="GU571" s="84"/>
      <c r="GV571" s="84"/>
      <c r="GW571" s="84"/>
      <c r="GX571" s="84"/>
      <c r="GY571" s="84"/>
      <c r="GZ571" s="84"/>
      <c r="HA571" s="84"/>
      <c r="HB571" s="84"/>
      <c r="HC571" s="84"/>
      <c r="HD571" s="84"/>
      <c r="HE571" s="84"/>
      <c r="HF571" s="84"/>
      <c r="HG571" s="84"/>
      <c r="HH571" s="84"/>
      <c r="HI571" s="84"/>
      <c r="HJ571" s="84"/>
      <c r="HK571" s="84"/>
      <c r="HL571" s="84"/>
      <c r="HM571" s="84"/>
      <c r="HN571" s="84"/>
      <c r="HO571" s="84"/>
      <c r="HP571" s="84"/>
      <c r="HQ571" s="84"/>
      <c r="HR571" s="84"/>
      <c r="HS571" s="84"/>
      <c r="HT571" s="84"/>
      <c r="HU571" s="84"/>
      <c r="HV571" s="84"/>
      <c r="HW571" s="84"/>
      <c r="HX571" s="84"/>
      <c r="HY571" s="84"/>
      <c r="HZ571" s="84"/>
      <c r="IA571" s="84"/>
      <c r="IB571" s="84"/>
      <c r="IC571" s="84"/>
      <c r="ID571" s="84"/>
      <c r="IE571" s="84"/>
      <c r="IF571" s="84"/>
      <c r="IG571" s="84"/>
      <c r="IH571" s="84"/>
      <c r="II571" s="84"/>
      <c r="IJ571" s="84"/>
      <c r="IK571" s="84"/>
      <c r="IL571" s="84"/>
    </row>
    <row r="572" spans="1:246" ht="30">
      <c r="A572" s="49" t="s">
        <v>840</v>
      </c>
      <c r="B572" s="49" t="s">
        <v>33</v>
      </c>
      <c r="E572" s="90">
        <v>64</v>
      </c>
      <c r="F572" s="115" t="s">
        <v>681</v>
      </c>
      <c r="G572" s="403"/>
      <c r="H572" s="222">
        <f t="shared" si="116"/>
        <v>880</v>
      </c>
      <c r="I572" s="203">
        <v>800</v>
      </c>
      <c r="J572" s="113"/>
      <c r="K572" s="113">
        <v>80</v>
      </c>
      <c r="L572" s="88">
        <f t="shared" si="117"/>
        <v>0</v>
      </c>
      <c r="M572" s="113">
        <v>0</v>
      </c>
      <c r="N572" s="114"/>
      <c r="O572" s="113"/>
      <c r="P572" s="113">
        <f t="shared" si="118"/>
        <v>800</v>
      </c>
      <c r="Q572" s="113">
        <v>800</v>
      </c>
      <c r="R572" s="114"/>
      <c r="S572" s="114"/>
      <c r="T572" s="114">
        <f t="shared" si="119"/>
        <v>0</v>
      </c>
      <c r="U572" s="114">
        <v>0</v>
      </c>
      <c r="V572" s="114"/>
      <c r="W572" s="114"/>
      <c r="X572" s="82" t="s">
        <v>596</v>
      </c>
      <c r="Y572" s="90"/>
      <c r="Z572" s="50">
        <f t="shared" si="110"/>
        <v>880</v>
      </c>
      <c r="AA572" s="51">
        <f t="shared" si="111"/>
        <v>0</v>
      </c>
      <c r="AB572" s="51">
        <f t="shared" si="112"/>
        <v>800</v>
      </c>
      <c r="AC572" s="51">
        <f t="shared" si="113"/>
        <v>0</v>
      </c>
      <c r="AD572" s="84"/>
      <c r="AE572" s="84"/>
      <c r="AF572" s="84"/>
      <c r="AG572" s="84"/>
      <c r="AH572" s="84"/>
      <c r="AI572" s="84"/>
      <c r="AJ572" s="84"/>
      <c r="AK572" s="84"/>
      <c r="AL572" s="84"/>
      <c r="AM572" s="84"/>
      <c r="AN572" s="84"/>
      <c r="AO572" s="84"/>
      <c r="AP572" s="84"/>
      <c r="AQ572" s="84"/>
      <c r="AR572" s="84"/>
      <c r="AS572" s="84"/>
      <c r="AT572" s="84"/>
      <c r="AU572" s="84"/>
      <c r="AV572" s="84"/>
      <c r="AW572" s="84"/>
      <c r="AX572" s="84"/>
      <c r="AY572" s="84"/>
      <c r="AZ572" s="84"/>
      <c r="BA572" s="84"/>
      <c r="BB572" s="84"/>
      <c r="BC572" s="84"/>
      <c r="BD572" s="84"/>
      <c r="BE572" s="84"/>
      <c r="BF572" s="84"/>
      <c r="BG572" s="84"/>
      <c r="BH572" s="84"/>
      <c r="BI572" s="84"/>
      <c r="BJ572" s="84"/>
      <c r="BK572" s="84"/>
      <c r="BL572" s="84"/>
      <c r="BM572" s="84"/>
      <c r="BN572" s="84"/>
      <c r="BO572" s="84"/>
      <c r="BP572" s="84"/>
      <c r="BQ572" s="84"/>
      <c r="BR572" s="84"/>
      <c r="BS572" s="84"/>
      <c r="BT572" s="84"/>
      <c r="BU572" s="84"/>
      <c r="BV572" s="84"/>
      <c r="BW572" s="84"/>
      <c r="BX572" s="84"/>
      <c r="BY572" s="84"/>
      <c r="BZ572" s="84"/>
      <c r="CA572" s="84"/>
      <c r="CB572" s="84"/>
      <c r="CC572" s="84"/>
      <c r="CD572" s="84"/>
      <c r="CE572" s="84"/>
      <c r="CF572" s="84"/>
      <c r="CG572" s="84"/>
      <c r="CH572" s="84"/>
      <c r="CI572" s="84"/>
      <c r="CJ572" s="84"/>
      <c r="CK572" s="84"/>
      <c r="CL572" s="84"/>
      <c r="CM572" s="84"/>
      <c r="CN572" s="84"/>
      <c r="CO572" s="84"/>
      <c r="CP572" s="84"/>
      <c r="CQ572" s="84"/>
      <c r="CR572" s="84"/>
      <c r="CS572" s="84"/>
      <c r="CT572" s="84"/>
      <c r="CU572" s="84"/>
      <c r="CV572" s="84"/>
      <c r="CW572" s="84"/>
      <c r="CX572" s="84"/>
      <c r="CY572" s="84"/>
      <c r="CZ572" s="84"/>
      <c r="DA572" s="84"/>
      <c r="DB572" s="84"/>
      <c r="DC572" s="84"/>
      <c r="DD572" s="84"/>
      <c r="DE572" s="84"/>
      <c r="DF572" s="84"/>
      <c r="DG572" s="84"/>
      <c r="DH572" s="84"/>
      <c r="DI572" s="84"/>
      <c r="DJ572" s="84"/>
      <c r="DK572" s="84"/>
      <c r="DL572" s="84"/>
      <c r="DM572" s="84"/>
      <c r="DN572" s="84"/>
      <c r="DO572" s="84"/>
      <c r="DP572" s="84"/>
      <c r="DQ572" s="84"/>
      <c r="DR572" s="84"/>
      <c r="DS572" s="84"/>
      <c r="DT572" s="84"/>
      <c r="DU572" s="84"/>
      <c r="DV572" s="84"/>
      <c r="DW572" s="84"/>
      <c r="DX572" s="84"/>
      <c r="DY572" s="84"/>
      <c r="DZ572" s="84"/>
      <c r="EA572" s="84"/>
      <c r="EB572" s="84"/>
      <c r="EC572" s="84"/>
      <c r="ED572" s="84"/>
      <c r="EE572" s="84"/>
      <c r="EF572" s="84"/>
      <c r="EG572" s="84"/>
      <c r="EH572" s="84"/>
      <c r="EI572" s="84"/>
      <c r="EJ572" s="84"/>
      <c r="EK572" s="84"/>
      <c r="EL572" s="84"/>
      <c r="EM572" s="84"/>
      <c r="EN572" s="84"/>
      <c r="EO572" s="84"/>
      <c r="EP572" s="84"/>
      <c r="EQ572" s="84"/>
      <c r="ER572" s="84"/>
      <c r="ES572" s="84"/>
      <c r="ET572" s="84"/>
      <c r="EU572" s="84"/>
      <c r="EV572" s="84"/>
      <c r="EW572" s="84"/>
      <c r="EX572" s="84"/>
      <c r="EY572" s="84"/>
      <c r="EZ572" s="84"/>
      <c r="FA572" s="84"/>
      <c r="FB572" s="84"/>
      <c r="FC572" s="84"/>
      <c r="FD572" s="84"/>
      <c r="FE572" s="84"/>
      <c r="FF572" s="84"/>
      <c r="FG572" s="84"/>
      <c r="FH572" s="84"/>
      <c r="FI572" s="84"/>
      <c r="FJ572" s="84"/>
      <c r="FK572" s="84"/>
      <c r="FL572" s="84"/>
      <c r="FM572" s="84"/>
      <c r="FN572" s="84"/>
      <c r="FO572" s="84"/>
      <c r="FP572" s="84"/>
      <c r="FQ572" s="84"/>
      <c r="FR572" s="84"/>
      <c r="FS572" s="84"/>
      <c r="FT572" s="84"/>
      <c r="FU572" s="84"/>
      <c r="FV572" s="84"/>
      <c r="FW572" s="84"/>
      <c r="FX572" s="84"/>
      <c r="FY572" s="84"/>
      <c r="FZ572" s="84"/>
      <c r="GA572" s="84"/>
      <c r="GB572" s="84"/>
      <c r="GC572" s="84"/>
      <c r="GD572" s="84"/>
      <c r="GE572" s="84"/>
      <c r="GF572" s="84"/>
      <c r="GG572" s="84"/>
      <c r="GH572" s="84"/>
      <c r="GI572" s="84"/>
      <c r="GJ572" s="84"/>
      <c r="GK572" s="84"/>
      <c r="GL572" s="84"/>
      <c r="GM572" s="84"/>
      <c r="GN572" s="84"/>
      <c r="GO572" s="84"/>
      <c r="GP572" s="84"/>
      <c r="GQ572" s="84"/>
      <c r="GR572" s="84"/>
      <c r="GS572" s="84"/>
      <c r="GT572" s="84"/>
      <c r="GU572" s="84"/>
      <c r="GV572" s="84"/>
      <c r="GW572" s="84"/>
      <c r="GX572" s="84"/>
      <c r="GY572" s="84"/>
      <c r="GZ572" s="84"/>
      <c r="HA572" s="84"/>
      <c r="HB572" s="84"/>
      <c r="HC572" s="84"/>
      <c r="HD572" s="84"/>
      <c r="HE572" s="84"/>
      <c r="HF572" s="84"/>
      <c r="HG572" s="84"/>
      <c r="HH572" s="84"/>
      <c r="HI572" s="84"/>
      <c r="HJ572" s="84"/>
      <c r="HK572" s="84"/>
      <c r="HL572" s="84"/>
      <c r="HM572" s="84"/>
      <c r="HN572" s="84"/>
      <c r="HO572" s="84"/>
      <c r="HP572" s="84"/>
      <c r="HQ572" s="84"/>
      <c r="HR572" s="84"/>
      <c r="HS572" s="84"/>
      <c r="HT572" s="84"/>
      <c r="HU572" s="84"/>
      <c r="HV572" s="84"/>
      <c r="HW572" s="84"/>
      <c r="HX572" s="84"/>
      <c r="HY572" s="84"/>
      <c r="HZ572" s="84"/>
      <c r="IA572" s="84"/>
      <c r="IB572" s="84"/>
      <c r="IC572" s="84"/>
      <c r="ID572" s="84"/>
      <c r="IE572" s="84"/>
      <c r="IF572" s="84"/>
      <c r="IG572" s="84"/>
      <c r="IH572" s="84"/>
      <c r="II572" s="84"/>
      <c r="IJ572" s="84"/>
      <c r="IK572" s="84"/>
      <c r="IL572" s="84"/>
    </row>
    <row r="573" spans="1:246" ht="30">
      <c r="A573" s="49" t="s">
        <v>840</v>
      </c>
      <c r="B573" s="49" t="s">
        <v>33</v>
      </c>
      <c r="E573" s="90">
        <v>11</v>
      </c>
      <c r="F573" s="115" t="s">
        <v>628</v>
      </c>
      <c r="G573" s="395" t="s">
        <v>893</v>
      </c>
      <c r="H573" s="222">
        <f t="shared" si="116"/>
        <v>5498.6666239999995</v>
      </c>
      <c r="I573" s="203">
        <v>4998.78784</v>
      </c>
      <c r="J573" s="113"/>
      <c r="K573" s="113">
        <v>499.878784</v>
      </c>
      <c r="L573" s="88">
        <f t="shared" si="117"/>
        <v>4998.78784</v>
      </c>
      <c r="M573" s="113">
        <v>4998.78784</v>
      </c>
      <c r="N573" s="114"/>
      <c r="O573" s="113"/>
      <c r="P573" s="113">
        <f t="shared" si="118"/>
        <v>0</v>
      </c>
      <c r="Q573" s="113"/>
      <c r="R573" s="114"/>
      <c r="S573" s="114"/>
      <c r="T573" s="114">
        <f t="shared" si="119"/>
        <v>0</v>
      </c>
      <c r="U573" s="114"/>
      <c r="V573" s="114"/>
      <c r="W573" s="114"/>
      <c r="X573" s="82" t="s">
        <v>598</v>
      </c>
      <c r="Y573" s="90"/>
      <c r="Z573" s="50">
        <f t="shared" si="110"/>
        <v>5498.6666239999995</v>
      </c>
      <c r="AA573" s="51">
        <f t="shared" si="111"/>
        <v>4998.78784</v>
      </c>
      <c r="AB573" s="51">
        <f t="shared" si="112"/>
        <v>0</v>
      </c>
      <c r="AC573" s="51">
        <f t="shared" si="113"/>
        <v>0</v>
      </c>
      <c r="AD573" s="84"/>
      <c r="AE573" s="84"/>
      <c r="AF573" s="84"/>
      <c r="AG573" s="84"/>
      <c r="AH573" s="84"/>
      <c r="AI573" s="84"/>
      <c r="AJ573" s="84"/>
      <c r="AK573" s="84"/>
      <c r="AL573" s="84"/>
      <c r="AM573" s="84"/>
      <c r="AN573" s="84"/>
      <c r="AO573" s="84"/>
      <c r="AP573" s="84"/>
      <c r="AQ573" s="84"/>
      <c r="AR573" s="84"/>
      <c r="AS573" s="84"/>
      <c r="AT573" s="84"/>
      <c r="AU573" s="84"/>
      <c r="AV573" s="84"/>
      <c r="AW573" s="84"/>
      <c r="AX573" s="84"/>
      <c r="AY573" s="84"/>
      <c r="AZ573" s="84"/>
      <c r="BA573" s="84"/>
      <c r="BB573" s="84"/>
      <c r="BC573" s="84"/>
      <c r="BD573" s="84"/>
      <c r="BE573" s="84"/>
      <c r="BF573" s="84"/>
      <c r="BG573" s="84"/>
      <c r="BH573" s="84"/>
      <c r="BI573" s="84"/>
      <c r="BJ573" s="84"/>
      <c r="BK573" s="84"/>
      <c r="BL573" s="84"/>
      <c r="BM573" s="84"/>
      <c r="BN573" s="84"/>
      <c r="BO573" s="84"/>
      <c r="BP573" s="84"/>
      <c r="BQ573" s="84"/>
      <c r="BR573" s="84"/>
      <c r="BS573" s="84"/>
      <c r="BT573" s="84"/>
      <c r="BU573" s="84"/>
      <c r="BV573" s="84"/>
      <c r="BW573" s="84"/>
      <c r="BX573" s="84"/>
      <c r="BY573" s="84"/>
      <c r="BZ573" s="84"/>
      <c r="CA573" s="84"/>
      <c r="CB573" s="84"/>
      <c r="CC573" s="84"/>
      <c r="CD573" s="84"/>
      <c r="CE573" s="84"/>
      <c r="CF573" s="84"/>
      <c r="CG573" s="84"/>
      <c r="CH573" s="84"/>
      <c r="CI573" s="84"/>
      <c r="CJ573" s="84"/>
      <c r="CK573" s="84"/>
      <c r="CL573" s="84"/>
      <c r="CM573" s="84"/>
      <c r="CN573" s="84"/>
      <c r="CO573" s="84"/>
      <c r="CP573" s="84"/>
      <c r="CQ573" s="84"/>
      <c r="CR573" s="84"/>
      <c r="CS573" s="84"/>
      <c r="CT573" s="84"/>
      <c r="CU573" s="84"/>
      <c r="CV573" s="84"/>
      <c r="CW573" s="84"/>
      <c r="CX573" s="84"/>
      <c r="CY573" s="84"/>
      <c r="CZ573" s="84"/>
      <c r="DA573" s="84"/>
      <c r="DB573" s="84"/>
      <c r="DC573" s="84"/>
      <c r="DD573" s="84"/>
      <c r="DE573" s="84"/>
      <c r="DF573" s="84"/>
      <c r="DG573" s="84"/>
      <c r="DH573" s="84"/>
      <c r="DI573" s="84"/>
      <c r="DJ573" s="84"/>
      <c r="DK573" s="84"/>
      <c r="DL573" s="84"/>
      <c r="DM573" s="84"/>
      <c r="DN573" s="84"/>
      <c r="DO573" s="84"/>
      <c r="DP573" s="84"/>
      <c r="DQ573" s="84"/>
      <c r="DR573" s="84"/>
      <c r="DS573" s="84"/>
      <c r="DT573" s="84"/>
      <c r="DU573" s="84"/>
      <c r="DV573" s="84"/>
      <c r="DW573" s="84"/>
      <c r="DX573" s="84"/>
      <c r="DY573" s="84"/>
      <c r="DZ573" s="84"/>
      <c r="EA573" s="84"/>
      <c r="EB573" s="84"/>
      <c r="EC573" s="84"/>
      <c r="ED573" s="84"/>
      <c r="EE573" s="84"/>
      <c r="EF573" s="84"/>
      <c r="EG573" s="84"/>
      <c r="EH573" s="84"/>
      <c r="EI573" s="84"/>
      <c r="EJ573" s="84"/>
      <c r="EK573" s="84"/>
      <c r="EL573" s="84"/>
      <c r="EM573" s="84"/>
      <c r="EN573" s="84"/>
      <c r="EO573" s="84"/>
      <c r="EP573" s="84"/>
      <c r="EQ573" s="84"/>
      <c r="ER573" s="84"/>
      <c r="ES573" s="84"/>
      <c r="ET573" s="84"/>
      <c r="EU573" s="84"/>
      <c r="EV573" s="84"/>
      <c r="EW573" s="84"/>
      <c r="EX573" s="84"/>
      <c r="EY573" s="84"/>
      <c r="EZ573" s="84"/>
      <c r="FA573" s="84"/>
      <c r="FB573" s="84"/>
      <c r="FC573" s="84"/>
      <c r="FD573" s="84"/>
      <c r="FE573" s="84"/>
      <c r="FF573" s="84"/>
      <c r="FG573" s="84"/>
      <c r="FH573" s="84"/>
      <c r="FI573" s="84"/>
      <c r="FJ573" s="84"/>
      <c r="FK573" s="84"/>
      <c r="FL573" s="84"/>
      <c r="FM573" s="84"/>
      <c r="FN573" s="84"/>
      <c r="FO573" s="84"/>
      <c r="FP573" s="84"/>
      <c r="FQ573" s="84"/>
      <c r="FR573" s="84"/>
      <c r="FS573" s="84"/>
      <c r="FT573" s="84"/>
      <c r="FU573" s="84"/>
      <c r="FV573" s="84"/>
      <c r="FW573" s="84"/>
      <c r="FX573" s="84"/>
      <c r="FY573" s="84"/>
      <c r="FZ573" s="84"/>
      <c r="GA573" s="84"/>
      <c r="GB573" s="84"/>
      <c r="GC573" s="84"/>
      <c r="GD573" s="84"/>
      <c r="GE573" s="84"/>
      <c r="GF573" s="84"/>
      <c r="GG573" s="84"/>
      <c r="GH573" s="84"/>
      <c r="GI573" s="84"/>
      <c r="GJ573" s="84"/>
      <c r="GK573" s="84"/>
      <c r="GL573" s="84"/>
      <c r="GM573" s="84"/>
      <c r="GN573" s="84"/>
      <c r="GO573" s="84"/>
      <c r="GP573" s="84"/>
      <c r="GQ573" s="84"/>
      <c r="GR573" s="84"/>
      <c r="GS573" s="84"/>
      <c r="GT573" s="84"/>
      <c r="GU573" s="84"/>
      <c r="GV573" s="84"/>
      <c r="GW573" s="84"/>
      <c r="GX573" s="84"/>
      <c r="GY573" s="84"/>
      <c r="GZ573" s="84"/>
      <c r="HA573" s="84"/>
      <c r="HB573" s="84"/>
      <c r="HC573" s="84"/>
      <c r="HD573" s="84"/>
      <c r="HE573" s="84"/>
      <c r="HF573" s="84"/>
      <c r="HG573" s="84"/>
      <c r="HH573" s="84"/>
      <c r="HI573" s="84"/>
      <c r="HJ573" s="84"/>
      <c r="HK573" s="84"/>
      <c r="HL573" s="84"/>
      <c r="HM573" s="84"/>
      <c r="HN573" s="84"/>
      <c r="HO573" s="84"/>
      <c r="HP573" s="84"/>
      <c r="HQ573" s="84"/>
      <c r="HR573" s="84"/>
      <c r="HS573" s="84"/>
      <c r="HT573" s="84"/>
      <c r="HU573" s="84"/>
      <c r="HV573" s="84"/>
      <c r="HW573" s="84"/>
      <c r="HX573" s="84"/>
      <c r="HY573" s="84"/>
      <c r="HZ573" s="84"/>
      <c r="IA573" s="84"/>
      <c r="IB573" s="84"/>
      <c r="IC573" s="84"/>
      <c r="ID573" s="84"/>
      <c r="IE573" s="84"/>
      <c r="IF573" s="84"/>
      <c r="IG573" s="84"/>
      <c r="IH573" s="84"/>
      <c r="II573" s="84"/>
      <c r="IJ573" s="84"/>
      <c r="IK573" s="84"/>
      <c r="IL573" s="84"/>
    </row>
    <row r="574" spans="1:246" ht="45">
      <c r="A574" s="49" t="s">
        <v>840</v>
      </c>
      <c r="B574" s="49" t="s">
        <v>33</v>
      </c>
      <c r="E574" s="90">
        <v>39</v>
      </c>
      <c r="F574" s="115" t="s">
        <v>656</v>
      </c>
      <c r="G574" s="395"/>
      <c r="H574" s="222">
        <f t="shared" si="116"/>
        <v>880</v>
      </c>
      <c r="I574" s="203">
        <v>800</v>
      </c>
      <c r="J574" s="113"/>
      <c r="K574" s="113">
        <v>80</v>
      </c>
      <c r="L574" s="88">
        <f t="shared" si="117"/>
        <v>800</v>
      </c>
      <c r="M574" s="113">
        <v>800</v>
      </c>
      <c r="N574" s="114"/>
      <c r="O574" s="113"/>
      <c r="P574" s="113">
        <f t="shared" si="118"/>
        <v>0</v>
      </c>
      <c r="Q574" s="113"/>
      <c r="R574" s="114"/>
      <c r="S574" s="114"/>
      <c r="T574" s="114">
        <f t="shared" si="119"/>
        <v>40.557696</v>
      </c>
      <c r="U574" s="114">
        <v>40.557696</v>
      </c>
      <c r="V574" s="114"/>
      <c r="W574" s="114"/>
      <c r="X574" s="82" t="s">
        <v>598</v>
      </c>
      <c r="Y574" s="90"/>
      <c r="Z574" s="50">
        <f t="shared" si="110"/>
        <v>880</v>
      </c>
      <c r="AA574" s="51">
        <f t="shared" si="111"/>
        <v>800</v>
      </c>
      <c r="AB574" s="51">
        <f t="shared" si="112"/>
        <v>0</v>
      </c>
      <c r="AC574" s="51">
        <f t="shared" si="113"/>
        <v>40.557696</v>
      </c>
      <c r="AD574" s="84"/>
      <c r="AE574" s="84"/>
      <c r="AF574" s="84"/>
      <c r="AG574" s="84"/>
      <c r="AH574" s="84"/>
      <c r="AI574" s="84"/>
      <c r="AJ574" s="84"/>
      <c r="AK574" s="84"/>
      <c r="AL574" s="84"/>
      <c r="AM574" s="84"/>
      <c r="AN574" s="84"/>
      <c r="AO574" s="84"/>
      <c r="AP574" s="84"/>
      <c r="AQ574" s="84"/>
      <c r="AR574" s="84"/>
      <c r="AS574" s="84"/>
      <c r="AT574" s="84"/>
      <c r="AU574" s="84"/>
      <c r="AV574" s="84"/>
      <c r="AW574" s="84"/>
      <c r="AX574" s="84"/>
      <c r="AY574" s="84"/>
      <c r="AZ574" s="84"/>
      <c r="BA574" s="84"/>
      <c r="BB574" s="84"/>
      <c r="BC574" s="84"/>
      <c r="BD574" s="84"/>
      <c r="BE574" s="84"/>
      <c r="BF574" s="84"/>
      <c r="BG574" s="84"/>
      <c r="BH574" s="84"/>
      <c r="BI574" s="84"/>
      <c r="BJ574" s="84"/>
      <c r="BK574" s="84"/>
      <c r="BL574" s="84"/>
      <c r="BM574" s="84"/>
      <c r="BN574" s="84"/>
      <c r="BO574" s="84"/>
      <c r="BP574" s="84"/>
      <c r="BQ574" s="84"/>
      <c r="BR574" s="84"/>
      <c r="BS574" s="84"/>
      <c r="BT574" s="84"/>
      <c r="BU574" s="84"/>
      <c r="BV574" s="84"/>
      <c r="BW574" s="84"/>
      <c r="BX574" s="84"/>
      <c r="BY574" s="84"/>
      <c r="BZ574" s="84"/>
      <c r="CA574" s="84"/>
      <c r="CB574" s="84"/>
      <c r="CC574" s="84"/>
      <c r="CD574" s="84"/>
      <c r="CE574" s="84"/>
      <c r="CF574" s="84"/>
      <c r="CG574" s="84"/>
      <c r="CH574" s="84"/>
      <c r="CI574" s="84"/>
      <c r="CJ574" s="84"/>
      <c r="CK574" s="84"/>
      <c r="CL574" s="84"/>
      <c r="CM574" s="84"/>
      <c r="CN574" s="84"/>
      <c r="CO574" s="84"/>
      <c r="CP574" s="84"/>
      <c r="CQ574" s="84"/>
      <c r="CR574" s="84"/>
      <c r="CS574" s="84"/>
      <c r="CT574" s="84"/>
      <c r="CU574" s="84"/>
      <c r="CV574" s="84"/>
      <c r="CW574" s="84"/>
      <c r="CX574" s="84"/>
      <c r="CY574" s="84"/>
      <c r="CZ574" s="84"/>
      <c r="DA574" s="84"/>
      <c r="DB574" s="84"/>
      <c r="DC574" s="84"/>
      <c r="DD574" s="84"/>
      <c r="DE574" s="84"/>
      <c r="DF574" s="84"/>
      <c r="DG574" s="84"/>
      <c r="DH574" s="84"/>
      <c r="DI574" s="84"/>
      <c r="DJ574" s="84"/>
      <c r="DK574" s="84"/>
      <c r="DL574" s="84"/>
      <c r="DM574" s="84"/>
      <c r="DN574" s="84"/>
      <c r="DO574" s="84"/>
      <c r="DP574" s="84"/>
      <c r="DQ574" s="84"/>
      <c r="DR574" s="84"/>
      <c r="DS574" s="84"/>
      <c r="DT574" s="84"/>
      <c r="DU574" s="84"/>
      <c r="DV574" s="84"/>
      <c r="DW574" s="84"/>
      <c r="DX574" s="84"/>
      <c r="DY574" s="84"/>
      <c r="DZ574" s="84"/>
      <c r="EA574" s="84"/>
      <c r="EB574" s="84"/>
      <c r="EC574" s="84"/>
      <c r="ED574" s="84"/>
      <c r="EE574" s="84"/>
      <c r="EF574" s="84"/>
      <c r="EG574" s="84"/>
      <c r="EH574" s="84"/>
      <c r="EI574" s="84"/>
      <c r="EJ574" s="84"/>
      <c r="EK574" s="84"/>
      <c r="EL574" s="84"/>
      <c r="EM574" s="84"/>
      <c r="EN574" s="84"/>
      <c r="EO574" s="84"/>
      <c r="EP574" s="84"/>
      <c r="EQ574" s="84"/>
      <c r="ER574" s="84"/>
      <c r="ES574" s="84"/>
      <c r="ET574" s="84"/>
      <c r="EU574" s="84"/>
      <c r="EV574" s="84"/>
      <c r="EW574" s="84"/>
      <c r="EX574" s="84"/>
      <c r="EY574" s="84"/>
      <c r="EZ574" s="84"/>
      <c r="FA574" s="84"/>
      <c r="FB574" s="84"/>
      <c r="FC574" s="84"/>
      <c r="FD574" s="84"/>
      <c r="FE574" s="84"/>
      <c r="FF574" s="84"/>
      <c r="FG574" s="84"/>
      <c r="FH574" s="84"/>
      <c r="FI574" s="84"/>
      <c r="FJ574" s="84"/>
      <c r="FK574" s="84"/>
      <c r="FL574" s="84"/>
      <c r="FM574" s="84"/>
      <c r="FN574" s="84"/>
      <c r="FO574" s="84"/>
      <c r="FP574" s="84"/>
      <c r="FQ574" s="84"/>
      <c r="FR574" s="84"/>
      <c r="FS574" s="84"/>
      <c r="FT574" s="84"/>
      <c r="FU574" s="84"/>
      <c r="FV574" s="84"/>
      <c r="FW574" s="84"/>
      <c r="FX574" s="84"/>
      <c r="FY574" s="84"/>
      <c r="FZ574" s="84"/>
      <c r="GA574" s="84"/>
      <c r="GB574" s="84"/>
      <c r="GC574" s="84"/>
      <c r="GD574" s="84"/>
      <c r="GE574" s="84"/>
      <c r="GF574" s="84"/>
      <c r="GG574" s="84"/>
      <c r="GH574" s="84"/>
      <c r="GI574" s="84"/>
      <c r="GJ574" s="84"/>
      <c r="GK574" s="84"/>
      <c r="GL574" s="84"/>
      <c r="GM574" s="84"/>
      <c r="GN574" s="84"/>
      <c r="GO574" s="84"/>
      <c r="GP574" s="84"/>
      <c r="GQ574" s="84"/>
      <c r="GR574" s="84"/>
      <c r="GS574" s="84"/>
      <c r="GT574" s="84"/>
      <c r="GU574" s="84"/>
      <c r="GV574" s="84"/>
      <c r="GW574" s="84"/>
      <c r="GX574" s="84"/>
      <c r="GY574" s="84"/>
      <c r="GZ574" s="84"/>
      <c r="HA574" s="84"/>
      <c r="HB574" s="84"/>
      <c r="HC574" s="84"/>
      <c r="HD574" s="84"/>
      <c r="HE574" s="84"/>
      <c r="HF574" s="84"/>
      <c r="HG574" s="84"/>
      <c r="HH574" s="84"/>
      <c r="HI574" s="84"/>
      <c r="HJ574" s="84"/>
      <c r="HK574" s="84"/>
      <c r="HL574" s="84"/>
      <c r="HM574" s="84"/>
      <c r="HN574" s="84"/>
      <c r="HO574" s="84"/>
      <c r="HP574" s="84"/>
      <c r="HQ574" s="84"/>
      <c r="HR574" s="84"/>
      <c r="HS574" s="84"/>
      <c r="HT574" s="84"/>
      <c r="HU574" s="84"/>
      <c r="HV574" s="84"/>
      <c r="HW574" s="84"/>
      <c r="HX574" s="84"/>
      <c r="HY574" s="84"/>
      <c r="HZ574" s="84"/>
      <c r="IA574" s="84"/>
      <c r="IB574" s="84"/>
      <c r="IC574" s="84"/>
      <c r="ID574" s="84"/>
      <c r="IE574" s="84"/>
      <c r="IF574" s="84"/>
      <c r="IG574" s="84"/>
      <c r="IH574" s="84"/>
      <c r="II574" s="84"/>
      <c r="IJ574" s="84"/>
      <c r="IK574" s="84"/>
      <c r="IL574" s="84"/>
    </row>
    <row r="575" spans="1:246" ht="30">
      <c r="A575" s="49" t="s">
        <v>840</v>
      </c>
      <c r="B575" s="49" t="s">
        <v>33</v>
      </c>
      <c r="E575" s="90">
        <v>40</v>
      </c>
      <c r="F575" s="115" t="s">
        <v>657</v>
      </c>
      <c r="G575" s="395"/>
      <c r="H575" s="222">
        <f t="shared" si="116"/>
        <v>814</v>
      </c>
      <c r="I575" s="203">
        <v>740</v>
      </c>
      <c r="J575" s="113"/>
      <c r="K575" s="113">
        <v>74</v>
      </c>
      <c r="L575" s="88">
        <f t="shared" si="117"/>
        <v>740</v>
      </c>
      <c r="M575" s="113">
        <v>740</v>
      </c>
      <c r="N575" s="114"/>
      <c r="O575" s="113"/>
      <c r="P575" s="113">
        <f t="shared" si="118"/>
        <v>0</v>
      </c>
      <c r="Q575" s="113"/>
      <c r="R575" s="114"/>
      <c r="S575" s="114"/>
      <c r="T575" s="114">
        <f t="shared" si="119"/>
        <v>35.831000000000003</v>
      </c>
      <c r="U575" s="114">
        <v>35.831000000000003</v>
      </c>
      <c r="V575" s="114"/>
      <c r="W575" s="114"/>
      <c r="X575" s="82" t="s">
        <v>598</v>
      </c>
      <c r="Y575" s="90"/>
      <c r="Z575" s="50">
        <f t="shared" si="110"/>
        <v>814</v>
      </c>
      <c r="AA575" s="51">
        <f t="shared" si="111"/>
        <v>740</v>
      </c>
      <c r="AB575" s="51">
        <f t="shared" si="112"/>
        <v>0</v>
      </c>
      <c r="AC575" s="51">
        <f t="shared" si="113"/>
        <v>35.831000000000003</v>
      </c>
      <c r="AD575" s="84"/>
      <c r="AE575" s="84"/>
      <c r="AF575" s="84"/>
      <c r="AG575" s="84"/>
      <c r="AH575" s="84"/>
      <c r="AI575" s="84"/>
      <c r="AJ575" s="84"/>
      <c r="AK575" s="84"/>
      <c r="AL575" s="84"/>
      <c r="AM575" s="84"/>
      <c r="AN575" s="84"/>
      <c r="AO575" s="84"/>
      <c r="AP575" s="84"/>
      <c r="AQ575" s="84"/>
      <c r="AR575" s="84"/>
      <c r="AS575" s="84"/>
      <c r="AT575" s="84"/>
      <c r="AU575" s="84"/>
      <c r="AV575" s="84"/>
      <c r="AW575" s="84"/>
      <c r="AX575" s="84"/>
      <c r="AY575" s="84"/>
      <c r="AZ575" s="84"/>
      <c r="BA575" s="84"/>
      <c r="BB575" s="84"/>
      <c r="BC575" s="84"/>
      <c r="BD575" s="84"/>
      <c r="BE575" s="84"/>
      <c r="BF575" s="84"/>
      <c r="BG575" s="84"/>
      <c r="BH575" s="84"/>
      <c r="BI575" s="84"/>
      <c r="BJ575" s="84"/>
      <c r="BK575" s="84"/>
      <c r="BL575" s="84"/>
      <c r="BM575" s="84"/>
      <c r="BN575" s="84"/>
      <c r="BO575" s="84"/>
      <c r="BP575" s="84"/>
      <c r="BQ575" s="84"/>
      <c r="BR575" s="84"/>
      <c r="BS575" s="84"/>
      <c r="BT575" s="84"/>
      <c r="BU575" s="84"/>
      <c r="BV575" s="84"/>
      <c r="BW575" s="84"/>
      <c r="BX575" s="84"/>
      <c r="BY575" s="84"/>
      <c r="BZ575" s="84"/>
      <c r="CA575" s="84"/>
      <c r="CB575" s="84"/>
      <c r="CC575" s="84"/>
      <c r="CD575" s="84"/>
      <c r="CE575" s="84"/>
      <c r="CF575" s="84"/>
      <c r="CG575" s="84"/>
      <c r="CH575" s="84"/>
      <c r="CI575" s="84"/>
      <c r="CJ575" s="84"/>
      <c r="CK575" s="84"/>
      <c r="CL575" s="84"/>
      <c r="CM575" s="84"/>
      <c r="CN575" s="84"/>
      <c r="CO575" s="84"/>
      <c r="CP575" s="84"/>
      <c r="CQ575" s="84"/>
      <c r="CR575" s="84"/>
      <c r="CS575" s="84"/>
      <c r="CT575" s="84"/>
      <c r="CU575" s="84"/>
      <c r="CV575" s="84"/>
      <c r="CW575" s="84"/>
      <c r="CX575" s="84"/>
      <c r="CY575" s="84"/>
      <c r="CZ575" s="84"/>
      <c r="DA575" s="84"/>
      <c r="DB575" s="84"/>
      <c r="DC575" s="84"/>
      <c r="DD575" s="84"/>
      <c r="DE575" s="84"/>
      <c r="DF575" s="84"/>
      <c r="DG575" s="84"/>
      <c r="DH575" s="84"/>
      <c r="DI575" s="84"/>
      <c r="DJ575" s="84"/>
      <c r="DK575" s="84"/>
      <c r="DL575" s="84"/>
      <c r="DM575" s="84"/>
      <c r="DN575" s="84"/>
      <c r="DO575" s="84"/>
      <c r="DP575" s="84"/>
      <c r="DQ575" s="84"/>
      <c r="DR575" s="84"/>
      <c r="DS575" s="84"/>
      <c r="DT575" s="84"/>
      <c r="DU575" s="84"/>
      <c r="DV575" s="84"/>
      <c r="DW575" s="84"/>
      <c r="DX575" s="84"/>
      <c r="DY575" s="84"/>
      <c r="DZ575" s="84"/>
      <c r="EA575" s="84"/>
      <c r="EB575" s="84"/>
      <c r="EC575" s="84"/>
      <c r="ED575" s="84"/>
      <c r="EE575" s="84"/>
      <c r="EF575" s="84"/>
      <c r="EG575" s="84"/>
      <c r="EH575" s="84"/>
      <c r="EI575" s="84"/>
      <c r="EJ575" s="84"/>
      <c r="EK575" s="84"/>
      <c r="EL575" s="84"/>
      <c r="EM575" s="84"/>
      <c r="EN575" s="84"/>
      <c r="EO575" s="84"/>
      <c r="EP575" s="84"/>
      <c r="EQ575" s="84"/>
      <c r="ER575" s="84"/>
      <c r="ES575" s="84"/>
      <c r="ET575" s="84"/>
      <c r="EU575" s="84"/>
      <c r="EV575" s="84"/>
      <c r="EW575" s="84"/>
      <c r="EX575" s="84"/>
      <c r="EY575" s="84"/>
      <c r="EZ575" s="84"/>
      <c r="FA575" s="84"/>
      <c r="FB575" s="84"/>
      <c r="FC575" s="84"/>
      <c r="FD575" s="84"/>
      <c r="FE575" s="84"/>
      <c r="FF575" s="84"/>
      <c r="FG575" s="84"/>
      <c r="FH575" s="84"/>
      <c r="FI575" s="84"/>
      <c r="FJ575" s="84"/>
      <c r="FK575" s="84"/>
      <c r="FL575" s="84"/>
      <c r="FM575" s="84"/>
      <c r="FN575" s="84"/>
      <c r="FO575" s="84"/>
      <c r="FP575" s="84"/>
      <c r="FQ575" s="84"/>
      <c r="FR575" s="84"/>
      <c r="FS575" s="84"/>
      <c r="FT575" s="84"/>
      <c r="FU575" s="84"/>
      <c r="FV575" s="84"/>
      <c r="FW575" s="84"/>
      <c r="FX575" s="84"/>
      <c r="FY575" s="84"/>
      <c r="FZ575" s="84"/>
      <c r="GA575" s="84"/>
      <c r="GB575" s="84"/>
      <c r="GC575" s="84"/>
      <c r="GD575" s="84"/>
      <c r="GE575" s="84"/>
      <c r="GF575" s="84"/>
      <c r="GG575" s="84"/>
      <c r="GH575" s="84"/>
      <c r="GI575" s="84"/>
      <c r="GJ575" s="84"/>
      <c r="GK575" s="84"/>
      <c r="GL575" s="84"/>
      <c r="GM575" s="84"/>
      <c r="GN575" s="84"/>
      <c r="GO575" s="84"/>
      <c r="GP575" s="84"/>
      <c r="GQ575" s="84"/>
      <c r="GR575" s="84"/>
      <c r="GS575" s="84"/>
      <c r="GT575" s="84"/>
      <c r="GU575" s="84"/>
      <c r="GV575" s="84"/>
      <c r="GW575" s="84"/>
      <c r="GX575" s="84"/>
      <c r="GY575" s="84"/>
      <c r="GZ575" s="84"/>
      <c r="HA575" s="84"/>
      <c r="HB575" s="84"/>
      <c r="HC575" s="84"/>
      <c r="HD575" s="84"/>
      <c r="HE575" s="84"/>
      <c r="HF575" s="84"/>
      <c r="HG575" s="84"/>
      <c r="HH575" s="84"/>
      <c r="HI575" s="84"/>
      <c r="HJ575" s="84"/>
      <c r="HK575" s="84"/>
      <c r="HL575" s="84"/>
      <c r="HM575" s="84"/>
      <c r="HN575" s="84"/>
      <c r="HO575" s="84"/>
      <c r="HP575" s="84"/>
      <c r="HQ575" s="84"/>
      <c r="HR575" s="84"/>
      <c r="HS575" s="84"/>
      <c r="HT575" s="84"/>
      <c r="HU575" s="84"/>
      <c r="HV575" s="84"/>
      <c r="HW575" s="84"/>
      <c r="HX575" s="84"/>
      <c r="HY575" s="84"/>
      <c r="HZ575" s="84"/>
      <c r="IA575" s="84"/>
      <c r="IB575" s="84"/>
      <c r="IC575" s="84"/>
      <c r="ID575" s="84"/>
      <c r="IE575" s="84"/>
      <c r="IF575" s="84"/>
      <c r="IG575" s="84"/>
      <c r="IH575" s="84"/>
      <c r="II575" s="84"/>
      <c r="IJ575" s="84"/>
      <c r="IK575" s="84"/>
      <c r="IL575" s="84"/>
    </row>
    <row r="576" spans="1:246" ht="30">
      <c r="A576" s="49" t="s">
        <v>840</v>
      </c>
      <c r="B576" s="49" t="s">
        <v>33</v>
      </c>
      <c r="E576" s="90">
        <v>47</v>
      </c>
      <c r="F576" s="115" t="s">
        <v>664</v>
      </c>
      <c r="G576" s="395"/>
      <c r="H576" s="222">
        <f t="shared" si="116"/>
        <v>823.13</v>
      </c>
      <c r="I576" s="203">
        <v>748.3</v>
      </c>
      <c r="J576" s="113"/>
      <c r="K576" s="113">
        <v>74.83</v>
      </c>
      <c r="L576" s="88">
        <f t="shared" si="117"/>
        <v>0</v>
      </c>
      <c r="M576" s="113">
        <v>0</v>
      </c>
      <c r="N576" s="114"/>
      <c r="O576" s="113"/>
      <c r="P576" s="113">
        <f t="shared" si="118"/>
        <v>748.3</v>
      </c>
      <c r="Q576" s="113">
        <v>748.3</v>
      </c>
      <c r="R576" s="114"/>
      <c r="S576" s="114"/>
      <c r="T576" s="114">
        <f t="shared" si="119"/>
        <v>0</v>
      </c>
      <c r="U576" s="114">
        <v>0</v>
      </c>
      <c r="V576" s="114"/>
      <c r="W576" s="114"/>
      <c r="X576" s="82" t="s">
        <v>598</v>
      </c>
      <c r="Y576" s="90"/>
      <c r="Z576" s="50">
        <f t="shared" si="110"/>
        <v>823.13</v>
      </c>
      <c r="AA576" s="51">
        <f t="shared" si="111"/>
        <v>0</v>
      </c>
      <c r="AB576" s="51">
        <f t="shared" si="112"/>
        <v>748.3</v>
      </c>
      <c r="AC576" s="51">
        <f t="shared" si="113"/>
        <v>0</v>
      </c>
      <c r="AD576" s="84"/>
      <c r="AE576" s="84"/>
      <c r="AF576" s="84"/>
      <c r="AG576" s="84"/>
      <c r="AH576" s="84"/>
      <c r="AI576" s="84"/>
      <c r="AJ576" s="84"/>
      <c r="AK576" s="84"/>
      <c r="AL576" s="84"/>
      <c r="AM576" s="84"/>
      <c r="AN576" s="84"/>
      <c r="AO576" s="84"/>
      <c r="AP576" s="84"/>
      <c r="AQ576" s="84"/>
      <c r="AR576" s="84"/>
      <c r="AS576" s="84"/>
      <c r="AT576" s="84"/>
      <c r="AU576" s="84"/>
      <c r="AV576" s="84"/>
      <c r="AW576" s="84"/>
      <c r="AX576" s="84"/>
      <c r="AY576" s="84"/>
      <c r="AZ576" s="84"/>
      <c r="BA576" s="84"/>
      <c r="BB576" s="84"/>
      <c r="BC576" s="84"/>
      <c r="BD576" s="84"/>
      <c r="BE576" s="84"/>
      <c r="BF576" s="84"/>
      <c r="BG576" s="84"/>
      <c r="BH576" s="84"/>
      <c r="BI576" s="84"/>
      <c r="BJ576" s="84"/>
      <c r="BK576" s="84"/>
      <c r="BL576" s="84"/>
      <c r="BM576" s="84"/>
      <c r="BN576" s="84"/>
      <c r="BO576" s="84"/>
      <c r="BP576" s="84"/>
      <c r="BQ576" s="84"/>
      <c r="BR576" s="84"/>
      <c r="BS576" s="84"/>
      <c r="BT576" s="84"/>
      <c r="BU576" s="84"/>
      <c r="BV576" s="84"/>
      <c r="BW576" s="84"/>
      <c r="BX576" s="84"/>
      <c r="BY576" s="84"/>
      <c r="BZ576" s="84"/>
      <c r="CA576" s="84"/>
      <c r="CB576" s="84"/>
      <c r="CC576" s="84"/>
      <c r="CD576" s="84"/>
      <c r="CE576" s="84"/>
      <c r="CF576" s="84"/>
      <c r="CG576" s="84"/>
      <c r="CH576" s="84"/>
      <c r="CI576" s="84"/>
      <c r="CJ576" s="84"/>
      <c r="CK576" s="84"/>
      <c r="CL576" s="84"/>
      <c r="CM576" s="84"/>
      <c r="CN576" s="84"/>
      <c r="CO576" s="84"/>
      <c r="CP576" s="84"/>
      <c r="CQ576" s="84"/>
      <c r="CR576" s="84"/>
      <c r="CS576" s="84"/>
      <c r="CT576" s="84"/>
      <c r="CU576" s="84"/>
      <c r="CV576" s="84"/>
      <c r="CW576" s="84"/>
      <c r="CX576" s="84"/>
      <c r="CY576" s="84"/>
      <c r="CZ576" s="84"/>
      <c r="DA576" s="84"/>
      <c r="DB576" s="84"/>
      <c r="DC576" s="84"/>
      <c r="DD576" s="84"/>
      <c r="DE576" s="84"/>
      <c r="DF576" s="84"/>
      <c r="DG576" s="84"/>
      <c r="DH576" s="84"/>
      <c r="DI576" s="84"/>
      <c r="DJ576" s="84"/>
      <c r="DK576" s="84"/>
      <c r="DL576" s="84"/>
      <c r="DM576" s="84"/>
      <c r="DN576" s="84"/>
      <c r="DO576" s="84"/>
      <c r="DP576" s="84"/>
      <c r="DQ576" s="84"/>
      <c r="DR576" s="84"/>
      <c r="DS576" s="84"/>
      <c r="DT576" s="84"/>
      <c r="DU576" s="84"/>
      <c r="DV576" s="84"/>
      <c r="DW576" s="84"/>
      <c r="DX576" s="84"/>
      <c r="DY576" s="84"/>
      <c r="DZ576" s="84"/>
      <c r="EA576" s="84"/>
      <c r="EB576" s="84"/>
      <c r="EC576" s="84"/>
      <c r="ED576" s="84"/>
      <c r="EE576" s="84"/>
      <c r="EF576" s="84"/>
      <c r="EG576" s="84"/>
      <c r="EH576" s="84"/>
      <c r="EI576" s="84"/>
      <c r="EJ576" s="84"/>
      <c r="EK576" s="84"/>
      <c r="EL576" s="84"/>
      <c r="EM576" s="84"/>
      <c r="EN576" s="84"/>
      <c r="EO576" s="84"/>
      <c r="EP576" s="84"/>
      <c r="EQ576" s="84"/>
      <c r="ER576" s="84"/>
      <c r="ES576" s="84"/>
      <c r="ET576" s="84"/>
      <c r="EU576" s="84"/>
      <c r="EV576" s="84"/>
      <c r="EW576" s="84"/>
      <c r="EX576" s="84"/>
      <c r="EY576" s="84"/>
      <c r="EZ576" s="84"/>
      <c r="FA576" s="84"/>
      <c r="FB576" s="84"/>
      <c r="FC576" s="84"/>
      <c r="FD576" s="84"/>
      <c r="FE576" s="84"/>
      <c r="FF576" s="84"/>
      <c r="FG576" s="84"/>
      <c r="FH576" s="84"/>
      <c r="FI576" s="84"/>
      <c r="FJ576" s="84"/>
      <c r="FK576" s="84"/>
      <c r="FL576" s="84"/>
      <c r="FM576" s="84"/>
      <c r="FN576" s="84"/>
      <c r="FO576" s="84"/>
      <c r="FP576" s="84"/>
      <c r="FQ576" s="84"/>
      <c r="FR576" s="84"/>
      <c r="FS576" s="84"/>
      <c r="FT576" s="84"/>
      <c r="FU576" s="84"/>
      <c r="FV576" s="84"/>
      <c r="FW576" s="84"/>
      <c r="FX576" s="84"/>
      <c r="FY576" s="84"/>
      <c r="FZ576" s="84"/>
      <c r="GA576" s="84"/>
      <c r="GB576" s="84"/>
      <c r="GC576" s="84"/>
      <c r="GD576" s="84"/>
      <c r="GE576" s="84"/>
      <c r="GF576" s="84"/>
      <c r="GG576" s="84"/>
      <c r="GH576" s="84"/>
      <c r="GI576" s="84"/>
      <c r="GJ576" s="84"/>
      <c r="GK576" s="84"/>
      <c r="GL576" s="84"/>
      <c r="GM576" s="84"/>
      <c r="GN576" s="84"/>
      <c r="GO576" s="84"/>
      <c r="GP576" s="84"/>
      <c r="GQ576" s="84"/>
      <c r="GR576" s="84"/>
      <c r="GS576" s="84"/>
      <c r="GT576" s="84"/>
      <c r="GU576" s="84"/>
      <c r="GV576" s="84"/>
      <c r="GW576" s="84"/>
      <c r="GX576" s="84"/>
      <c r="GY576" s="84"/>
      <c r="GZ576" s="84"/>
      <c r="HA576" s="84"/>
      <c r="HB576" s="84"/>
      <c r="HC576" s="84"/>
      <c r="HD576" s="84"/>
      <c r="HE576" s="84"/>
      <c r="HF576" s="84"/>
      <c r="HG576" s="84"/>
      <c r="HH576" s="84"/>
      <c r="HI576" s="84"/>
      <c r="HJ576" s="84"/>
      <c r="HK576" s="84"/>
      <c r="HL576" s="84"/>
      <c r="HM576" s="84"/>
      <c r="HN576" s="84"/>
      <c r="HO576" s="84"/>
      <c r="HP576" s="84"/>
      <c r="HQ576" s="84"/>
      <c r="HR576" s="84"/>
      <c r="HS576" s="84"/>
      <c r="HT576" s="84"/>
      <c r="HU576" s="84"/>
      <c r="HV576" s="84"/>
      <c r="HW576" s="84"/>
      <c r="HX576" s="84"/>
      <c r="HY576" s="84"/>
      <c r="HZ576" s="84"/>
      <c r="IA576" s="84"/>
      <c r="IB576" s="84"/>
      <c r="IC576" s="84"/>
      <c r="ID576" s="84"/>
      <c r="IE576" s="84"/>
      <c r="IF576" s="84"/>
      <c r="IG576" s="84"/>
      <c r="IH576" s="84"/>
      <c r="II576" s="84"/>
      <c r="IJ576" s="84"/>
      <c r="IK576" s="84"/>
      <c r="IL576" s="84"/>
    </row>
    <row r="577" spans="1:246" ht="30">
      <c r="A577" s="49" t="s">
        <v>840</v>
      </c>
      <c r="B577" s="49" t="s">
        <v>33</v>
      </c>
      <c r="E577" s="90">
        <v>48</v>
      </c>
      <c r="F577" s="115" t="s">
        <v>665</v>
      </c>
      <c r="G577" s="395"/>
      <c r="H577" s="222">
        <f t="shared" si="116"/>
        <v>1870</v>
      </c>
      <c r="I577" s="203">
        <v>1700</v>
      </c>
      <c r="J577" s="113"/>
      <c r="K577" s="113">
        <v>170</v>
      </c>
      <c r="L577" s="88">
        <f t="shared" si="117"/>
        <v>0</v>
      </c>
      <c r="M577" s="113">
        <v>0</v>
      </c>
      <c r="N577" s="114"/>
      <c r="O577" s="113"/>
      <c r="P577" s="113">
        <f t="shared" si="118"/>
        <v>1700</v>
      </c>
      <c r="Q577" s="113">
        <v>1700</v>
      </c>
      <c r="R577" s="114"/>
      <c r="S577" s="114"/>
      <c r="T577" s="114">
        <f t="shared" si="119"/>
        <v>0</v>
      </c>
      <c r="U577" s="114">
        <v>0</v>
      </c>
      <c r="V577" s="114"/>
      <c r="W577" s="114"/>
      <c r="X577" s="82" t="s">
        <v>598</v>
      </c>
      <c r="Y577" s="90"/>
      <c r="Z577" s="50">
        <f t="shared" si="110"/>
        <v>1870</v>
      </c>
      <c r="AA577" s="51">
        <f t="shared" si="111"/>
        <v>0</v>
      </c>
      <c r="AB577" s="51">
        <f t="shared" si="112"/>
        <v>1700</v>
      </c>
      <c r="AC577" s="51">
        <f t="shared" si="113"/>
        <v>0</v>
      </c>
      <c r="AD577" s="84"/>
      <c r="AE577" s="84"/>
      <c r="AF577" s="84"/>
      <c r="AG577" s="84"/>
      <c r="AH577" s="84"/>
      <c r="AI577" s="84"/>
      <c r="AJ577" s="84"/>
      <c r="AK577" s="84"/>
      <c r="AL577" s="84"/>
      <c r="AM577" s="84"/>
      <c r="AN577" s="84"/>
      <c r="AO577" s="84"/>
      <c r="AP577" s="84"/>
      <c r="AQ577" s="84"/>
      <c r="AR577" s="84"/>
      <c r="AS577" s="84"/>
      <c r="AT577" s="84"/>
      <c r="AU577" s="84"/>
      <c r="AV577" s="84"/>
      <c r="AW577" s="84"/>
      <c r="AX577" s="84"/>
      <c r="AY577" s="84"/>
      <c r="AZ577" s="84"/>
      <c r="BA577" s="84"/>
      <c r="BB577" s="84"/>
      <c r="BC577" s="84"/>
      <c r="BD577" s="84"/>
      <c r="BE577" s="84"/>
      <c r="BF577" s="84"/>
      <c r="BG577" s="84"/>
      <c r="BH577" s="84"/>
      <c r="BI577" s="84"/>
      <c r="BJ577" s="84"/>
      <c r="BK577" s="84"/>
      <c r="BL577" s="84"/>
      <c r="BM577" s="84"/>
      <c r="BN577" s="84"/>
      <c r="BO577" s="84"/>
      <c r="BP577" s="84"/>
      <c r="BQ577" s="84"/>
      <c r="BR577" s="84"/>
      <c r="BS577" s="84"/>
      <c r="BT577" s="84"/>
      <c r="BU577" s="84"/>
      <c r="BV577" s="84"/>
      <c r="BW577" s="84"/>
      <c r="BX577" s="84"/>
      <c r="BY577" s="84"/>
      <c r="BZ577" s="84"/>
      <c r="CA577" s="84"/>
      <c r="CB577" s="84"/>
      <c r="CC577" s="84"/>
      <c r="CD577" s="84"/>
      <c r="CE577" s="84"/>
      <c r="CF577" s="84"/>
      <c r="CG577" s="84"/>
      <c r="CH577" s="84"/>
      <c r="CI577" s="84"/>
      <c r="CJ577" s="84"/>
      <c r="CK577" s="84"/>
      <c r="CL577" s="84"/>
      <c r="CM577" s="84"/>
      <c r="CN577" s="84"/>
      <c r="CO577" s="84"/>
      <c r="CP577" s="84"/>
      <c r="CQ577" s="84"/>
      <c r="CR577" s="84"/>
      <c r="CS577" s="84"/>
      <c r="CT577" s="84"/>
      <c r="CU577" s="84"/>
      <c r="CV577" s="84"/>
      <c r="CW577" s="84"/>
      <c r="CX577" s="84"/>
      <c r="CY577" s="84"/>
      <c r="CZ577" s="84"/>
      <c r="DA577" s="84"/>
      <c r="DB577" s="84"/>
      <c r="DC577" s="84"/>
      <c r="DD577" s="84"/>
      <c r="DE577" s="84"/>
      <c r="DF577" s="84"/>
      <c r="DG577" s="84"/>
      <c r="DH577" s="84"/>
      <c r="DI577" s="84"/>
      <c r="DJ577" s="84"/>
      <c r="DK577" s="84"/>
      <c r="DL577" s="84"/>
      <c r="DM577" s="84"/>
      <c r="DN577" s="84"/>
      <c r="DO577" s="84"/>
      <c r="DP577" s="84"/>
      <c r="DQ577" s="84"/>
      <c r="DR577" s="84"/>
      <c r="DS577" s="84"/>
      <c r="DT577" s="84"/>
      <c r="DU577" s="84"/>
      <c r="DV577" s="84"/>
      <c r="DW577" s="84"/>
      <c r="DX577" s="84"/>
      <c r="DY577" s="84"/>
      <c r="DZ577" s="84"/>
      <c r="EA577" s="84"/>
      <c r="EB577" s="84"/>
      <c r="EC577" s="84"/>
      <c r="ED577" s="84"/>
      <c r="EE577" s="84"/>
      <c r="EF577" s="84"/>
      <c r="EG577" s="84"/>
      <c r="EH577" s="84"/>
      <c r="EI577" s="84"/>
      <c r="EJ577" s="84"/>
      <c r="EK577" s="84"/>
      <c r="EL577" s="84"/>
      <c r="EM577" s="84"/>
      <c r="EN577" s="84"/>
      <c r="EO577" s="84"/>
      <c r="EP577" s="84"/>
      <c r="EQ577" s="84"/>
      <c r="ER577" s="84"/>
      <c r="ES577" s="84"/>
      <c r="ET577" s="84"/>
      <c r="EU577" s="84"/>
      <c r="EV577" s="84"/>
      <c r="EW577" s="84"/>
      <c r="EX577" s="84"/>
      <c r="EY577" s="84"/>
      <c r="EZ577" s="84"/>
      <c r="FA577" s="84"/>
      <c r="FB577" s="84"/>
      <c r="FC577" s="84"/>
      <c r="FD577" s="84"/>
      <c r="FE577" s="84"/>
      <c r="FF577" s="84"/>
      <c r="FG577" s="84"/>
      <c r="FH577" s="84"/>
      <c r="FI577" s="84"/>
      <c r="FJ577" s="84"/>
      <c r="FK577" s="84"/>
      <c r="FL577" s="84"/>
      <c r="FM577" s="84"/>
      <c r="FN577" s="84"/>
      <c r="FO577" s="84"/>
      <c r="FP577" s="84"/>
      <c r="FQ577" s="84"/>
      <c r="FR577" s="84"/>
      <c r="FS577" s="84"/>
      <c r="FT577" s="84"/>
      <c r="FU577" s="84"/>
      <c r="FV577" s="84"/>
      <c r="FW577" s="84"/>
      <c r="FX577" s="84"/>
      <c r="FY577" s="84"/>
      <c r="FZ577" s="84"/>
      <c r="GA577" s="84"/>
      <c r="GB577" s="84"/>
      <c r="GC577" s="84"/>
      <c r="GD577" s="84"/>
      <c r="GE577" s="84"/>
      <c r="GF577" s="84"/>
      <c r="GG577" s="84"/>
      <c r="GH577" s="84"/>
      <c r="GI577" s="84"/>
      <c r="GJ577" s="84"/>
      <c r="GK577" s="84"/>
      <c r="GL577" s="84"/>
      <c r="GM577" s="84"/>
      <c r="GN577" s="84"/>
      <c r="GO577" s="84"/>
      <c r="GP577" s="84"/>
      <c r="GQ577" s="84"/>
      <c r="GR577" s="84"/>
      <c r="GS577" s="84"/>
      <c r="GT577" s="84"/>
      <c r="GU577" s="84"/>
      <c r="GV577" s="84"/>
      <c r="GW577" s="84"/>
      <c r="GX577" s="84"/>
      <c r="GY577" s="84"/>
      <c r="GZ577" s="84"/>
      <c r="HA577" s="84"/>
      <c r="HB577" s="84"/>
      <c r="HC577" s="84"/>
      <c r="HD577" s="84"/>
      <c r="HE577" s="84"/>
      <c r="HF577" s="84"/>
      <c r="HG577" s="84"/>
      <c r="HH577" s="84"/>
      <c r="HI577" s="84"/>
      <c r="HJ577" s="84"/>
      <c r="HK577" s="84"/>
      <c r="HL577" s="84"/>
      <c r="HM577" s="84"/>
      <c r="HN577" s="84"/>
      <c r="HO577" s="84"/>
      <c r="HP577" s="84"/>
      <c r="HQ577" s="84"/>
      <c r="HR577" s="84"/>
      <c r="HS577" s="84"/>
      <c r="HT577" s="84"/>
      <c r="HU577" s="84"/>
      <c r="HV577" s="84"/>
      <c r="HW577" s="84"/>
      <c r="HX577" s="84"/>
      <c r="HY577" s="84"/>
      <c r="HZ577" s="84"/>
      <c r="IA577" s="84"/>
      <c r="IB577" s="84"/>
      <c r="IC577" s="84"/>
      <c r="ID577" s="84"/>
      <c r="IE577" s="84"/>
      <c r="IF577" s="84"/>
      <c r="IG577" s="84"/>
      <c r="IH577" s="84"/>
      <c r="II577" s="84"/>
      <c r="IJ577" s="84"/>
      <c r="IK577" s="84"/>
      <c r="IL577" s="84"/>
    </row>
    <row r="578" spans="1:246" ht="30">
      <c r="A578" s="49" t="s">
        <v>840</v>
      </c>
      <c r="B578" s="49" t="s">
        <v>33</v>
      </c>
      <c r="E578" s="90">
        <v>21</v>
      </c>
      <c r="F578" s="115" t="s">
        <v>638</v>
      </c>
      <c r="G578" s="395"/>
      <c r="H578" s="222">
        <f t="shared" si="116"/>
        <v>1836.9251285</v>
      </c>
      <c r="I578" s="203">
        <v>1669.9319350000001</v>
      </c>
      <c r="J578" s="113"/>
      <c r="K578" s="113">
        <v>166.99319350000002</v>
      </c>
      <c r="L578" s="88">
        <f t="shared" si="117"/>
        <v>1669.9319350000001</v>
      </c>
      <c r="M578" s="113">
        <v>1669.9319350000001</v>
      </c>
      <c r="N578" s="114"/>
      <c r="O578" s="113"/>
      <c r="P578" s="113">
        <f t="shared" si="118"/>
        <v>0</v>
      </c>
      <c r="Q578" s="113"/>
      <c r="R578" s="114"/>
      <c r="S578" s="114"/>
      <c r="T578" s="114">
        <f t="shared" si="119"/>
        <v>63.624000000000002</v>
      </c>
      <c r="U578" s="114">
        <v>63.624000000000002</v>
      </c>
      <c r="V578" s="114"/>
      <c r="W578" s="114"/>
      <c r="X578" s="82" t="s">
        <v>598</v>
      </c>
      <c r="Y578" s="90"/>
      <c r="Z578" s="50">
        <f t="shared" si="110"/>
        <v>1836.9251285</v>
      </c>
      <c r="AA578" s="51">
        <f t="shared" si="111"/>
        <v>1669.9319350000001</v>
      </c>
      <c r="AB578" s="51">
        <f t="shared" si="112"/>
        <v>0</v>
      </c>
      <c r="AC578" s="51">
        <f t="shared" si="113"/>
        <v>63.624000000000002</v>
      </c>
      <c r="AD578" s="84"/>
      <c r="AE578" s="84"/>
      <c r="AF578" s="84"/>
      <c r="AG578" s="84"/>
      <c r="AH578" s="84"/>
      <c r="AI578" s="84"/>
      <c r="AJ578" s="84"/>
      <c r="AK578" s="84"/>
      <c r="AL578" s="84"/>
      <c r="AM578" s="84"/>
      <c r="AN578" s="84"/>
      <c r="AO578" s="84"/>
      <c r="AP578" s="84"/>
      <c r="AQ578" s="84"/>
      <c r="AR578" s="84"/>
      <c r="AS578" s="84"/>
      <c r="AT578" s="84"/>
      <c r="AU578" s="84"/>
      <c r="AV578" s="84"/>
      <c r="AW578" s="84"/>
      <c r="AX578" s="84"/>
      <c r="AY578" s="84"/>
      <c r="AZ578" s="84"/>
      <c r="BA578" s="84"/>
      <c r="BB578" s="84"/>
      <c r="BC578" s="84"/>
      <c r="BD578" s="84"/>
      <c r="BE578" s="84"/>
      <c r="BF578" s="84"/>
      <c r="BG578" s="84"/>
      <c r="BH578" s="84"/>
      <c r="BI578" s="84"/>
      <c r="BJ578" s="84"/>
      <c r="BK578" s="84"/>
      <c r="BL578" s="84"/>
      <c r="BM578" s="84"/>
      <c r="BN578" s="84"/>
      <c r="BO578" s="84"/>
      <c r="BP578" s="84"/>
      <c r="BQ578" s="84"/>
      <c r="BR578" s="84"/>
      <c r="BS578" s="84"/>
      <c r="BT578" s="84"/>
      <c r="BU578" s="84"/>
      <c r="BV578" s="84"/>
      <c r="BW578" s="84"/>
      <c r="BX578" s="84"/>
      <c r="BY578" s="84"/>
      <c r="BZ578" s="84"/>
      <c r="CA578" s="84"/>
      <c r="CB578" s="84"/>
      <c r="CC578" s="84"/>
      <c r="CD578" s="84"/>
      <c r="CE578" s="84"/>
      <c r="CF578" s="84"/>
      <c r="CG578" s="84"/>
      <c r="CH578" s="84"/>
      <c r="CI578" s="84"/>
      <c r="CJ578" s="84"/>
      <c r="CK578" s="84"/>
      <c r="CL578" s="84"/>
      <c r="CM578" s="84"/>
      <c r="CN578" s="84"/>
      <c r="CO578" s="84"/>
      <c r="CP578" s="84"/>
      <c r="CQ578" s="84"/>
      <c r="CR578" s="84"/>
      <c r="CS578" s="84"/>
      <c r="CT578" s="84"/>
      <c r="CU578" s="84"/>
      <c r="CV578" s="84"/>
      <c r="CW578" s="84"/>
      <c r="CX578" s="84"/>
      <c r="CY578" s="84"/>
      <c r="CZ578" s="84"/>
      <c r="DA578" s="84"/>
      <c r="DB578" s="84"/>
      <c r="DC578" s="84"/>
      <c r="DD578" s="84"/>
      <c r="DE578" s="84"/>
      <c r="DF578" s="84"/>
      <c r="DG578" s="84"/>
      <c r="DH578" s="84"/>
      <c r="DI578" s="84"/>
      <c r="DJ578" s="84"/>
      <c r="DK578" s="84"/>
      <c r="DL578" s="84"/>
      <c r="DM578" s="84"/>
      <c r="DN578" s="84"/>
      <c r="DO578" s="84"/>
      <c r="DP578" s="84"/>
      <c r="DQ578" s="84"/>
      <c r="DR578" s="84"/>
      <c r="DS578" s="84"/>
      <c r="DT578" s="84"/>
      <c r="DU578" s="84"/>
      <c r="DV578" s="84"/>
      <c r="DW578" s="84"/>
      <c r="DX578" s="84"/>
      <c r="DY578" s="84"/>
      <c r="DZ578" s="84"/>
      <c r="EA578" s="84"/>
      <c r="EB578" s="84"/>
      <c r="EC578" s="84"/>
      <c r="ED578" s="84"/>
      <c r="EE578" s="84"/>
      <c r="EF578" s="84"/>
      <c r="EG578" s="84"/>
      <c r="EH578" s="84"/>
      <c r="EI578" s="84"/>
      <c r="EJ578" s="84"/>
      <c r="EK578" s="84"/>
      <c r="EL578" s="84"/>
      <c r="EM578" s="84"/>
      <c r="EN578" s="84"/>
      <c r="EO578" s="84"/>
      <c r="EP578" s="84"/>
      <c r="EQ578" s="84"/>
      <c r="ER578" s="84"/>
      <c r="ES578" s="84"/>
      <c r="ET578" s="84"/>
      <c r="EU578" s="84"/>
      <c r="EV578" s="84"/>
      <c r="EW578" s="84"/>
      <c r="EX578" s="84"/>
      <c r="EY578" s="84"/>
      <c r="EZ578" s="84"/>
      <c r="FA578" s="84"/>
      <c r="FB578" s="84"/>
      <c r="FC578" s="84"/>
      <c r="FD578" s="84"/>
      <c r="FE578" s="84"/>
      <c r="FF578" s="84"/>
      <c r="FG578" s="84"/>
      <c r="FH578" s="84"/>
      <c r="FI578" s="84"/>
      <c r="FJ578" s="84"/>
      <c r="FK578" s="84"/>
      <c r="FL578" s="84"/>
      <c r="FM578" s="84"/>
      <c r="FN578" s="84"/>
      <c r="FO578" s="84"/>
      <c r="FP578" s="84"/>
      <c r="FQ578" s="84"/>
      <c r="FR578" s="84"/>
      <c r="FS578" s="84"/>
      <c r="FT578" s="84"/>
      <c r="FU578" s="84"/>
      <c r="FV578" s="84"/>
      <c r="FW578" s="84"/>
      <c r="FX578" s="84"/>
      <c r="FY578" s="84"/>
      <c r="FZ578" s="84"/>
      <c r="GA578" s="84"/>
      <c r="GB578" s="84"/>
      <c r="GC578" s="84"/>
      <c r="GD578" s="84"/>
      <c r="GE578" s="84"/>
      <c r="GF578" s="84"/>
      <c r="GG578" s="84"/>
      <c r="GH578" s="84"/>
      <c r="GI578" s="84"/>
      <c r="GJ578" s="84"/>
      <c r="GK578" s="84"/>
      <c r="GL578" s="84"/>
      <c r="GM578" s="84"/>
      <c r="GN578" s="84"/>
      <c r="GO578" s="84"/>
      <c r="GP578" s="84"/>
      <c r="GQ578" s="84"/>
      <c r="GR578" s="84"/>
      <c r="GS578" s="84"/>
      <c r="GT578" s="84"/>
      <c r="GU578" s="84"/>
      <c r="GV578" s="84"/>
      <c r="GW578" s="84"/>
      <c r="GX578" s="84"/>
      <c r="GY578" s="84"/>
      <c r="GZ578" s="84"/>
      <c r="HA578" s="84"/>
      <c r="HB578" s="84"/>
      <c r="HC578" s="84"/>
      <c r="HD578" s="84"/>
      <c r="HE578" s="84"/>
      <c r="HF578" s="84"/>
      <c r="HG578" s="84"/>
      <c r="HH578" s="84"/>
      <c r="HI578" s="84"/>
      <c r="HJ578" s="84"/>
      <c r="HK578" s="84"/>
      <c r="HL578" s="84"/>
      <c r="HM578" s="84"/>
      <c r="HN578" s="84"/>
      <c r="HO578" s="84"/>
      <c r="HP578" s="84"/>
      <c r="HQ578" s="84"/>
      <c r="HR578" s="84"/>
      <c r="HS578" s="84"/>
      <c r="HT578" s="84"/>
      <c r="HU578" s="84"/>
      <c r="HV578" s="84"/>
      <c r="HW578" s="84"/>
      <c r="HX578" s="84"/>
      <c r="HY578" s="84"/>
      <c r="HZ578" s="84"/>
      <c r="IA578" s="84"/>
      <c r="IB578" s="84"/>
      <c r="IC578" s="84"/>
      <c r="ID578" s="84"/>
      <c r="IE578" s="84"/>
      <c r="IF578" s="84"/>
      <c r="IG578" s="84"/>
      <c r="IH578" s="84"/>
      <c r="II578" s="84"/>
      <c r="IJ578" s="84"/>
      <c r="IK578" s="84"/>
      <c r="IL578" s="84"/>
    </row>
    <row r="579" spans="1:246" ht="36" customHeight="1">
      <c r="A579" s="49" t="s">
        <v>840</v>
      </c>
      <c r="B579" s="49" t="s">
        <v>33</v>
      </c>
      <c r="E579" s="90">
        <v>12</v>
      </c>
      <c r="F579" s="115" t="s">
        <v>629</v>
      </c>
      <c r="G579" s="403" t="s">
        <v>102</v>
      </c>
      <c r="H579" s="222">
        <f t="shared" si="116"/>
        <v>19707.05</v>
      </c>
      <c r="I579" s="203">
        <v>17915.5</v>
      </c>
      <c r="J579" s="113"/>
      <c r="K579" s="113">
        <v>1791.5500000000002</v>
      </c>
      <c r="L579" s="88">
        <f t="shared" si="117"/>
        <v>16932.990000000002</v>
      </c>
      <c r="M579" s="113">
        <v>16932.990000000002</v>
      </c>
      <c r="N579" s="114"/>
      <c r="O579" s="113"/>
      <c r="P579" s="113">
        <f t="shared" si="118"/>
        <v>982.51</v>
      </c>
      <c r="Q579" s="113">
        <v>982.51</v>
      </c>
      <c r="R579" s="114"/>
      <c r="S579" s="114"/>
      <c r="T579" s="114">
        <f t="shared" si="119"/>
        <v>0</v>
      </c>
      <c r="U579" s="114"/>
      <c r="V579" s="114"/>
      <c r="W579" s="114"/>
      <c r="X579" s="82" t="s">
        <v>604</v>
      </c>
      <c r="Y579" s="90"/>
      <c r="Z579" s="50">
        <f t="shared" si="110"/>
        <v>19707.05</v>
      </c>
      <c r="AA579" s="51">
        <f t="shared" si="111"/>
        <v>16932.990000000002</v>
      </c>
      <c r="AB579" s="51">
        <f t="shared" si="112"/>
        <v>982.51</v>
      </c>
      <c r="AC579" s="51">
        <f t="shared" si="113"/>
        <v>0</v>
      </c>
      <c r="AD579" s="84"/>
      <c r="AE579" s="84"/>
      <c r="AF579" s="84"/>
      <c r="AG579" s="84"/>
      <c r="AH579" s="84"/>
      <c r="AI579" s="84"/>
      <c r="AJ579" s="84"/>
      <c r="AK579" s="84"/>
      <c r="AL579" s="84"/>
      <c r="AM579" s="84"/>
      <c r="AN579" s="84"/>
      <c r="AO579" s="84"/>
      <c r="AP579" s="84"/>
      <c r="AQ579" s="84"/>
      <c r="AR579" s="84"/>
      <c r="AS579" s="84"/>
      <c r="AT579" s="84"/>
      <c r="AU579" s="84"/>
      <c r="AV579" s="84"/>
      <c r="AW579" s="84"/>
      <c r="AX579" s="84"/>
      <c r="AY579" s="84"/>
      <c r="AZ579" s="84"/>
      <c r="BA579" s="84"/>
      <c r="BB579" s="84"/>
      <c r="BC579" s="84"/>
      <c r="BD579" s="84"/>
      <c r="BE579" s="84"/>
      <c r="BF579" s="84"/>
      <c r="BG579" s="84"/>
      <c r="BH579" s="84"/>
      <c r="BI579" s="84"/>
      <c r="BJ579" s="84"/>
      <c r="BK579" s="84"/>
      <c r="BL579" s="84"/>
      <c r="BM579" s="84"/>
      <c r="BN579" s="84"/>
      <c r="BO579" s="84"/>
      <c r="BP579" s="84"/>
      <c r="BQ579" s="84"/>
      <c r="BR579" s="84"/>
      <c r="BS579" s="84"/>
      <c r="BT579" s="84"/>
      <c r="BU579" s="84"/>
      <c r="BV579" s="84"/>
      <c r="BW579" s="84"/>
      <c r="BX579" s="84"/>
      <c r="BY579" s="84"/>
      <c r="BZ579" s="84"/>
      <c r="CA579" s="84"/>
      <c r="CB579" s="84"/>
      <c r="CC579" s="84"/>
      <c r="CD579" s="84"/>
      <c r="CE579" s="84"/>
      <c r="CF579" s="84"/>
      <c r="CG579" s="84"/>
      <c r="CH579" s="84"/>
      <c r="CI579" s="84"/>
      <c r="CJ579" s="84"/>
      <c r="CK579" s="84"/>
      <c r="CL579" s="84"/>
      <c r="CM579" s="84"/>
      <c r="CN579" s="84"/>
      <c r="CO579" s="84"/>
      <c r="CP579" s="84"/>
      <c r="CQ579" s="84"/>
      <c r="CR579" s="84"/>
      <c r="CS579" s="84"/>
      <c r="CT579" s="84"/>
      <c r="CU579" s="84"/>
      <c r="CV579" s="84"/>
      <c r="CW579" s="84"/>
      <c r="CX579" s="84"/>
      <c r="CY579" s="84"/>
      <c r="CZ579" s="84"/>
      <c r="DA579" s="84"/>
      <c r="DB579" s="84"/>
      <c r="DC579" s="84"/>
      <c r="DD579" s="84"/>
      <c r="DE579" s="84"/>
      <c r="DF579" s="84"/>
      <c r="DG579" s="84"/>
      <c r="DH579" s="84"/>
      <c r="DI579" s="84"/>
      <c r="DJ579" s="84"/>
      <c r="DK579" s="84"/>
      <c r="DL579" s="84"/>
      <c r="DM579" s="84"/>
      <c r="DN579" s="84"/>
      <c r="DO579" s="84"/>
      <c r="DP579" s="84"/>
      <c r="DQ579" s="84"/>
      <c r="DR579" s="84"/>
      <c r="DS579" s="84"/>
      <c r="DT579" s="84"/>
      <c r="DU579" s="84"/>
      <c r="DV579" s="84"/>
      <c r="DW579" s="84"/>
      <c r="DX579" s="84"/>
      <c r="DY579" s="84"/>
      <c r="DZ579" s="84"/>
      <c r="EA579" s="84"/>
      <c r="EB579" s="84"/>
      <c r="EC579" s="84"/>
      <c r="ED579" s="84"/>
      <c r="EE579" s="84"/>
      <c r="EF579" s="84"/>
      <c r="EG579" s="84"/>
      <c r="EH579" s="84"/>
      <c r="EI579" s="84"/>
      <c r="EJ579" s="84"/>
      <c r="EK579" s="84"/>
      <c r="EL579" s="84"/>
      <c r="EM579" s="84"/>
      <c r="EN579" s="84"/>
      <c r="EO579" s="84"/>
      <c r="EP579" s="84"/>
      <c r="EQ579" s="84"/>
      <c r="ER579" s="84"/>
      <c r="ES579" s="84"/>
      <c r="ET579" s="84"/>
      <c r="EU579" s="84"/>
      <c r="EV579" s="84"/>
      <c r="EW579" s="84"/>
      <c r="EX579" s="84"/>
      <c r="EY579" s="84"/>
      <c r="EZ579" s="84"/>
      <c r="FA579" s="84"/>
      <c r="FB579" s="84"/>
      <c r="FC579" s="84"/>
      <c r="FD579" s="84"/>
      <c r="FE579" s="84"/>
      <c r="FF579" s="84"/>
      <c r="FG579" s="84"/>
      <c r="FH579" s="84"/>
      <c r="FI579" s="84"/>
      <c r="FJ579" s="84"/>
      <c r="FK579" s="84"/>
      <c r="FL579" s="84"/>
      <c r="FM579" s="84"/>
      <c r="FN579" s="84"/>
      <c r="FO579" s="84"/>
      <c r="FP579" s="84"/>
      <c r="FQ579" s="84"/>
      <c r="FR579" s="84"/>
      <c r="FS579" s="84"/>
      <c r="FT579" s="84"/>
      <c r="FU579" s="84"/>
      <c r="FV579" s="84"/>
      <c r="FW579" s="84"/>
      <c r="FX579" s="84"/>
      <c r="FY579" s="84"/>
      <c r="FZ579" s="84"/>
      <c r="GA579" s="84"/>
      <c r="GB579" s="84"/>
      <c r="GC579" s="84"/>
      <c r="GD579" s="84"/>
      <c r="GE579" s="84"/>
      <c r="GF579" s="84"/>
      <c r="GG579" s="84"/>
      <c r="GH579" s="84"/>
      <c r="GI579" s="84"/>
      <c r="GJ579" s="84"/>
      <c r="GK579" s="84"/>
      <c r="GL579" s="84"/>
      <c r="GM579" s="84"/>
      <c r="GN579" s="84"/>
      <c r="GO579" s="84"/>
      <c r="GP579" s="84"/>
      <c r="GQ579" s="84"/>
      <c r="GR579" s="84"/>
      <c r="GS579" s="84"/>
      <c r="GT579" s="84"/>
      <c r="GU579" s="84"/>
      <c r="GV579" s="84"/>
      <c r="GW579" s="84"/>
      <c r="GX579" s="84"/>
      <c r="GY579" s="84"/>
      <c r="GZ579" s="84"/>
      <c r="HA579" s="84"/>
      <c r="HB579" s="84"/>
      <c r="HC579" s="84"/>
      <c r="HD579" s="84"/>
      <c r="HE579" s="84"/>
      <c r="HF579" s="84"/>
      <c r="HG579" s="84"/>
      <c r="HH579" s="84"/>
      <c r="HI579" s="84"/>
      <c r="HJ579" s="84"/>
      <c r="HK579" s="84"/>
      <c r="HL579" s="84"/>
      <c r="HM579" s="84"/>
      <c r="HN579" s="84"/>
      <c r="HO579" s="84"/>
      <c r="HP579" s="84"/>
      <c r="HQ579" s="84"/>
      <c r="HR579" s="84"/>
      <c r="HS579" s="84"/>
      <c r="HT579" s="84"/>
      <c r="HU579" s="84"/>
      <c r="HV579" s="84"/>
      <c r="HW579" s="84"/>
      <c r="HX579" s="84"/>
      <c r="HY579" s="84"/>
      <c r="HZ579" s="84"/>
      <c r="IA579" s="84"/>
      <c r="IB579" s="84"/>
      <c r="IC579" s="84"/>
      <c r="ID579" s="84"/>
      <c r="IE579" s="84"/>
      <c r="IF579" s="84"/>
      <c r="IG579" s="84"/>
      <c r="IH579" s="84"/>
      <c r="II579" s="84"/>
      <c r="IJ579" s="84"/>
      <c r="IK579" s="84"/>
      <c r="IL579" s="84"/>
    </row>
    <row r="580" spans="1:246" ht="30">
      <c r="A580" s="49" t="s">
        <v>840</v>
      </c>
      <c r="B580" s="49" t="s">
        <v>33</v>
      </c>
      <c r="E580" s="90">
        <v>45</v>
      </c>
      <c r="F580" s="115" t="s">
        <v>662</v>
      </c>
      <c r="G580" s="403"/>
      <c r="H580" s="222">
        <f t="shared" si="116"/>
        <v>4852.1076735999995</v>
      </c>
      <c r="I580" s="203">
        <v>4411.0069759999997</v>
      </c>
      <c r="J580" s="113"/>
      <c r="K580" s="113">
        <v>441.10069759999999</v>
      </c>
      <c r="L580" s="88">
        <f t="shared" si="117"/>
        <v>1615.3669759999998</v>
      </c>
      <c r="M580" s="113">
        <v>1615.3669759999998</v>
      </c>
      <c r="N580" s="114"/>
      <c r="O580" s="113"/>
      <c r="P580" s="113">
        <f t="shared" si="118"/>
        <v>2795.64</v>
      </c>
      <c r="Q580" s="113">
        <v>2795.64</v>
      </c>
      <c r="R580" s="114"/>
      <c r="S580" s="114"/>
      <c r="T580" s="114">
        <f t="shared" si="119"/>
        <v>305.36697600000002</v>
      </c>
      <c r="U580" s="114">
        <v>305.36697600000002</v>
      </c>
      <c r="V580" s="114"/>
      <c r="W580" s="114"/>
      <c r="X580" s="82" t="s">
        <v>596</v>
      </c>
      <c r="Y580" s="90"/>
      <c r="Z580" s="50">
        <f t="shared" si="110"/>
        <v>4852.1076735999995</v>
      </c>
      <c r="AA580" s="51">
        <f t="shared" si="111"/>
        <v>1615.3669759999998</v>
      </c>
      <c r="AB580" s="51">
        <f t="shared" si="112"/>
        <v>2795.64</v>
      </c>
      <c r="AC580" s="51">
        <f t="shared" si="113"/>
        <v>305.36697600000002</v>
      </c>
      <c r="AD580" s="84"/>
      <c r="AE580" s="84"/>
      <c r="AF580" s="84"/>
      <c r="AG580" s="84"/>
      <c r="AH580" s="84"/>
      <c r="AI580" s="84"/>
      <c r="AJ580" s="84"/>
      <c r="AK580" s="84"/>
      <c r="AL580" s="84"/>
      <c r="AM580" s="84"/>
      <c r="AN580" s="84"/>
      <c r="AO580" s="84"/>
      <c r="AP580" s="84"/>
      <c r="AQ580" s="84"/>
      <c r="AR580" s="84"/>
      <c r="AS580" s="84"/>
      <c r="AT580" s="84"/>
      <c r="AU580" s="84"/>
      <c r="AV580" s="84"/>
      <c r="AW580" s="84"/>
      <c r="AX580" s="84"/>
      <c r="AY580" s="84"/>
      <c r="AZ580" s="84"/>
      <c r="BA580" s="84"/>
      <c r="BB580" s="84"/>
      <c r="BC580" s="84"/>
      <c r="BD580" s="84"/>
      <c r="BE580" s="84"/>
      <c r="BF580" s="84"/>
      <c r="BG580" s="84"/>
      <c r="BH580" s="84"/>
      <c r="BI580" s="84"/>
      <c r="BJ580" s="84"/>
      <c r="BK580" s="84"/>
      <c r="BL580" s="84"/>
      <c r="BM580" s="84"/>
      <c r="BN580" s="84"/>
      <c r="BO580" s="84"/>
      <c r="BP580" s="84"/>
      <c r="BQ580" s="84"/>
      <c r="BR580" s="84"/>
      <c r="BS580" s="84"/>
      <c r="BT580" s="84"/>
      <c r="BU580" s="84"/>
      <c r="BV580" s="84"/>
      <c r="BW580" s="84"/>
      <c r="BX580" s="84"/>
      <c r="BY580" s="84"/>
      <c r="BZ580" s="84"/>
      <c r="CA580" s="84"/>
      <c r="CB580" s="84"/>
      <c r="CC580" s="84"/>
      <c r="CD580" s="84"/>
      <c r="CE580" s="84"/>
      <c r="CF580" s="84"/>
      <c r="CG580" s="84"/>
      <c r="CH580" s="84"/>
      <c r="CI580" s="84"/>
      <c r="CJ580" s="84"/>
      <c r="CK580" s="84"/>
      <c r="CL580" s="84"/>
      <c r="CM580" s="84"/>
      <c r="CN580" s="84"/>
      <c r="CO580" s="84"/>
      <c r="CP580" s="84"/>
      <c r="CQ580" s="84"/>
      <c r="CR580" s="84"/>
      <c r="CS580" s="84"/>
      <c r="CT580" s="84"/>
      <c r="CU580" s="84"/>
      <c r="CV580" s="84"/>
      <c r="CW580" s="84"/>
      <c r="CX580" s="84"/>
      <c r="CY580" s="84"/>
      <c r="CZ580" s="84"/>
      <c r="DA580" s="84"/>
      <c r="DB580" s="84"/>
      <c r="DC580" s="84"/>
      <c r="DD580" s="84"/>
      <c r="DE580" s="84"/>
      <c r="DF580" s="84"/>
      <c r="DG580" s="84"/>
      <c r="DH580" s="84"/>
      <c r="DI580" s="84"/>
      <c r="DJ580" s="84"/>
      <c r="DK580" s="84"/>
      <c r="DL580" s="84"/>
      <c r="DM580" s="84"/>
      <c r="DN580" s="84"/>
      <c r="DO580" s="84"/>
      <c r="DP580" s="84"/>
      <c r="DQ580" s="84"/>
      <c r="DR580" s="84"/>
      <c r="DS580" s="84"/>
      <c r="DT580" s="84"/>
      <c r="DU580" s="84"/>
      <c r="DV580" s="84"/>
      <c r="DW580" s="84"/>
      <c r="DX580" s="84"/>
      <c r="DY580" s="84"/>
      <c r="DZ580" s="84"/>
      <c r="EA580" s="84"/>
      <c r="EB580" s="84"/>
      <c r="EC580" s="84"/>
      <c r="ED580" s="84"/>
      <c r="EE580" s="84"/>
      <c r="EF580" s="84"/>
      <c r="EG580" s="84"/>
      <c r="EH580" s="84"/>
      <c r="EI580" s="84"/>
      <c r="EJ580" s="84"/>
      <c r="EK580" s="84"/>
      <c r="EL580" s="84"/>
      <c r="EM580" s="84"/>
      <c r="EN580" s="84"/>
      <c r="EO580" s="84"/>
      <c r="EP580" s="84"/>
      <c r="EQ580" s="84"/>
      <c r="ER580" s="84"/>
      <c r="ES580" s="84"/>
      <c r="ET580" s="84"/>
      <c r="EU580" s="84"/>
      <c r="EV580" s="84"/>
      <c r="EW580" s="84"/>
      <c r="EX580" s="84"/>
      <c r="EY580" s="84"/>
      <c r="EZ580" s="84"/>
      <c r="FA580" s="84"/>
      <c r="FB580" s="84"/>
      <c r="FC580" s="84"/>
      <c r="FD580" s="84"/>
      <c r="FE580" s="84"/>
      <c r="FF580" s="84"/>
      <c r="FG580" s="84"/>
      <c r="FH580" s="84"/>
      <c r="FI580" s="84"/>
      <c r="FJ580" s="84"/>
      <c r="FK580" s="84"/>
      <c r="FL580" s="84"/>
      <c r="FM580" s="84"/>
      <c r="FN580" s="84"/>
      <c r="FO580" s="84"/>
      <c r="FP580" s="84"/>
      <c r="FQ580" s="84"/>
      <c r="FR580" s="84"/>
      <c r="FS580" s="84"/>
      <c r="FT580" s="84"/>
      <c r="FU580" s="84"/>
      <c r="FV580" s="84"/>
      <c r="FW580" s="84"/>
      <c r="FX580" s="84"/>
      <c r="FY580" s="84"/>
      <c r="FZ580" s="84"/>
      <c r="GA580" s="84"/>
      <c r="GB580" s="84"/>
      <c r="GC580" s="84"/>
      <c r="GD580" s="84"/>
      <c r="GE580" s="84"/>
      <c r="GF580" s="84"/>
      <c r="GG580" s="84"/>
      <c r="GH580" s="84"/>
      <c r="GI580" s="84"/>
      <c r="GJ580" s="84"/>
      <c r="GK580" s="84"/>
      <c r="GL580" s="84"/>
      <c r="GM580" s="84"/>
      <c r="GN580" s="84"/>
      <c r="GO580" s="84"/>
      <c r="GP580" s="84"/>
      <c r="GQ580" s="84"/>
      <c r="GR580" s="84"/>
      <c r="GS580" s="84"/>
      <c r="GT580" s="84"/>
      <c r="GU580" s="84"/>
      <c r="GV580" s="84"/>
      <c r="GW580" s="84"/>
      <c r="GX580" s="84"/>
      <c r="GY580" s="84"/>
      <c r="GZ580" s="84"/>
      <c r="HA580" s="84"/>
      <c r="HB580" s="84"/>
      <c r="HC580" s="84"/>
      <c r="HD580" s="84"/>
      <c r="HE580" s="84"/>
      <c r="HF580" s="84"/>
      <c r="HG580" s="84"/>
      <c r="HH580" s="84"/>
      <c r="HI580" s="84"/>
      <c r="HJ580" s="84"/>
      <c r="HK580" s="84"/>
      <c r="HL580" s="84"/>
      <c r="HM580" s="84"/>
      <c r="HN580" s="84"/>
      <c r="HO580" s="84"/>
      <c r="HP580" s="84"/>
      <c r="HQ580" s="84"/>
      <c r="HR580" s="84"/>
      <c r="HS580" s="84"/>
      <c r="HT580" s="84"/>
      <c r="HU580" s="84"/>
      <c r="HV580" s="84"/>
      <c r="HW580" s="84"/>
      <c r="HX580" s="84"/>
      <c r="HY580" s="84"/>
      <c r="HZ580" s="84"/>
      <c r="IA580" s="84"/>
      <c r="IB580" s="84"/>
      <c r="IC580" s="84"/>
      <c r="ID580" s="84"/>
      <c r="IE580" s="84"/>
      <c r="IF580" s="84"/>
      <c r="IG580" s="84"/>
      <c r="IH580" s="84"/>
      <c r="II580" s="84"/>
      <c r="IJ580" s="84"/>
      <c r="IK580" s="84"/>
      <c r="IL580" s="84"/>
    </row>
    <row r="581" spans="1:246" ht="45">
      <c r="A581" s="49" t="s">
        <v>840</v>
      </c>
      <c r="B581" s="49" t="s">
        <v>33</v>
      </c>
      <c r="E581" s="90">
        <v>14</v>
      </c>
      <c r="F581" s="115" t="s">
        <v>631</v>
      </c>
      <c r="G581" s="124" t="s">
        <v>894</v>
      </c>
      <c r="H581" s="222">
        <f t="shared" si="116"/>
        <v>2734.6505999999999</v>
      </c>
      <c r="I581" s="203">
        <v>2486.0459999999998</v>
      </c>
      <c r="J581" s="113"/>
      <c r="K581" s="113">
        <v>248.6046</v>
      </c>
      <c r="L581" s="88">
        <f t="shared" si="117"/>
        <v>2486.0459999999998</v>
      </c>
      <c r="M581" s="113">
        <v>2486.0459999999998</v>
      </c>
      <c r="N581" s="114"/>
      <c r="O581" s="113"/>
      <c r="P581" s="113">
        <f t="shared" si="118"/>
        <v>0</v>
      </c>
      <c r="Q581" s="113"/>
      <c r="R581" s="114"/>
      <c r="S581" s="114"/>
      <c r="T581" s="114">
        <f t="shared" si="119"/>
        <v>0</v>
      </c>
      <c r="U581" s="114"/>
      <c r="V581" s="114"/>
      <c r="W581" s="114"/>
      <c r="X581" s="82" t="s">
        <v>600</v>
      </c>
      <c r="Y581" s="90"/>
      <c r="Z581" s="50">
        <f t="shared" si="110"/>
        <v>2734.6505999999999</v>
      </c>
      <c r="AA581" s="51">
        <f t="shared" si="111"/>
        <v>2486.0459999999998</v>
      </c>
      <c r="AB581" s="51">
        <f t="shared" si="112"/>
        <v>0</v>
      </c>
      <c r="AC581" s="51">
        <f t="shared" si="113"/>
        <v>0</v>
      </c>
      <c r="AD581" s="84"/>
      <c r="AE581" s="84"/>
      <c r="AF581" s="84"/>
      <c r="AG581" s="84"/>
      <c r="AH581" s="84"/>
      <c r="AI581" s="84"/>
      <c r="AJ581" s="84"/>
      <c r="AK581" s="84"/>
      <c r="AL581" s="84"/>
      <c r="AM581" s="84"/>
      <c r="AN581" s="84"/>
      <c r="AO581" s="84"/>
      <c r="AP581" s="84"/>
      <c r="AQ581" s="84"/>
      <c r="AR581" s="84"/>
      <c r="AS581" s="84"/>
      <c r="AT581" s="84"/>
      <c r="AU581" s="84"/>
      <c r="AV581" s="84"/>
      <c r="AW581" s="84"/>
      <c r="AX581" s="84"/>
      <c r="AY581" s="84"/>
      <c r="AZ581" s="84"/>
      <c r="BA581" s="84"/>
      <c r="BB581" s="84"/>
      <c r="BC581" s="84"/>
      <c r="BD581" s="84"/>
      <c r="BE581" s="84"/>
      <c r="BF581" s="84"/>
      <c r="BG581" s="84"/>
      <c r="BH581" s="84"/>
      <c r="BI581" s="84"/>
      <c r="BJ581" s="84"/>
      <c r="BK581" s="84"/>
      <c r="BL581" s="84"/>
      <c r="BM581" s="84"/>
      <c r="BN581" s="84"/>
      <c r="BO581" s="84"/>
      <c r="BP581" s="84"/>
      <c r="BQ581" s="84"/>
      <c r="BR581" s="84"/>
      <c r="BS581" s="84"/>
      <c r="BT581" s="84"/>
      <c r="BU581" s="84"/>
      <c r="BV581" s="84"/>
      <c r="BW581" s="84"/>
      <c r="BX581" s="84"/>
      <c r="BY581" s="84"/>
      <c r="BZ581" s="84"/>
      <c r="CA581" s="84"/>
      <c r="CB581" s="84"/>
      <c r="CC581" s="84"/>
      <c r="CD581" s="84"/>
      <c r="CE581" s="84"/>
      <c r="CF581" s="84"/>
      <c r="CG581" s="84"/>
      <c r="CH581" s="84"/>
      <c r="CI581" s="84"/>
      <c r="CJ581" s="84"/>
      <c r="CK581" s="84"/>
      <c r="CL581" s="84"/>
      <c r="CM581" s="84"/>
      <c r="CN581" s="84"/>
      <c r="CO581" s="84"/>
      <c r="CP581" s="84"/>
      <c r="CQ581" s="84"/>
      <c r="CR581" s="84"/>
      <c r="CS581" s="84"/>
      <c r="CT581" s="84"/>
      <c r="CU581" s="84"/>
      <c r="CV581" s="84"/>
      <c r="CW581" s="84"/>
      <c r="CX581" s="84"/>
      <c r="CY581" s="84"/>
      <c r="CZ581" s="84"/>
      <c r="DA581" s="84"/>
      <c r="DB581" s="84"/>
      <c r="DC581" s="84"/>
      <c r="DD581" s="84"/>
      <c r="DE581" s="84"/>
      <c r="DF581" s="84"/>
      <c r="DG581" s="84"/>
      <c r="DH581" s="84"/>
      <c r="DI581" s="84"/>
      <c r="DJ581" s="84"/>
      <c r="DK581" s="84"/>
      <c r="DL581" s="84"/>
      <c r="DM581" s="84"/>
      <c r="DN581" s="84"/>
      <c r="DO581" s="84"/>
      <c r="DP581" s="84"/>
      <c r="DQ581" s="84"/>
      <c r="DR581" s="84"/>
      <c r="DS581" s="84"/>
      <c r="DT581" s="84"/>
      <c r="DU581" s="84"/>
      <c r="DV581" s="84"/>
      <c r="DW581" s="84"/>
      <c r="DX581" s="84"/>
      <c r="DY581" s="84"/>
      <c r="DZ581" s="84"/>
      <c r="EA581" s="84"/>
      <c r="EB581" s="84"/>
      <c r="EC581" s="84"/>
      <c r="ED581" s="84"/>
      <c r="EE581" s="84"/>
      <c r="EF581" s="84"/>
      <c r="EG581" s="84"/>
      <c r="EH581" s="84"/>
      <c r="EI581" s="84"/>
      <c r="EJ581" s="84"/>
      <c r="EK581" s="84"/>
      <c r="EL581" s="84"/>
      <c r="EM581" s="84"/>
      <c r="EN581" s="84"/>
      <c r="EO581" s="84"/>
      <c r="EP581" s="84"/>
      <c r="EQ581" s="84"/>
      <c r="ER581" s="84"/>
      <c r="ES581" s="84"/>
      <c r="ET581" s="84"/>
      <c r="EU581" s="84"/>
      <c r="EV581" s="84"/>
      <c r="EW581" s="84"/>
      <c r="EX581" s="84"/>
      <c r="EY581" s="84"/>
      <c r="EZ581" s="84"/>
      <c r="FA581" s="84"/>
      <c r="FB581" s="84"/>
      <c r="FC581" s="84"/>
      <c r="FD581" s="84"/>
      <c r="FE581" s="84"/>
      <c r="FF581" s="84"/>
      <c r="FG581" s="84"/>
      <c r="FH581" s="84"/>
      <c r="FI581" s="84"/>
      <c r="FJ581" s="84"/>
      <c r="FK581" s="84"/>
      <c r="FL581" s="84"/>
      <c r="FM581" s="84"/>
      <c r="FN581" s="84"/>
      <c r="FO581" s="84"/>
      <c r="FP581" s="84"/>
      <c r="FQ581" s="84"/>
      <c r="FR581" s="84"/>
      <c r="FS581" s="84"/>
      <c r="FT581" s="84"/>
      <c r="FU581" s="84"/>
      <c r="FV581" s="84"/>
      <c r="FW581" s="84"/>
      <c r="FX581" s="84"/>
      <c r="FY581" s="84"/>
      <c r="FZ581" s="84"/>
      <c r="GA581" s="84"/>
      <c r="GB581" s="84"/>
      <c r="GC581" s="84"/>
      <c r="GD581" s="84"/>
      <c r="GE581" s="84"/>
      <c r="GF581" s="84"/>
      <c r="GG581" s="84"/>
      <c r="GH581" s="84"/>
      <c r="GI581" s="84"/>
      <c r="GJ581" s="84"/>
      <c r="GK581" s="84"/>
      <c r="GL581" s="84"/>
      <c r="GM581" s="84"/>
      <c r="GN581" s="84"/>
      <c r="GO581" s="84"/>
      <c r="GP581" s="84"/>
      <c r="GQ581" s="84"/>
      <c r="GR581" s="84"/>
      <c r="GS581" s="84"/>
      <c r="GT581" s="84"/>
      <c r="GU581" s="84"/>
      <c r="GV581" s="84"/>
      <c r="GW581" s="84"/>
      <c r="GX581" s="84"/>
      <c r="GY581" s="84"/>
      <c r="GZ581" s="84"/>
      <c r="HA581" s="84"/>
      <c r="HB581" s="84"/>
      <c r="HC581" s="84"/>
      <c r="HD581" s="84"/>
      <c r="HE581" s="84"/>
      <c r="HF581" s="84"/>
      <c r="HG581" s="84"/>
      <c r="HH581" s="84"/>
      <c r="HI581" s="84"/>
      <c r="HJ581" s="84"/>
      <c r="HK581" s="84"/>
      <c r="HL581" s="84"/>
      <c r="HM581" s="84"/>
      <c r="HN581" s="84"/>
      <c r="HO581" s="84"/>
      <c r="HP581" s="84"/>
      <c r="HQ581" s="84"/>
      <c r="HR581" s="84"/>
      <c r="HS581" s="84"/>
      <c r="HT581" s="84"/>
      <c r="HU581" s="84"/>
      <c r="HV581" s="84"/>
      <c r="HW581" s="84"/>
      <c r="HX581" s="84"/>
      <c r="HY581" s="84"/>
      <c r="HZ581" s="84"/>
      <c r="IA581" s="84"/>
      <c r="IB581" s="84"/>
      <c r="IC581" s="84"/>
      <c r="ID581" s="84"/>
      <c r="IE581" s="84"/>
      <c r="IF581" s="84"/>
      <c r="IG581" s="84"/>
      <c r="IH581" s="84"/>
      <c r="II581" s="84"/>
      <c r="IJ581" s="84"/>
      <c r="IK581" s="84"/>
      <c r="IL581" s="84"/>
    </row>
    <row r="582" spans="1:246" ht="45">
      <c r="A582" s="49" t="s">
        <v>840</v>
      </c>
      <c r="B582" s="49" t="s">
        <v>33</v>
      </c>
      <c r="E582" s="90">
        <v>17</v>
      </c>
      <c r="F582" s="115" t="s">
        <v>634</v>
      </c>
      <c r="G582" s="403" t="s">
        <v>890</v>
      </c>
      <c r="H582" s="222">
        <f t="shared" si="116"/>
        <v>1870</v>
      </c>
      <c r="I582" s="203">
        <v>1700</v>
      </c>
      <c r="J582" s="113"/>
      <c r="K582" s="113">
        <v>170</v>
      </c>
      <c r="L582" s="88">
        <f t="shared" si="117"/>
        <v>1700</v>
      </c>
      <c r="M582" s="113">
        <v>1700</v>
      </c>
      <c r="N582" s="114"/>
      <c r="O582" s="113"/>
      <c r="P582" s="113">
        <f t="shared" si="118"/>
        <v>0</v>
      </c>
      <c r="Q582" s="113"/>
      <c r="R582" s="114"/>
      <c r="S582" s="114"/>
      <c r="T582" s="114">
        <f t="shared" si="119"/>
        <v>96.772999999999996</v>
      </c>
      <c r="U582" s="114">
        <v>96.772999999999996</v>
      </c>
      <c r="V582" s="114"/>
      <c r="W582" s="114"/>
      <c r="X582" s="82" t="s">
        <v>596</v>
      </c>
      <c r="Y582" s="90"/>
      <c r="Z582" s="50">
        <f t="shared" si="110"/>
        <v>1870</v>
      </c>
      <c r="AA582" s="51">
        <f t="shared" si="111"/>
        <v>1700</v>
      </c>
      <c r="AB582" s="51">
        <f t="shared" si="112"/>
        <v>0</v>
      </c>
      <c r="AC582" s="51">
        <f t="shared" si="113"/>
        <v>96.772999999999996</v>
      </c>
      <c r="AD582" s="84"/>
      <c r="AE582" s="84"/>
      <c r="AF582" s="84"/>
      <c r="AG582" s="84"/>
      <c r="AH582" s="84"/>
      <c r="AI582" s="84"/>
      <c r="AJ582" s="84"/>
      <c r="AK582" s="84"/>
      <c r="AL582" s="84"/>
      <c r="AM582" s="84"/>
      <c r="AN582" s="84"/>
      <c r="AO582" s="84"/>
      <c r="AP582" s="84"/>
      <c r="AQ582" s="84"/>
      <c r="AR582" s="84"/>
      <c r="AS582" s="84"/>
      <c r="AT582" s="84"/>
      <c r="AU582" s="84"/>
      <c r="AV582" s="84"/>
      <c r="AW582" s="84"/>
      <c r="AX582" s="84"/>
      <c r="AY582" s="84"/>
      <c r="AZ582" s="84"/>
      <c r="BA582" s="84"/>
      <c r="BB582" s="84"/>
      <c r="BC582" s="84"/>
      <c r="BD582" s="84"/>
      <c r="BE582" s="84"/>
      <c r="BF582" s="84"/>
      <c r="BG582" s="84"/>
      <c r="BH582" s="84"/>
      <c r="BI582" s="84"/>
      <c r="BJ582" s="84"/>
      <c r="BK582" s="84"/>
      <c r="BL582" s="84"/>
      <c r="BM582" s="84"/>
      <c r="BN582" s="84"/>
      <c r="BO582" s="84"/>
      <c r="BP582" s="84"/>
      <c r="BQ582" s="84"/>
      <c r="BR582" s="84"/>
      <c r="BS582" s="84"/>
      <c r="BT582" s="84"/>
      <c r="BU582" s="84"/>
      <c r="BV582" s="84"/>
      <c r="BW582" s="84"/>
      <c r="BX582" s="84"/>
      <c r="BY582" s="84"/>
      <c r="BZ582" s="84"/>
      <c r="CA582" s="84"/>
      <c r="CB582" s="84"/>
      <c r="CC582" s="84"/>
      <c r="CD582" s="84"/>
      <c r="CE582" s="84"/>
      <c r="CF582" s="84"/>
      <c r="CG582" s="84"/>
      <c r="CH582" s="84"/>
      <c r="CI582" s="84"/>
      <c r="CJ582" s="84"/>
      <c r="CK582" s="84"/>
      <c r="CL582" s="84"/>
      <c r="CM582" s="84"/>
      <c r="CN582" s="84"/>
      <c r="CO582" s="84"/>
      <c r="CP582" s="84"/>
      <c r="CQ582" s="84"/>
      <c r="CR582" s="84"/>
      <c r="CS582" s="84"/>
      <c r="CT582" s="84"/>
      <c r="CU582" s="84"/>
      <c r="CV582" s="84"/>
      <c r="CW582" s="84"/>
      <c r="CX582" s="84"/>
      <c r="CY582" s="84"/>
      <c r="CZ582" s="84"/>
      <c r="DA582" s="84"/>
      <c r="DB582" s="84"/>
      <c r="DC582" s="84"/>
      <c r="DD582" s="84"/>
      <c r="DE582" s="84"/>
      <c r="DF582" s="84"/>
      <c r="DG582" s="84"/>
      <c r="DH582" s="84"/>
      <c r="DI582" s="84"/>
      <c r="DJ582" s="84"/>
      <c r="DK582" s="84"/>
      <c r="DL582" s="84"/>
      <c r="DM582" s="84"/>
      <c r="DN582" s="84"/>
      <c r="DO582" s="84"/>
      <c r="DP582" s="84"/>
      <c r="DQ582" s="84"/>
      <c r="DR582" s="84"/>
      <c r="DS582" s="84"/>
      <c r="DT582" s="84"/>
      <c r="DU582" s="84"/>
      <c r="DV582" s="84"/>
      <c r="DW582" s="84"/>
      <c r="DX582" s="84"/>
      <c r="DY582" s="84"/>
      <c r="DZ582" s="84"/>
      <c r="EA582" s="84"/>
      <c r="EB582" s="84"/>
      <c r="EC582" s="84"/>
      <c r="ED582" s="84"/>
      <c r="EE582" s="84"/>
      <c r="EF582" s="84"/>
      <c r="EG582" s="84"/>
      <c r="EH582" s="84"/>
      <c r="EI582" s="84"/>
      <c r="EJ582" s="84"/>
      <c r="EK582" s="84"/>
      <c r="EL582" s="84"/>
      <c r="EM582" s="84"/>
      <c r="EN582" s="84"/>
      <c r="EO582" s="84"/>
      <c r="EP582" s="84"/>
      <c r="EQ582" s="84"/>
      <c r="ER582" s="84"/>
      <c r="ES582" s="84"/>
      <c r="ET582" s="84"/>
      <c r="EU582" s="84"/>
      <c r="EV582" s="84"/>
      <c r="EW582" s="84"/>
      <c r="EX582" s="84"/>
      <c r="EY582" s="84"/>
      <c r="EZ582" s="84"/>
      <c r="FA582" s="84"/>
      <c r="FB582" s="84"/>
      <c r="FC582" s="84"/>
      <c r="FD582" s="84"/>
      <c r="FE582" s="84"/>
      <c r="FF582" s="84"/>
      <c r="FG582" s="84"/>
      <c r="FH582" s="84"/>
      <c r="FI582" s="84"/>
      <c r="FJ582" s="84"/>
      <c r="FK582" s="84"/>
      <c r="FL582" s="84"/>
      <c r="FM582" s="84"/>
      <c r="FN582" s="84"/>
      <c r="FO582" s="84"/>
      <c r="FP582" s="84"/>
      <c r="FQ582" s="84"/>
      <c r="FR582" s="84"/>
      <c r="FS582" s="84"/>
      <c r="FT582" s="84"/>
      <c r="FU582" s="84"/>
      <c r="FV582" s="84"/>
      <c r="FW582" s="84"/>
      <c r="FX582" s="84"/>
      <c r="FY582" s="84"/>
      <c r="FZ582" s="84"/>
      <c r="GA582" s="84"/>
      <c r="GB582" s="84"/>
      <c r="GC582" s="84"/>
      <c r="GD582" s="84"/>
      <c r="GE582" s="84"/>
      <c r="GF582" s="84"/>
      <c r="GG582" s="84"/>
      <c r="GH582" s="84"/>
      <c r="GI582" s="84"/>
      <c r="GJ582" s="84"/>
      <c r="GK582" s="84"/>
      <c r="GL582" s="84"/>
      <c r="GM582" s="84"/>
      <c r="GN582" s="84"/>
      <c r="GO582" s="84"/>
      <c r="GP582" s="84"/>
      <c r="GQ582" s="84"/>
      <c r="GR582" s="84"/>
      <c r="GS582" s="84"/>
      <c r="GT582" s="84"/>
      <c r="GU582" s="84"/>
      <c r="GV582" s="84"/>
      <c r="GW582" s="84"/>
      <c r="GX582" s="84"/>
      <c r="GY582" s="84"/>
      <c r="GZ582" s="84"/>
      <c r="HA582" s="84"/>
      <c r="HB582" s="84"/>
      <c r="HC582" s="84"/>
      <c r="HD582" s="84"/>
      <c r="HE582" s="84"/>
      <c r="HF582" s="84"/>
      <c r="HG582" s="84"/>
      <c r="HH582" s="84"/>
      <c r="HI582" s="84"/>
      <c r="HJ582" s="84"/>
      <c r="HK582" s="84"/>
      <c r="HL582" s="84"/>
      <c r="HM582" s="84"/>
      <c r="HN582" s="84"/>
      <c r="HO582" s="84"/>
      <c r="HP582" s="84"/>
      <c r="HQ582" s="84"/>
      <c r="HR582" s="84"/>
      <c r="HS582" s="84"/>
      <c r="HT582" s="84"/>
      <c r="HU582" s="84"/>
      <c r="HV582" s="84"/>
      <c r="HW582" s="84"/>
      <c r="HX582" s="84"/>
      <c r="HY582" s="84"/>
      <c r="HZ582" s="84"/>
      <c r="IA582" s="84"/>
      <c r="IB582" s="84"/>
      <c r="IC582" s="84"/>
      <c r="ID582" s="84"/>
      <c r="IE582" s="84"/>
      <c r="IF582" s="84"/>
      <c r="IG582" s="84"/>
      <c r="IH582" s="84"/>
      <c r="II582" s="84"/>
      <c r="IJ582" s="84"/>
      <c r="IK582" s="84"/>
      <c r="IL582" s="84"/>
    </row>
    <row r="583" spans="1:246" ht="30">
      <c r="A583" s="49" t="s">
        <v>840</v>
      </c>
      <c r="B583" s="49" t="s">
        <v>33</v>
      </c>
      <c r="E583" s="90">
        <v>18</v>
      </c>
      <c r="F583" s="115" t="s">
        <v>635</v>
      </c>
      <c r="G583" s="403"/>
      <c r="H583" s="222">
        <f t="shared" si="116"/>
        <v>2000.0982089000001</v>
      </c>
      <c r="I583" s="203">
        <v>1818.271099</v>
      </c>
      <c r="J583" s="113"/>
      <c r="K583" s="113">
        <v>181.82710990000001</v>
      </c>
      <c r="L583" s="88">
        <f t="shared" si="117"/>
        <v>1818.271099</v>
      </c>
      <c r="M583" s="113">
        <v>1818.271099</v>
      </c>
      <c r="N583" s="114"/>
      <c r="O583" s="113"/>
      <c r="P583" s="113">
        <f t="shared" si="118"/>
        <v>0</v>
      </c>
      <c r="Q583" s="113"/>
      <c r="R583" s="114"/>
      <c r="S583" s="114"/>
      <c r="T583" s="114">
        <f t="shared" si="119"/>
        <v>0</v>
      </c>
      <c r="U583" s="114">
        <v>0</v>
      </c>
      <c r="V583" s="114"/>
      <c r="W583" s="114"/>
      <c r="X583" s="82" t="s">
        <v>596</v>
      </c>
      <c r="Y583" s="90"/>
      <c r="Z583" s="50">
        <f t="shared" si="110"/>
        <v>2000.0982089000001</v>
      </c>
      <c r="AA583" s="51">
        <f t="shared" si="111"/>
        <v>1818.271099</v>
      </c>
      <c r="AB583" s="51">
        <f t="shared" si="112"/>
        <v>0</v>
      </c>
      <c r="AC583" s="51">
        <f t="shared" si="113"/>
        <v>0</v>
      </c>
      <c r="AD583" s="84"/>
      <c r="AE583" s="84"/>
      <c r="AF583" s="84"/>
      <c r="AG583" s="84"/>
      <c r="AH583" s="84"/>
      <c r="AI583" s="84"/>
      <c r="AJ583" s="84"/>
      <c r="AK583" s="84"/>
      <c r="AL583" s="84"/>
      <c r="AM583" s="84"/>
      <c r="AN583" s="84"/>
      <c r="AO583" s="84"/>
      <c r="AP583" s="84"/>
      <c r="AQ583" s="84"/>
      <c r="AR583" s="84"/>
      <c r="AS583" s="84"/>
      <c r="AT583" s="84"/>
      <c r="AU583" s="84"/>
      <c r="AV583" s="84"/>
      <c r="AW583" s="84"/>
      <c r="AX583" s="84"/>
      <c r="AY583" s="84"/>
      <c r="AZ583" s="84"/>
      <c r="BA583" s="84"/>
      <c r="BB583" s="84"/>
      <c r="BC583" s="84"/>
      <c r="BD583" s="84"/>
      <c r="BE583" s="84"/>
      <c r="BF583" s="84"/>
      <c r="BG583" s="84"/>
      <c r="BH583" s="84"/>
      <c r="BI583" s="84"/>
      <c r="BJ583" s="84"/>
      <c r="BK583" s="84"/>
      <c r="BL583" s="84"/>
      <c r="BM583" s="84"/>
      <c r="BN583" s="84"/>
      <c r="BO583" s="84"/>
      <c r="BP583" s="84"/>
      <c r="BQ583" s="84"/>
      <c r="BR583" s="84"/>
      <c r="BS583" s="84"/>
      <c r="BT583" s="84"/>
      <c r="BU583" s="84"/>
      <c r="BV583" s="84"/>
      <c r="BW583" s="84"/>
      <c r="BX583" s="84"/>
      <c r="BY583" s="84"/>
      <c r="BZ583" s="84"/>
      <c r="CA583" s="84"/>
      <c r="CB583" s="84"/>
      <c r="CC583" s="84"/>
      <c r="CD583" s="84"/>
      <c r="CE583" s="84"/>
      <c r="CF583" s="84"/>
      <c r="CG583" s="84"/>
      <c r="CH583" s="84"/>
      <c r="CI583" s="84"/>
      <c r="CJ583" s="84"/>
      <c r="CK583" s="84"/>
      <c r="CL583" s="84"/>
      <c r="CM583" s="84"/>
      <c r="CN583" s="84"/>
      <c r="CO583" s="84"/>
      <c r="CP583" s="84"/>
      <c r="CQ583" s="84"/>
      <c r="CR583" s="84"/>
      <c r="CS583" s="84"/>
      <c r="CT583" s="84"/>
      <c r="CU583" s="84"/>
      <c r="CV583" s="84"/>
      <c r="CW583" s="84"/>
      <c r="CX583" s="84"/>
      <c r="CY583" s="84"/>
      <c r="CZ583" s="84"/>
      <c r="DA583" s="84"/>
      <c r="DB583" s="84"/>
      <c r="DC583" s="84"/>
      <c r="DD583" s="84"/>
      <c r="DE583" s="84"/>
      <c r="DF583" s="84"/>
      <c r="DG583" s="84"/>
      <c r="DH583" s="84"/>
      <c r="DI583" s="84"/>
      <c r="DJ583" s="84"/>
      <c r="DK583" s="84"/>
      <c r="DL583" s="84"/>
      <c r="DM583" s="84"/>
      <c r="DN583" s="84"/>
      <c r="DO583" s="84"/>
      <c r="DP583" s="84"/>
      <c r="DQ583" s="84"/>
      <c r="DR583" s="84"/>
      <c r="DS583" s="84"/>
      <c r="DT583" s="84"/>
      <c r="DU583" s="84"/>
      <c r="DV583" s="84"/>
      <c r="DW583" s="84"/>
      <c r="DX583" s="84"/>
      <c r="DY583" s="84"/>
      <c r="DZ583" s="84"/>
      <c r="EA583" s="84"/>
      <c r="EB583" s="84"/>
      <c r="EC583" s="84"/>
      <c r="ED583" s="84"/>
      <c r="EE583" s="84"/>
      <c r="EF583" s="84"/>
      <c r="EG583" s="84"/>
      <c r="EH583" s="84"/>
      <c r="EI583" s="84"/>
      <c r="EJ583" s="84"/>
      <c r="EK583" s="84"/>
      <c r="EL583" s="84"/>
      <c r="EM583" s="84"/>
      <c r="EN583" s="84"/>
      <c r="EO583" s="84"/>
      <c r="EP583" s="84"/>
      <c r="EQ583" s="84"/>
      <c r="ER583" s="84"/>
      <c r="ES583" s="84"/>
      <c r="ET583" s="84"/>
      <c r="EU583" s="84"/>
      <c r="EV583" s="84"/>
      <c r="EW583" s="84"/>
      <c r="EX583" s="84"/>
      <c r="EY583" s="84"/>
      <c r="EZ583" s="84"/>
      <c r="FA583" s="84"/>
      <c r="FB583" s="84"/>
      <c r="FC583" s="84"/>
      <c r="FD583" s="84"/>
      <c r="FE583" s="84"/>
      <c r="FF583" s="84"/>
      <c r="FG583" s="84"/>
      <c r="FH583" s="84"/>
      <c r="FI583" s="84"/>
      <c r="FJ583" s="84"/>
      <c r="FK583" s="84"/>
      <c r="FL583" s="84"/>
      <c r="FM583" s="84"/>
      <c r="FN583" s="84"/>
      <c r="FO583" s="84"/>
      <c r="FP583" s="84"/>
      <c r="FQ583" s="84"/>
      <c r="FR583" s="84"/>
      <c r="FS583" s="84"/>
      <c r="FT583" s="84"/>
      <c r="FU583" s="84"/>
      <c r="FV583" s="84"/>
      <c r="FW583" s="84"/>
      <c r="FX583" s="84"/>
      <c r="FY583" s="84"/>
      <c r="FZ583" s="84"/>
      <c r="GA583" s="84"/>
      <c r="GB583" s="84"/>
      <c r="GC583" s="84"/>
      <c r="GD583" s="84"/>
      <c r="GE583" s="84"/>
      <c r="GF583" s="84"/>
      <c r="GG583" s="84"/>
      <c r="GH583" s="84"/>
      <c r="GI583" s="84"/>
      <c r="GJ583" s="84"/>
      <c r="GK583" s="84"/>
      <c r="GL583" s="84"/>
      <c r="GM583" s="84"/>
      <c r="GN583" s="84"/>
      <c r="GO583" s="84"/>
      <c r="GP583" s="84"/>
      <c r="GQ583" s="84"/>
      <c r="GR583" s="84"/>
      <c r="GS583" s="84"/>
      <c r="GT583" s="84"/>
      <c r="GU583" s="84"/>
      <c r="GV583" s="84"/>
      <c r="GW583" s="84"/>
      <c r="GX583" s="84"/>
      <c r="GY583" s="84"/>
      <c r="GZ583" s="84"/>
      <c r="HA583" s="84"/>
      <c r="HB583" s="84"/>
      <c r="HC583" s="84"/>
      <c r="HD583" s="84"/>
      <c r="HE583" s="84"/>
      <c r="HF583" s="84"/>
      <c r="HG583" s="84"/>
      <c r="HH583" s="84"/>
      <c r="HI583" s="84"/>
      <c r="HJ583" s="84"/>
      <c r="HK583" s="84"/>
      <c r="HL583" s="84"/>
      <c r="HM583" s="84"/>
      <c r="HN583" s="84"/>
      <c r="HO583" s="84"/>
      <c r="HP583" s="84"/>
      <c r="HQ583" s="84"/>
      <c r="HR583" s="84"/>
      <c r="HS583" s="84"/>
      <c r="HT583" s="84"/>
      <c r="HU583" s="84"/>
      <c r="HV583" s="84"/>
      <c r="HW583" s="84"/>
      <c r="HX583" s="84"/>
      <c r="HY583" s="84"/>
      <c r="HZ583" s="84"/>
      <c r="IA583" s="84"/>
      <c r="IB583" s="84"/>
      <c r="IC583" s="84"/>
      <c r="ID583" s="84"/>
      <c r="IE583" s="84"/>
      <c r="IF583" s="84"/>
      <c r="IG583" s="84"/>
      <c r="IH583" s="84"/>
      <c r="II583" s="84"/>
      <c r="IJ583" s="84"/>
      <c r="IK583" s="84"/>
      <c r="IL583" s="84"/>
    </row>
    <row r="584" spans="1:246" ht="36" customHeight="1">
      <c r="A584" s="49" t="s">
        <v>840</v>
      </c>
      <c r="B584" s="49" t="s">
        <v>33</v>
      </c>
      <c r="E584" s="90">
        <v>22</v>
      </c>
      <c r="F584" s="115" t="s">
        <v>639</v>
      </c>
      <c r="G584" s="395" t="s">
        <v>899</v>
      </c>
      <c r="H584" s="222">
        <f t="shared" si="116"/>
        <v>604.9978000000001</v>
      </c>
      <c r="I584" s="203">
        <v>549.99800000000005</v>
      </c>
      <c r="J584" s="113"/>
      <c r="K584" s="113">
        <v>54.999800000000008</v>
      </c>
      <c r="L584" s="88">
        <f t="shared" si="117"/>
        <v>549.99800000000005</v>
      </c>
      <c r="M584" s="113">
        <v>549.99800000000005</v>
      </c>
      <c r="N584" s="114"/>
      <c r="O584" s="113"/>
      <c r="P584" s="113">
        <f t="shared" si="118"/>
        <v>0</v>
      </c>
      <c r="Q584" s="113"/>
      <c r="R584" s="114"/>
      <c r="S584" s="114"/>
      <c r="T584" s="114">
        <f t="shared" si="119"/>
        <v>0</v>
      </c>
      <c r="U584" s="114">
        <v>0</v>
      </c>
      <c r="V584" s="114"/>
      <c r="W584" s="114"/>
      <c r="X584" s="82" t="s">
        <v>604</v>
      </c>
      <c r="Y584" s="90"/>
      <c r="Z584" s="50">
        <f t="shared" si="110"/>
        <v>604.9978000000001</v>
      </c>
      <c r="AA584" s="51">
        <f t="shared" si="111"/>
        <v>549.99800000000005</v>
      </c>
      <c r="AB584" s="51">
        <f t="shared" si="112"/>
        <v>0</v>
      </c>
      <c r="AC584" s="51">
        <f t="shared" si="113"/>
        <v>0</v>
      </c>
      <c r="AD584" s="84"/>
      <c r="AE584" s="84"/>
      <c r="AF584" s="84"/>
      <c r="AG584" s="84"/>
      <c r="AH584" s="84"/>
      <c r="AI584" s="84"/>
      <c r="AJ584" s="84"/>
      <c r="AK584" s="84"/>
      <c r="AL584" s="84"/>
      <c r="AM584" s="84"/>
      <c r="AN584" s="84"/>
      <c r="AO584" s="84"/>
      <c r="AP584" s="84"/>
      <c r="AQ584" s="84"/>
      <c r="AR584" s="84"/>
      <c r="AS584" s="84"/>
      <c r="AT584" s="84"/>
      <c r="AU584" s="84"/>
      <c r="AV584" s="84"/>
      <c r="AW584" s="84"/>
      <c r="AX584" s="84"/>
      <c r="AY584" s="84"/>
      <c r="AZ584" s="84"/>
      <c r="BA584" s="84"/>
      <c r="BB584" s="84"/>
      <c r="BC584" s="84"/>
      <c r="BD584" s="84"/>
      <c r="BE584" s="84"/>
      <c r="BF584" s="84"/>
      <c r="BG584" s="84"/>
      <c r="BH584" s="84"/>
      <c r="BI584" s="84"/>
      <c r="BJ584" s="84"/>
      <c r="BK584" s="84"/>
      <c r="BL584" s="84"/>
      <c r="BM584" s="84"/>
      <c r="BN584" s="84"/>
      <c r="BO584" s="84"/>
      <c r="BP584" s="84"/>
      <c r="BQ584" s="84"/>
      <c r="BR584" s="84"/>
      <c r="BS584" s="84"/>
      <c r="BT584" s="84"/>
      <c r="BU584" s="84"/>
      <c r="BV584" s="84"/>
      <c r="BW584" s="84"/>
      <c r="BX584" s="84"/>
      <c r="BY584" s="84"/>
      <c r="BZ584" s="84"/>
      <c r="CA584" s="84"/>
      <c r="CB584" s="84"/>
      <c r="CC584" s="84"/>
      <c r="CD584" s="84"/>
      <c r="CE584" s="84"/>
      <c r="CF584" s="84"/>
      <c r="CG584" s="84"/>
      <c r="CH584" s="84"/>
      <c r="CI584" s="84"/>
      <c r="CJ584" s="84"/>
      <c r="CK584" s="84"/>
      <c r="CL584" s="84"/>
      <c r="CM584" s="84"/>
      <c r="CN584" s="84"/>
      <c r="CO584" s="84"/>
      <c r="CP584" s="84"/>
      <c r="CQ584" s="84"/>
      <c r="CR584" s="84"/>
      <c r="CS584" s="84"/>
      <c r="CT584" s="84"/>
      <c r="CU584" s="84"/>
      <c r="CV584" s="84"/>
      <c r="CW584" s="84"/>
      <c r="CX584" s="84"/>
      <c r="CY584" s="84"/>
      <c r="CZ584" s="84"/>
      <c r="DA584" s="84"/>
      <c r="DB584" s="84"/>
      <c r="DC584" s="84"/>
      <c r="DD584" s="84"/>
      <c r="DE584" s="84"/>
      <c r="DF584" s="84"/>
      <c r="DG584" s="84"/>
      <c r="DH584" s="84"/>
      <c r="DI584" s="84"/>
      <c r="DJ584" s="84"/>
      <c r="DK584" s="84"/>
      <c r="DL584" s="84"/>
      <c r="DM584" s="84"/>
      <c r="DN584" s="84"/>
      <c r="DO584" s="84"/>
      <c r="DP584" s="84"/>
      <c r="DQ584" s="84"/>
      <c r="DR584" s="84"/>
      <c r="DS584" s="84"/>
      <c r="DT584" s="84"/>
      <c r="DU584" s="84"/>
      <c r="DV584" s="84"/>
      <c r="DW584" s="84"/>
      <c r="DX584" s="84"/>
      <c r="DY584" s="84"/>
      <c r="DZ584" s="84"/>
      <c r="EA584" s="84"/>
      <c r="EB584" s="84"/>
      <c r="EC584" s="84"/>
      <c r="ED584" s="84"/>
      <c r="EE584" s="84"/>
      <c r="EF584" s="84"/>
      <c r="EG584" s="84"/>
      <c r="EH584" s="84"/>
      <c r="EI584" s="84"/>
      <c r="EJ584" s="84"/>
      <c r="EK584" s="84"/>
      <c r="EL584" s="84"/>
      <c r="EM584" s="84"/>
      <c r="EN584" s="84"/>
      <c r="EO584" s="84"/>
      <c r="EP584" s="84"/>
      <c r="EQ584" s="84"/>
      <c r="ER584" s="84"/>
      <c r="ES584" s="84"/>
      <c r="ET584" s="84"/>
      <c r="EU584" s="84"/>
      <c r="EV584" s="84"/>
      <c r="EW584" s="84"/>
      <c r="EX584" s="84"/>
      <c r="EY584" s="84"/>
      <c r="EZ584" s="84"/>
      <c r="FA584" s="84"/>
      <c r="FB584" s="84"/>
      <c r="FC584" s="84"/>
      <c r="FD584" s="84"/>
      <c r="FE584" s="84"/>
      <c r="FF584" s="84"/>
      <c r="FG584" s="84"/>
      <c r="FH584" s="84"/>
      <c r="FI584" s="84"/>
      <c r="FJ584" s="84"/>
      <c r="FK584" s="84"/>
      <c r="FL584" s="84"/>
      <c r="FM584" s="84"/>
      <c r="FN584" s="84"/>
      <c r="FO584" s="84"/>
      <c r="FP584" s="84"/>
      <c r="FQ584" s="84"/>
      <c r="FR584" s="84"/>
      <c r="FS584" s="84"/>
      <c r="FT584" s="84"/>
      <c r="FU584" s="84"/>
      <c r="FV584" s="84"/>
      <c r="FW584" s="84"/>
      <c r="FX584" s="84"/>
      <c r="FY584" s="84"/>
      <c r="FZ584" s="84"/>
      <c r="GA584" s="84"/>
      <c r="GB584" s="84"/>
      <c r="GC584" s="84"/>
      <c r="GD584" s="84"/>
      <c r="GE584" s="84"/>
      <c r="GF584" s="84"/>
      <c r="GG584" s="84"/>
      <c r="GH584" s="84"/>
      <c r="GI584" s="84"/>
      <c r="GJ584" s="84"/>
      <c r="GK584" s="84"/>
      <c r="GL584" s="84"/>
      <c r="GM584" s="84"/>
      <c r="GN584" s="84"/>
      <c r="GO584" s="84"/>
      <c r="GP584" s="84"/>
      <c r="GQ584" s="84"/>
      <c r="GR584" s="84"/>
      <c r="GS584" s="84"/>
      <c r="GT584" s="84"/>
      <c r="GU584" s="84"/>
      <c r="GV584" s="84"/>
      <c r="GW584" s="84"/>
      <c r="GX584" s="84"/>
      <c r="GY584" s="84"/>
      <c r="GZ584" s="84"/>
      <c r="HA584" s="84"/>
      <c r="HB584" s="84"/>
      <c r="HC584" s="84"/>
      <c r="HD584" s="84"/>
      <c r="HE584" s="84"/>
      <c r="HF584" s="84"/>
      <c r="HG584" s="84"/>
      <c r="HH584" s="84"/>
      <c r="HI584" s="84"/>
      <c r="HJ584" s="84"/>
      <c r="HK584" s="84"/>
      <c r="HL584" s="84"/>
      <c r="HM584" s="84"/>
      <c r="HN584" s="84"/>
      <c r="HO584" s="84"/>
      <c r="HP584" s="84"/>
      <c r="HQ584" s="84"/>
      <c r="HR584" s="84"/>
      <c r="HS584" s="84"/>
      <c r="HT584" s="84"/>
      <c r="HU584" s="84"/>
      <c r="HV584" s="84"/>
      <c r="HW584" s="84"/>
      <c r="HX584" s="84"/>
      <c r="HY584" s="84"/>
      <c r="HZ584" s="84"/>
      <c r="IA584" s="84"/>
      <c r="IB584" s="84"/>
      <c r="IC584" s="84"/>
      <c r="ID584" s="84"/>
      <c r="IE584" s="84"/>
      <c r="IF584" s="84"/>
      <c r="IG584" s="84"/>
      <c r="IH584" s="84"/>
      <c r="II584" s="84"/>
      <c r="IJ584" s="84"/>
      <c r="IK584" s="84"/>
      <c r="IL584" s="84"/>
    </row>
    <row r="585" spans="1:246" ht="30">
      <c r="A585" s="49" t="s">
        <v>840</v>
      </c>
      <c r="B585" s="49" t="s">
        <v>33</v>
      </c>
      <c r="E585" s="90">
        <v>23</v>
      </c>
      <c r="F585" s="115" t="s">
        <v>640</v>
      </c>
      <c r="G585" s="395"/>
      <c r="H585" s="222">
        <f t="shared" si="116"/>
        <v>626.9978000000001</v>
      </c>
      <c r="I585" s="203">
        <v>569.99800000000005</v>
      </c>
      <c r="J585" s="113"/>
      <c r="K585" s="113">
        <v>56.999800000000008</v>
      </c>
      <c r="L585" s="88">
        <f t="shared" si="117"/>
        <v>569.99800000000005</v>
      </c>
      <c r="M585" s="113">
        <v>569.99800000000005</v>
      </c>
      <c r="N585" s="114"/>
      <c r="O585" s="113"/>
      <c r="P585" s="113">
        <f t="shared" si="118"/>
        <v>0</v>
      </c>
      <c r="Q585" s="113"/>
      <c r="R585" s="114"/>
      <c r="S585" s="114"/>
      <c r="T585" s="114">
        <f t="shared" si="119"/>
        <v>0</v>
      </c>
      <c r="U585" s="114">
        <v>0</v>
      </c>
      <c r="V585" s="114"/>
      <c r="W585" s="114"/>
      <c r="X585" s="82" t="s">
        <v>604</v>
      </c>
      <c r="Y585" s="90"/>
      <c r="Z585" s="50">
        <f t="shared" si="110"/>
        <v>626.9978000000001</v>
      </c>
      <c r="AA585" s="51">
        <f t="shared" si="111"/>
        <v>569.99800000000005</v>
      </c>
      <c r="AB585" s="51">
        <f t="shared" si="112"/>
        <v>0</v>
      </c>
      <c r="AC585" s="51">
        <f t="shared" si="113"/>
        <v>0</v>
      </c>
      <c r="AD585" s="84"/>
      <c r="AE585" s="84"/>
      <c r="AF585" s="84"/>
      <c r="AG585" s="84"/>
      <c r="AH585" s="84"/>
      <c r="AI585" s="84"/>
      <c r="AJ585" s="84"/>
      <c r="AK585" s="84"/>
      <c r="AL585" s="84"/>
      <c r="AM585" s="84"/>
      <c r="AN585" s="84"/>
      <c r="AO585" s="84"/>
      <c r="AP585" s="84"/>
      <c r="AQ585" s="84"/>
      <c r="AR585" s="84"/>
      <c r="AS585" s="84"/>
      <c r="AT585" s="84"/>
      <c r="AU585" s="84"/>
      <c r="AV585" s="84"/>
      <c r="AW585" s="84"/>
      <c r="AX585" s="84"/>
      <c r="AY585" s="84"/>
      <c r="AZ585" s="84"/>
      <c r="BA585" s="84"/>
      <c r="BB585" s="84"/>
      <c r="BC585" s="84"/>
      <c r="BD585" s="84"/>
      <c r="BE585" s="84"/>
      <c r="BF585" s="84"/>
      <c r="BG585" s="84"/>
      <c r="BH585" s="84"/>
      <c r="BI585" s="84"/>
      <c r="BJ585" s="84"/>
      <c r="BK585" s="84"/>
      <c r="BL585" s="84"/>
      <c r="BM585" s="84"/>
      <c r="BN585" s="84"/>
      <c r="BO585" s="84"/>
      <c r="BP585" s="84"/>
      <c r="BQ585" s="84"/>
      <c r="BR585" s="84"/>
      <c r="BS585" s="84"/>
      <c r="BT585" s="84"/>
      <c r="BU585" s="84"/>
      <c r="BV585" s="84"/>
      <c r="BW585" s="84"/>
      <c r="BX585" s="84"/>
      <c r="BY585" s="84"/>
      <c r="BZ585" s="84"/>
      <c r="CA585" s="84"/>
      <c r="CB585" s="84"/>
      <c r="CC585" s="84"/>
      <c r="CD585" s="84"/>
      <c r="CE585" s="84"/>
      <c r="CF585" s="84"/>
      <c r="CG585" s="84"/>
      <c r="CH585" s="84"/>
      <c r="CI585" s="84"/>
      <c r="CJ585" s="84"/>
      <c r="CK585" s="84"/>
      <c r="CL585" s="84"/>
      <c r="CM585" s="84"/>
      <c r="CN585" s="84"/>
      <c r="CO585" s="84"/>
      <c r="CP585" s="84"/>
      <c r="CQ585" s="84"/>
      <c r="CR585" s="84"/>
      <c r="CS585" s="84"/>
      <c r="CT585" s="84"/>
      <c r="CU585" s="84"/>
      <c r="CV585" s="84"/>
      <c r="CW585" s="84"/>
      <c r="CX585" s="84"/>
      <c r="CY585" s="84"/>
      <c r="CZ585" s="84"/>
      <c r="DA585" s="84"/>
      <c r="DB585" s="84"/>
      <c r="DC585" s="84"/>
      <c r="DD585" s="84"/>
      <c r="DE585" s="84"/>
      <c r="DF585" s="84"/>
      <c r="DG585" s="84"/>
      <c r="DH585" s="84"/>
      <c r="DI585" s="84"/>
      <c r="DJ585" s="84"/>
      <c r="DK585" s="84"/>
      <c r="DL585" s="84"/>
      <c r="DM585" s="84"/>
      <c r="DN585" s="84"/>
      <c r="DO585" s="84"/>
      <c r="DP585" s="84"/>
      <c r="DQ585" s="84"/>
      <c r="DR585" s="84"/>
      <c r="DS585" s="84"/>
      <c r="DT585" s="84"/>
      <c r="DU585" s="84"/>
      <c r="DV585" s="84"/>
      <c r="DW585" s="84"/>
      <c r="DX585" s="84"/>
      <c r="DY585" s="84"/>
      <c r="DZ585" s="84"/>
      <c r="EA585" s="84"/>
      <c r="EB585" s="84"/>
      <c r="EC585" s="84"/>
      <c r="ED585" s="84"/>
      <c r="EE585" s="84"/>
      <c r="EF585" s="84"/>
      <c r="EG585" s="84"/>
      <c r="EH585" s="84"/>
      <c r="EI585" s="84"/>
      <c r="EJ585" s="84"/>
      <c r="EK585" s="84"/>
      <c r="EL585" s="84"/>
      <c r="EM585" s="84"/>
      <c r="EN585" s="84"/>
      <c r="EO585" s="84"/>
      <c r="EP585" s="84"/>
      <c r="EQ585" s="84"/>
      <c r="ER585" s="84"/>
      <c r="ES585" s="84"/>
      <c r="ET585" s="84"/>
      <c r="EU585" s="84"/>
      <c r="EV585" s="84"/>
      <c r="EW585" s="84"/>
      <c r="EX585" s="84"/>
      <c r="EY585" s="84"/>
      <c r="EZ585" s="84"/>
      <c r="FA585" s="84"/>
      <c r="FB585" s="84"/>
      <c r="FC585" s="84"/>
      <c r="FD585" s="84"/>
      <c r="FE585" s="84"/>
      <c r="FF585" s="84"/>
      <c r="FG585" s="84"/>
      <c r="FH585" s="84"/>
      <c r="FI585" s="84"/>
      <c r="FJ585" s="84"/>
      <c r="FK585" s="84"/>
      <c r="FL585" s="84"/>
      <c r="FM585" s="84"/>
      <c r="FN585" s="84"/>
      <c r="FO585" s="84"/>
      <c r="FP585" s="84"/>
      <c r="FQ585" s="84"/>
      <c r="FR585" s="84"/>
      <c r="FS585" s="84"/>
      <c r="FT585" s="84"/>
      <c r="FU585" s="84"/>
      <c r="FV585" s="84"/>
      <c r="FW585" s="84"/>
      <c r="FX585" s="84"/>
      <c r="FY585" s="84"/>
      <c r="FZ585" s="84"/>
      <c r="GA585" s="84"/>
      <c r="GB585" s="84"/>
      <c r="GC585" s="84"/>
      <c r="GD585" s="84"/>
      <c r="GE585" s="84"/>
      <c r="GF585" s="84"/>
      <c r="GG585" s="84"/>
      <c r="GH585" s="84"/>
      <c r="GI585" s="84"/>
      <c r="GJ585" s="84"/>
      <c r="GK585" s="84"/>
      <c r="GL585" s="84"/>
      <c r="GM585" s="84"/>
      <c r="GN585" s="84"/>
      <c r="GO585" s="84"/>
      <c r="GP585" s="84"/>
      <c r="GQ585" s="84"/>
      <c r="GR585" s="84"/>
      <c r="GS585" s="84"/>
      <c r="GT585" s="84"/>
      <c r="GU585" s="84"/>
      <c r="GV585" s="84"/>
      <c r="GW585" s="84"/>
      <c r="GX585" s="84"/>
      <c r="GY585" s="84"/>
      <c r="GZ585" s="84"/>
      <c r="HA585" s="84"/>
      <c r="HB585" s="84"/>
      <c r="HC585" s="84"/>
      <c r="HD585" s="84"/>
      <c r="HE585" s="84"/>
      <c r="HF585" s="84"/>
      <c r="HG585" s="84"/>
      <c r="HH585" s="84"/>
      <c r="HI585" s="84"/>
      <c r="HJ585" s="84"/>
      <c r="HK585" s="84"/>
      <c r="HL585" s="84"/>
      <c r="HM585" s="84"/>
      <c r="HN585" s="84"/>
      <c r="HO585" s="84"/>
      <c r="HP585" s="84"/>
      <c r="HQ585" s="84"/>
      <c r="HR585" s="84"/>
      <c r="HS585" s="84"/>
      <c r="HT585" s="84"/>
      <c r="HU585" s="84"/>
      <c r="HV585" s="84"/>
      <c r="HW585" s="84"/>
      <c r="HX585" s="84"/>
      <c r="HY585" s="84"/>
      <c r="HZ585" s="84"/>
      <c r="IA585" s="84"/>
      <c r="IB585" s="84"/>
      <c r="IC585" s="84"/>
      <c r="ID585" s="84"/>
      <c r="IE585" s="84"/>
      <c r="IF585" s="84"/>
      <c r="IG585" s="84"/>
      <c r="IH585" s="84"/>
      <c r="II585" s="84"/>
      <c r="IJ585" s="84"/>
      <c r="IK585" s="84"/>
      <c r="IL585" s="84"/>
    </row>
    <row r="586" spans="1:246" ht="30">
      <c r="A586" s="49" t="s">
        <v>840</v>
      </c>
      <c r="B586" s="49" t="s">
        <v>33</v>
      </c>
      <c r="E586" s="90">
        <v>29</v>
      </c>
      <c r="F586" s="115" t="s">
        <v>646</v>
      </c>
      <c r="G586" s="395"/>
      <c r="H586" s="222">
        <f t="shared" si="116"/>
        <v>1319.9978000000001</v>
      </c>
      <c r="I586" s="203">
        <v>1199.998</v>
      </c>
      <c r="J586" s="113"/>
      <c r="K586" s="113">
        <v>119.99980000000001</v>
      </c>
      <c r="L586" s="88">
        <f t="shared" si="117"/>
        <v>1199.998</v>
      </c>
      <c r="M586" s="113">
        <v>1199.998</v>
      </c>
      <c r="N586" s="114"/>
      <c r="O586" s="113"/>
      <c r="P586" s="113">
        <f t="shared" si="118"/>
        <v>0</v>
      </c>
      <c r="Q586" s="113"/>
      <c r="R586" s="114"/>
      <c r="S586" s="114"/>
      <c r="T586" s="114">
        <f t="shared" si="119"/>
        <v>0</v>
      </c>
      <c r="U586" s="114">
        <v>0</v>
      </c>
      <c r="V586" s="114"/>
      <c r="W586" s="114"/>
      <c r="X586" s="82" t="s">
        <v>604</v>
      </c>
      <c r="Y586" s="90"/>
      <c r="Z586" s="50">
        <f t="shared" si="110"/>
        <v>1319.9978000000001</v>
      </c>
      <c r="AA586" s="51">
        <f t="shared" si="111"/>
        <v>1199.998</v>
      </c>
      <c r="AB586" s="51">
        <f t="shared" si="112"/>
        <v>0</v>
      </c>
      <c r="AC586" s="51">
        <f t="shared" si="113"/>
        <v>0</v>
      </c>
      <c r="AD586" s="84"/>
      <c r="AE586" s="84"/>
      <c r="AF586" s="84"/>
      <c r="AG586" s="84"/>
      <c r="AH586" s="84"/>
      <c r="AI586" s="84"/>
      <c r="AJ586" s="84"/>
      <c r="AK586" s="84"/>
      <c r="AL586" s="84"/>
      <c r="AM586" s="84"/>
      <c r="AN586" s="84"/>
      <c r="AO586" s="84"/>
      <c r="AP586" s="84"/>
      <c r="AQ586" s="84"/>
      <c r="AR586" s="84"/>
      <c r="AS586" s="84"/>
      <c r="AT586" s="84"/>
      <c r="AU586" s="84"/>
      <c r="AV586" s="84"/>
      <c r="AW586" s="84"/>
      <c r="AX586" s="84"/>
      <c r="AY586" s="84"/>
      <c r="AZ586" s="84"/>
      <c r="BA586" s="84"/>
      <c r="BB586" s="84"/>
      <c r="BC586" s="84"/>
      <c r="BD586" s="84"/>
      <c r="BE586" s="84"/>
      <c r="BF586" s="84"/>
      <c r="BG586" s="84"/>
      <c r="BH586" s="84"/>
      <c r="BI586" s="84"/>
      <c r="BJ586" s="84"/>
      <c r="BK586" s="84"/>
      <c r="BL586" s="84"/>
      <c r="BM586" s="84"/>
      <c r="BN586" s="84"/>
      <c r="BO586" s="84"/>
      <c r="BP586" s="84"/>
      <c r="BQ586" s="84"/>
      <c r="BR586" s="84"/>
      <c r="BS586" s="84"/>
      <c r="BT586" s="84"/>
      <c r="BU586" s="84"/>
      <c r="BV586" s="84"/>
      <c r="BW586" s="84"/>
      <c r="BX586" s="84"/>
      <c r="BY586" s="84"/>
      <c r="BZ586" s="84"/>
      <c r="CA586" s="84"/>
      <c r="CB586" s="84"/>
      <c r="CC586" s="84"/>
      <c r="CD586" s="84"/>
      <c r="CE586" s="84"/>
      <c r="CF586" s="84"/>
      <c r="CG586" s="84"/>
      <c r="CH586" s="84"/>
      <c r="CI586" s="84"/>
      <c r="CJ586" s="84"/>
      <c r="CK586" s="84"/>
      <c r="CL586" s="84"/>
      <c r="CM586" s="84"/>
      <c r="CN586" s="84"/>
      <c r="CO586" s="84"/>
      <c r="CP586" s="84"/>
      <c r="CQ586" s="84"/>
      <c r="CR586" s="84"/>
      <c r="CS586" s="84"/>
      <c r="CT586" s="84"/>
      <c r="CU586" s="84"/>
      <c r="CV586" s="84"/>
      <c r="CW586" s="84"/>
      <c r="CX586" s="84"/>
      <c r="CY586" s="84"/>
      <c r="CZ586" s="84"/>
      <c r="DA586" s="84"/>
      <c r="DB586" s="84"/>
      <c r="DC586" s="84"/>
      <c r="DD586" s="84"/>
      <c r="DE586" s="84"/>
      <c r="DF586" s="84"/>
      <c r="DG586" s="84"/>
      <c r="DH586" s="84"/>
      <c r="DI586" s="84"/>
      <c r="DJ586" s="84"/>
      <c r="DK586" s="84"/>
      <c r="DL586" s="84"/>
      <c r="DM586" s="84"/>
      <c r="DN586" s="84"/>
      <c r="DO586" s="84"/>
      <c r="DP586" s="84"/>
      <c r="DQ586" s="84"/>
      <c r="DR586" s="84"/>
      <c r="DS586" s="84"/>
      <c r="DT586" s="84"/>
      <c r="DU586" s="84"/>
      <c r="DV586" s="84"/>
      <c r="DW586" s="84"/>
      <c r="DX586" s="84"/>
      <c r="DY586" s="84"/>
      <c r="DZ586" s="84"/>
      <c r="EA586" s="84"/>
      <c r="EB586" s="84"/>
      <c r="EC586" s="84"/>
      <c r="ED586" s="84"/>
      <c r="EE586" s="84"/>
      <c r="EF586" s="84"/>
      <c r="EG586" s="84"/>
      <c r="EH586" s="84"/>
      <c r="EI586" s="84"/>
      <c r="EJ586" s="84"/>
      <c r="EK586" s="84"/>
      <c r="EL586" s="84"/>
      <c r="EM586" s="84"/>
      <c r="EN586" s="84"/>
      <c r="EO586" s="84"/>
      <c r="EP586" s="84"/>
      <c r="EQ586" s="84"/>
      <c r="ER586" s="84"/>
      <c r="ES586" s="84"/>
      <c r="ET586" s="84"/>
      <c r="EU586" s="84"/>
      <c r="EV586" s="84"/>
      <c r="EW586" s="84"/>
      <c r="EX586" s="84"/>
      <c r="EY586" s="84"/>
      <c r="EZ586" s="84"/>
      <c r="FA586" s="84"/>
      <c r="FB586" s="84"/>
      <c r="FC586" s="84"/>
      <c r="FD586" s="84"/>
      <c r="FE586" s="84"/>
      <c r="FF586" s="84"/>
      <c r="FG586" s="84"/>
      <c r="FH586" s="84"/>
      <c r="FI586" s="84"/>
      <c r="FJ586" s="84"/>
      <c r="FK586" s="84"/>
      <c r="FL586" s="84"/>
      <c r="FM586" s="84"/>
      <c r="FN586" s="84"/>
      <c r="FO586" s="84"/>
      <c r="FP586" s="84"/>
      <c r="FQ586" s="84"/>
      <c r="FR586" s="84"/>
      <c r="FS586" s="84"/>
      <c r="FT586" s="84"/>
      <c r="FU586" s="84"/>
      <c r="FV586" s="84"/>
      <c r="FW586" s="84"/>
      <c r="FX586" s="84"/>
      <c r="FY586" s="84"/>
      <c r="FZ586" s="84"/>
      <c r="GA586" s="84"/>
      <c r="GB586" s="84"/>
      <c r="GC586" s="84"/>
      <c r="GD586" s="84"/>
      <c r="GE586" s="84"/>
      <c r="GF586" s="84"/>
      <c r="GG586" s="84"/>
      <c r="GH586" s="84"/>
      <c r="GI586" s="84"/>
      <c r="GJ586" s="84"/>
      <c r="GK586" s="84"/>
      <c r="GL586" s="84"/>
      <c r="GM586" s="84"/>
      <c r="GN586" s="84"/>
      <c r="GO586" s="84"/>
      <c r="GP586" s="84"/>
      <c r="GQ586" s="84"/>
      <c r="GR586" s="84"/>
      <c r="GS586" s="84"/>
      <c r="GT586" s="84"/>
      <c r="GU586" s="84"/>
      <c r="GV586" s="84"/>
      <c r="GW586" s="84"/>
      <c r="GX586" s="84"/>
      <c r="GY586" s="84"/>
      <c r="GZ586" s="84"/>
      <c r="HA586" s="84"/>
      <c r="HB586" s="84"/>
      <c r="HC586" s="84"/>
      <c r="HD586" s="84"/>
      <c r="HE586" s="84"/>
      <c r="HF586" s="84"/>
      <c r="HG586" s="84"/>
      <c r="HH586" s="84"/>
      <c r="HI586" s="84"/>
      <c r="HJ586" s="84"/>
      <c r="HK586" s="84"/>
      <c r="HL586" s="84"/>
      <c r="HM586" s="84"/>
      <c r="HN586" s="84"/>
      <c r="HO586" s="84"/>
      <c r="HP586" s="84"/>
      <c r="HQ586" s="84"/>
      <c r="HR586" s="84"/>
      <c r="HS586" s="84"/>
      <c r="HT586" s="84"/>
      <c r="HU586" s="84"/>
      <c r="HV586" s="84"/>
      <c r="HW586" s="84"/>
      <c r="HX586" s="84"/>
      <c r="HY586" s="84"/>
      <c r="HZ586" s="84"/>
      <c r="IA586" s="84"/>
      <c r="IB586" s="84"/>
      <c r="IC586" s="84"/>
      <c r="ID586" s="84"/>
      <c r="IE586" s="84"/>
      <c r="IF586" s="84"/>
      <c r="IG586" s="84"/>
      <c r="IH586" s="84"/>
      <c r="II586" s="84"/>
      <c r="IJ586" s="84"/>
      <c r="IK586" s="84"/>
      <c r="IL586" s="84"/>
    </row>
    <row r="587" spans="1:246" ht="30">
      <c r="A587" s="49" t="s">
        <v>840</v>
      </c>
      <c r="B587" s="49" t="s">
        <v>33</v>
      </c>
      <c r="E587" s="90">
        <v>30</v>
      </c>
      <c r="F587" s="115" t="s">
        <v>647</v>
      </c>
      <c r="G587" s="395"/>
      <c r="H587" s="222">
        <f t="shared" si="116"/>
        <v>3299.9944999999998</v>
      </c>
      <c r="I587" s="203">
        <v>2999.9949999999999</v>
      </c>
      <c r="J587" s="113"/>
      <c r="K587" s="113">
        <v>299.99950000000001</v>
      </c>
      <c r="L587" s="88">
        <f t="shared" si="117"/>
        <v>1499.9949999999999</v>
      </c>
      <c r="M587" s="113">
        <v>1499.9949999999999</v>
      </c>
      <c r="N587" s="114"/>
      <c r="O587" s="113"/>
      <c r="P587" s="113">
        <f t="shared" si="118"/>
        <v>1500</v>
      </c>
      <c r="Q587" s="113">
        <v>1500</v>
      </c>
      <c r="R587" s="114"/>
      <c r="S587" s="114"/>
      <c r="T587" s="114">
        <f t="shared" si="119"/>
        <v>0</v>
      </c>
      <c r="U587" s="114">
        <v>0</v>
      </c>
      <c r="V587" s="114"/>
      <c r="W587" s="114"/>
      <c r="X587" s="82" t="s">
        <v>604</v>
      </c>
      <c r="Y587" s="90"/>
      <c r="Z587" s="50">
        <f t="shared" si="110"/>
        <v>3299.9944999999998</v>
      </c>
      <c r="AA587" s="51">
        <f t="shared" si="111"/>
        <v>1499.9949999999999</v>
      </c>
      <c r="AB587" s="51">
        <f t="shared" si="112"/>
        <v>1500</v>
      </c>
      <c r="AC587" s="51">
        <f t="shared" si="113"/>
        <v>0</v>
      </c>
      <c r="AD587" s="84"/>
      <c r="AE587" s="84"/>
      <c r="AF587" s="84"/>
      <c r="AG587" s="84"/>
      <c r="AH587" s="84"/>
      <c r="AI587" s="84"/>
      <c r="AJ587" s="84"/>
      <c r="AK587" s="84"/>
      <c r="AL587" s="84"/>
      <c r="AM587" s="84"/>
      <c r="AN587" s="84"/>
      <c r="AO587" s="84"/>
      <c r="AP587" s="84"/>
      <c r="AQ587" s="84"/>
      <c r="AR587" s="84"/>
      <c r="AS587" s="84"/>
      <c r="AT587" s="84"/>
      <c r="AU587" s="84"/>
      <c r="AV587" s="84"/>
      <c r="AW587" s="84"/>
      <c r="AX587" s="84"/>
      <c r="AY587" s="84"/>
      <c r="AZ587" s="84"/>
      <c r="BA587" s="84"/>
      <c r="BB587" s="84"/>
      <c r="BC587" s="84"/>
      <c r="BD587" s="84"/>
      <c r="BE587" s="84"/>
      <c r="BF587" s="84"/>
      <c r="BG587" s="84"/>
      <c r="BH587" s="84"/>
      <c r="BI587" s="84"/>
      <c r="BJ587" s="84"/>
      <c r="BK587" s="84"/>
      <c r="BL587" s="84"/>
      <c r="BM587" s="84"/>
      <c r="BN587" s="84"/>
      <c r="BO587" s="84"/>
      <c r="BP587" s="84"/>
      <c r="BQ587" s="84"/>
      <c r="BR587" s="84"/>
      <c r="BS587" s="84"/>
      <c r="BT587" s="84"/>
      <c r="BU587" s="84"/>
      <c r="BV587" s="84"/>
      <c r="BW587" s="84"/>
      <c r="BX587" s="84"/>
      <c r="BY587" s="84"/>
      <c r="BZ587" s="84"/>
      <c r="CA587" s="84"/>
      <c r="CB587" s="84"/>
      <c r="CC587" s="84"/>
      <c r="CD587" s="84"/>
      <c r="CE587" s="84"/>
      <c r="CF587" s="84"/>
      <c r="CG587" s="84"/>
      <c r="CH587" s="84"/>
      <c r="CI587" s="84"/>
      <c r="CJ587" s="84"/>
      <c r="CK587" s="84"/>
      <c r="CL587" s="84"/>
      <c r="CM587" s="84"/>
      <c r="CN587" s="84"/>
      <c r="CO587" s="84"/>
      <c r="CP587" s="84"/>
      <c r="CQ587" s="84"/>
      <c r="CR587" s="84"/>
      <c r="CS587" s="84"/>
      <c r="CT587" s="84"/>
      <c r="CU587" s="84"/>
      <c r="CV587" s="84"/>
      <c r="CW587" s="84"/>
      <c r="CX587" s="84"/>
      <c r="CY587" s="84"/>
      <c r="CZ587" s="84"/>
      <c r="DA587" s="84"/>
      <c r="DB587" s="84"/>
      <c r="DC587" s="84"/>
      <c r="DD587" s="84"/>
      <c r="DE587" s="84"/>
      <c r="DF587" s="84"/>
      <c r="DG587" s="84"/>
      <c r="DH587" s="84"/>
      <c r="DI587" s="84"/>
      <c r="DJ587" s="84"/>
      <c r="DK587" s="84"/>
      <c r="DL587" s="84"/>
      <c r="DM587" s="84"/>
      <c r="DN587" s="84"/>
      <c r="DO587" s="84"/>
      <c r="DP587" s="84"/>
      <c r="DQ587" s="84"/>
      <c r="DR587" s="84"/>
      <c r="DS587" s="84"/>
      <c r="DT587" s="84"/>
      <c r="DU587" s="84"/>
      <c r="DV587" s="84"/>
      <c r="DW587" s="84"/>
      <c r="DX587" s="84"/>
      <c r="DY587" s="84"/>
      <c r="DZ587" s="84"/>
      <c r="EA587" s="84"/>
      <c r="EB587" s="84"/>
      <c r="EC587" s="84"/>
      <c r="ED587" s="84"/>
      <c r="EE587" s="84"/>
      <c r="EF587" s="84"/>
      <c r="EG587" s="84"/>
      <c r="EH587" s="84"/>
      <c r="EI587" s="84"/>
      <c r="EJ587" s="84"/>
      <c r="EK587" s="84"/>
      <c r="EL587" s="84"/>
      <c r="EM587" s="84"/>
      <c r="EN587" s="84"/>
      <c r="EO587" s="84"/>
      <c r="EP587" s="84"/>
      <c r="EQ587" s="84"/>
      <c r="ER587" s="84"/>
      <c r="ES587" s="84"/>
      <c r="ET587" s="84"/>
      <c r="EU587" s="84"/>
      <c r="EV587" s="84"/>
      <c r="EW587" s="84"/>
      <c r="EX587" s="84"/>
      <c r="EY587" s="84"/>
      <c r="EZ587" s="84"/>
      <c r="FA587" s="84"/>
      <c r="FB587" s="84"/>
      <c r="FC587" s="84"/>
      <c r="FD587" s="84"/>
      <c r="FE587" s="84"/>
      <c r="FF587" s="84"/>
      <c r="FG587" s="84"/>
      <c r="FH587" s="84"/>
      <c r="FI587" s="84"/>
      <c r="FJ587" s="84"/>
      <c r="FK587" s="84"/>
      <c r="FL587" s="84"/>
      <c r="FM587" s="84"/>
      <c r="FN587" s="84"/>
      <c r="FO587" s="84"/>
      <c r="FP587" s="84"/>
      <c r="FQ587" s="84"/>
      <c r="FR587" s="84"/>
      <c r="FS587" s="84"/>
      <c r="FT587" s="84"/>
      <c r="FU587" s="84"/>
      <c r="FV587" s="84"/>
      <c r="FW587" s="84"/>
      <c r="FX587" s="84"/>
      <c r="FY587" s="84"/>
      <c r="FZ587" s="84"/>
      <c r="GA587" s="84"/>
      <c r="GB587" s="84"/>
      <c r="GC587" s="84"/>
      <c r="GD587" s="84"/>
      <c r="GE587" s="84"/>
      <c r="GF587" s="84"/>
      <c r="GG587" s="84"/>
      <c r="GH587" s="84"/>
      <c r="GI587" s="84"/>
      <c r="GJ587" s="84"/>
      <c r="GK587" s="84"/>
      <c r="GL587" s="84"/>
      <c r="GM587" s="84"/>
      <c r="GN587" s="84"/>
      <c r="GO587" s="84"/>
      <c r="GP587" s="84"/>
      <c r="GQ587" s="84"/>
      <c r="GR587" s="84"/>
      <c r="GS587" s="84"/>
      <c r="GT587" s="84"/>
      <c r="GU587" s="84"/>
      <c r="GV587" s="84"/>
      <c r="GW587" s="84"/>
      <c r="GX587" s="84"/>
      <c r="GY587" s="84"/>
      <c r="GZ587" s="84"/>
      <c r="HA587" s="84"/>
      <c r="HB587" s="84"/>
      <c r="HC587" s="84"/>
      <c r="HD587" s="84"/>
      <c r="HE587" s="84"/>
      <c r="HF587" s="84"/>
      <c r="HG587" s="84"/>
      <c r="HH587" s="84"/>
      <c r="HI587" s="84"/>
      <c r="HJ587" s="84"/>
      <c r="HK587" s="84"/>
      <c r="HL587" s="84"/>
      <c r="HM587" s="84"/>
      <c r="HN587" s="84"/>
      <c r="HO587" s="84"/>
      <c r="HP587" s="84"/>
      <c r="HQ587" s="84"/>
      <c r="HR587" s="84"/>
      <c r="HS587" s="84"/>
      <c r="HT587" s="84"/>
      <c r="HU587" s="84"/>
      <c r="HV587" s="84"/>
      <c r="HW587" s="84"/>
      <c r="HX587" s="84"/>
      <c r="HY587" s="84"/>
      <c r="HZ587" s="84"/>
      <c r="IA587" s="84"/>
      <c r="IB587" s="84"/>
      <c r="IC587" s="84"/>
      <c r="ID587" s="84"/>
      <c r="IE587" s="84"/>
      <c r="IF587" s="84"/>
      <c r="IG587" s="84"/>
      <c r="IH587" s="84"/>
      <c r="II587" s="84"/>
      <c r="IJ587" s="84"/>
      <c r="IK587" s="84"/>
      <c r="IL587" s="84"/>
    </row>
    <row r="588" spans="1:246" ht="36" customHeight="1">
      <c r="A588" s="49" t="s">
        <v>840</v>
      </c>
      <c r="B588" s="49" t="s">
        <v>33</v>
      </c>
      <c r="E588" s="90">
        <v>31</v>
      </c>
      <c r="F588" s="115" t="s">
        <v>648</v>
      </c>
      <c r="G588" s="395" t="s">
        <v>892</v>
      </c>
      <c r="H588" s="222">
        <f t="shared" si="116"/>
        <v>1100</v>
      </c>
      <c r="I588" s="203">
        <v>1000</v>
      </c>
      <c r="J588" s="113"/>
      <c r="K588" s="113">
        <v>100</v>
      </c>
      <c r="L588" s="88">
        <f t="shared" si="117"/>
        <v>1000</v>
      </c>
      <c r="M588" s="113">
        <v>1000</v>
      </c>
      <c r="N588" s="114"/>
      <c r="O588" s="113"/>
      <c r="P588" s="113">
        <f t="shared" si="118"/>
        <v>0</v>
      </c>
      <c r="Q588" s="113"/>
      <c r="R588" s="114"/>
      <c r="S588" s="114"/>
      <c r="T588" s="114">
        <f t="shared" si="119"/>
        <v>68.31</v>
      </c>
      <c r="U588" s="114">
        <v>68.31</v>
      </c>
      <c r="V588" s="114"/>
      <c r="W588" s="114"/>
      <c r="X588" s="82" t="s">
        <v>598</v>
      </c>
      <c r="Y588" s="90"/>
      <c r="Z588" s="50">
        <f t="shared" ref="Z588:Z651" si="120">I588+J588+K588</f>
        <v>1100</v>
      </c>
      <c r="AA588" s="51">
        <f t="shared" ref="AA588:AA651" si="121">M588+N588+O588</f>
        <v>1000</v>
      </c>
      <c r="AB588" s="51">
        <f t="shared" ref="AB588:AB651" si="122">Q588+R588+S588</f>
        <v>0</v>
      </c>
      <c r="AC588" s="51">
        <f t="shared" ref="AC588:AC651" si="123">U588+V588+W588</f>
        <v>68.31</v>
      </c>
      <c r="AD588" s="84"/>
      <c r="AE588" s="84"/>
      <c r="AF588" s="84"/>
      <c r="AG588" s="84"/>
      <c r="AH588" s="84"/>
      <c r="AI588" s="84"/>
      <c r="AJ588" s="84"/>
      <c r="AK588" s="84"/>
      <c r="AL588" s="84"/>
      <c r="AM588" s="84"/>
      <c r="AN588" s="84"/>
      <c r="AO588" s="84"/>
      <c r="AP588" s="84"/>
      <c r="AQ588" s="84"/>
      <c r="AR588" s="84"/>
      <c r="AS588" s="84"/>
      <c r="AT588" s="84"/>
      <c r="AU588" s="84"/>
      <c r="AV588" s="84"/>
      <c r="AW588" s="84"/>
      <c r="AX588" s="84"/>
      <c r="AY588" s="84"/>
      <c r="AZ588" s="84"/>
      <c r="BA588" s="84"/>
      <c r="BB588" s="84"/>
      <c r="BC588" s="84"/>
      <c r="BD588" s="84"/>
      <c r="BE588" s="84"/>
      <c r="BF588" s="84"/>
      <c r="BG588" s="84"/>
      <c r="BH588" s="84"/>
      <c r="BI588" s="84"/>
      <c r="BJ588" s="84"/>
      <c r="BK588" s="84"/>
      <c r="BL588" s="84"/>
      <c r="BM588" s="84"/>
      <c r="BN588" s="84"/>
      <c r="BO588" s="84"/>
      <c r="BP588" s="84"/>
      <c r="BQ588" s="84"/>
      <c r="BR588" s="84"/>
      <c r="BS588" s="84"/>
      <c r="BT588" s="84"/>
      <c r="BU588" s="84"/>
      <c r="BV588" s="84"/>
      <c r="BW588" s="84"/>
      <c r="BX588" s="84"/>
      <c r="BY588" s="84"/>
      <c r="BZ588" s="84"/>
      <c r="CA588" s="84"/>
      <c r="CB588" s="84"/>
      <c r="CC588" s="84"/>
      <c r="CD588" s="84"/>
      <c r="CE588" s="84"/>
      <c r="CF588" s="84"/>
      <c r="CG588" s="84"/>
      <c r="CH588" s="84"/>
      <c r="CI588" s="84"/>
      <c r="CJ588" s="84"/>
      <c r="CK588" s="84"/>
      <c r="CL588" s="84"/>
      <c r="CM588" s="84"/>
      <c r="CN588" s="84"/>
      <c r="CO588" s="84"/>
      <c r="CP588" s="84"/>
      <c r="CQ588" s="84"/>
      <c r="CR588" s="84"/>
      <c r="CS588" s="84"/>
      <c r="CT588" s="84"/>
      <c r="CU588" s="84"/>
      <c r="CV588" s="84"/>
      <c r="CW588" s="84"/>
      <c r="CX588" s="84"/>
      <c r="CY588" s="84"/>
      <c r="CZ588" s="84"/>
      <c r="DA588" s="84"/>
      <c r="DB588" s="84"/>
      <c r="DC588" s="84"/>
      <c r="DD588" s="84"/>
      <c r="DE588" s="84"/>
      <c r="DF588" s="84"/>
      <c r="DG588" s="84"/>
      <c r="DH588" s="84"/>
      <c r="DI588" s="84"/>
      <c r="DJ588" s="84"/>
      <c r="DK588" s="84"/>
      <c r="DL588" s="84"/>
      <c r="DM588" s="84"/>
      <c r="DN588" s="84"/>
      <c r="DO588" s="84"/>
      <c r="DP588" s="84"/>
      <c r="DQ588" s="84"/>
      <c r="DR588" s="84"/>
      <c r="DS588" s="84"/>
      <c r="DT588" s="84"/>
      <c r="DU588" s="84"/>
      <c r="DV588" s="84"/>
      <c r="DW588" s="84"/>
      <c r="DX588" s="84"/>
      <c r="DY588" s="84"/>
      <c r="DZ588" s="84"/>
      <c r="EA588" s="84"/>
      <c r="EB588" s="84"/>
      <c r="EC588" s="84"/>
      <c r="ED588" s="84"/>
      <c r="EE588" s="84"/>
      <c r="EF588" s="84"/>
      <c r="EG588" s="84"/>
      <c r="EH588" s="84"/>
      <c r="EI588" s="84"/>
      <c r="EJ588" s="84"/>
      <c r="EK588" s="84"/>
      <c r="EL588" s="84"/>
      <c r="EM588" s="84"/>
      <c r="EN588" s="84"/>
      <c r="EO588" s="84"/>
      <c r="EP588" s="84"/>
      <c r="EQ588" s="84"/>
      <c r="ER588" s="84"/>
      <c r="ES588" s="84"/>
      <c r="ET588" s="84"/>
      <c r="EU588" s="84"/>
      <c r="EV588" s="84"/>
      <c r="EW588" s="84"/>
      <c r="EX588" s="84"/>
      <c r="EY588" s="84"/>
      <c r="EZ588" s="84"/>
      <c r="FA588" s="84"/>
      <c r="FB588" s="84"/>
      <c r="FC588" s="84"/>
      <c r="FD588" s="84"/>
      <c r="FE588" s="84"/>
      <c r="FF588" s="84"/>
      <c r="FG588" s="84"/>
      <c r="FH588" s="84"/>
      <c r="FI588" s="84"/>
      <c r="FJ588" s="84"/>
      <c r="FK588" s="84"/>
      <c r="FL588" s="84"/>
      <c r="FM588" s="84"/>
      <c r="FN588" s="84"/>
      <c r="FO588" s="84"/>
      <c r="FP588" s="84"/>
      <c r="FQ588" s="84"/>
      <c r="FR588" s="84"/>
      <c r="FS588" s="84"/>
      <c r="FT588" s="84"/>
      <c r="FU588" s="84"/>
      <c r="FV588" s="84"/>
      <c r="FW588" s="84"/>
      <c r="FX588" s="84"/>
      <c r="FY588" s="84"/>
      <c r="FZ588" s="84"/>
      <c r="GA588" s="84"/>
      <c r="GB588" s="84"/>
      <c r="GC588" s="84"/>
      <c r="GD588" s="84"/>
      <c r="GE588" s="84"/>
      <c r="GF588" s="84"/>
      <c r="GG588" s="84"/>
      <c r="GH588" s="84"/>
      <c r="GI588" s="84"/>
      <c r="GJ588" s="84"/>
      <c r="GK588" s="84"/>
      <c r="GL588" s="84"/>
      <c r="GM588" s="84"/>
      <c r="GN588" s="84"/>
      <c r="GO588" s="84"/>
      <c r="GP588" s="84"/>
      <c r="GQ588" s="84"/>
      <c r="GR588" s="84"/>
      <c r="GS588" s="84"/>
      <c r="GT588" s="84"/>
      <c r="GU588" s="84"/>
      <c r="GV588" s="84"/>
      <c r="GW588" s="84"/>
      <c r="GX588" s="84"/>
      <c r="GY588" s="84"/>
      <c r="GZ588" s="84"/>
      <c r="HA588" s="84"/>
      <c r="HB588" s="84"/>
      <c r="HC588" s="84"/>
      <c r="HD588" s="84"/>
      <c r="HE588" s="84"/>
      <c r="HF588" s="84"/>
      <c r="HG588" s="84"/>
      <c r="HH588" s="84"/>
      <c r="HI588" s="84"/>
      <c r="HJ588" s="84"/>
      <c r="HK588" s="84"/>
      <c r="HL588" s="84"/>
      <c r="HM588" s="84"/>
      <c r="HN588" s="84"/>
      <c r="HO588" s="84"/>
      <c r="HP588" s="84"/>
      <c r="HQ588" s="84"/>
      <c r="HR588" s="84"/>
      <c r="HS588" s="84"/>
      <c r="HT588" s="84"/>
      <c r="HU588" s="84"/>
      <c r="HV588" s="84"/>
      <c r="HW588" s="84"/>
      <c r="HX588" s="84"/>
      <c r="HY588" s="84"/>
      <c r="HZ588" s="84"/>
      <c r="IA588" s="84"/>
      <c r="IB588" s="84"/>
      <c r="IC588" s="84"/>
      <c r="ID588" s="84"/>
      <c r="IE588" s="84"/>
      <c r="IF588" s="84"/>
      <c r="IG588" s="84"/>
      <c r="IH588" s="84"/>
      <c r="II588" s="84"/>
      <c r="IJ588" s="84"/>
      <c r="IK588" s="84"/>
      <c r="IL588" s="84"/>
    </row>
    <row r="589" spans="1:246" ht="30">
      <c r="A589" s="49" t="s">
        <v>840</v>
      </c>
      <c r="B589" s="49" t="s">
        <v>33</v>
      </c>
      <c r="E589" s="90">
        <v>32</v>
      </c>
      <c r="F589" s="115" t="s">
        <v>649</v>
      </c>
      <c r="G589" s="395"/>
      <c r="H589" s="222">
        <f t="shared" si="116"/>
        <v>1513.6</v>
      </c>
      <c r="I589" s="203">
        <v>1376</v>
      </c>
      <c r="J589" s="113"/>
      <c r="K589" s="113">
        <v>137.6</v>
      </c>
      <c r="L589" s="88">
        <f t="shared" si="117"/>
        <v>1376</v>
      </c>
      <c r="M589" s="113">
        <v>1376</v>
      </c>
      <c r="N589" s="114"/>
      <c r="O589" s="113"/>
      <c r="P589" s="113">
        <f t="shared" si="118"/>
        <v>0</v>
      </c>
      <c r="Q589" s="113"/>
      <c r="R589" s="114"/>
      <c r="S589" s="114"/>
      <c r="T589" s="114">
        <f t="shared" si="119"/>
        <v>93.983999999999995</v>
      </c>
      <c r="U589" s="114">
        <v>93.983999999999995</v>
      </c>
      <c r="V589" s="114"/>
      <c r="W589" s="114"/>
      <c r="X589" s="82" t="s">
        <v>598</v>
      </c>
      <c r="Y589" s="90"/>
      <c r="Z589" s="50">
        <f t="shared" si="120"/>
        <v>1513.6</v>
      </c>
      <c r="AA589" s="51">
        <f t="shared" si="121"/>
        <v>1376</v>
      </c>
      <c r="AB589" s="51">
        <f t="shared" si="122"/>
        <v>0</v>
      </c>
      <c r="AC589" s="51">
        <f t="shared" si="123"/>
        <v>93.983999999999995</v>
      </c>
      <c r="AD589" s="84"/>
      <c r="AE589" s="84"/>
      <c r="AF589" s="84"/>
      <c r="AG589" s="84"/>
      <c r="AH589" s="84"/>
      <c r="AI589" s="84"/>
      <c r="AJ589" s="84"/>
      <c r="AK589" s="84"/>
      <c r="AL589" s="84"/>
      <c r="AM589" s="84"/>
      <c r="AN589" s="84"/>
      <c r="AO589" s="84"/>
      <c r="AP589" s="84"/>
      <c r="AQ589" s="84"/>
      <c r="AR589" s="84"/>
      <c r="AS589" s="84"/>
      <c r="AT589" s="84"/>
      <c r="AU589" s="84"/>
      <c r="AV589" s="84"/>
      <c r="AW589" s="84"/>
      <c r="AX589" s="84"/>
      <c r="AY589" s="84"/>
      <c r="AZ589" s="84"/>
      <c r="BA589" s="84"/>
      <c r="BB589" s="84"/>
      <c r="BC589" s="84"/>
      <c r="BD589" s="84"/>
      <c r="BE589" s="84"/>
      <c r="BF589" s="84"/>
      <c r="BG589" s="84"/>
      <c r="BH589" s="84"/>
      <c r="BI589" s="84"/>
      <c r="BJ589" s="84"/>
      <c r="BK589" s="84"/>
      <c r="BL589" s="84"/>
      <c r="BM589" s="84"/>
      <c r="BN589" s="84"/>
      <c r="BO589" s="84"/>
      <c r="BP589" s="84"/>
      <c r="BQ589" s="84"/>
      <c r="BR589" s="84"/>
      <c r="BS589" s="84"/>
      <c r="BT589" s="84"/>
      <c r="BU589" s="84"/>
      <c r="BV589" s="84"/>
      <c r="BW589" s="84"/>
      <c r="BX589" s="84"/>
      <c r="BY589" s="84"/>
      <c r="BZ589" s="84"/>
      <c r="CA589" s="84"/>
      <c r="CB589" s="84"/>
      <c r="CC589" s="84"/>
      <c r="CD589" s="84"/>
      <c r="CE589" s="84"/>
      <c r="CF589" s="84"/>
      <c r="CG589" s="84"/>
      <c r="CH589" s="84"/>
      <c r="CI589" s="84"/>
      <c r="CJ589" s="84"/>
      <c r="CK589" s="84"/>
      <c r="CL589" s="84"/>
      <c r="CM589" s="84"/>
      <c r="CN589" s="84"/>
      <c r="CO589" s="84"/>
      <c r="CP589" s="84"/>
      <c r="CQ589" s="84"/>
      <c r="CR589" s="84"/>
      <c r="CS589" s="84"/>
      <c r="CT589" s="84"/>
      <c r="CU589" s="84"/>
      <c r="CV589" s="84"/>
      <c r="CW589" s="84"/>
      <c r="CX589" s="84"/>
      <c r="CY589" s="84"/>
      <c r="CZ589" s="84"/>
      <c r="DA589" s="84"/>
      <c r="DB589" s="84"/>
      <c r="DC589" s="84"/>
      <c r="DD589" s="84"/>
      <c r="DE589" s="84"/>
      <c r="DF589" s="84"/>
      <c r="DG589" s="84"/>
      <c r="DH589" s="84"/>
      <c r="DI589" s="84"/>
      <c r="DJ589" s="84"/>
      <c r="DK589" s="84"/>
      <c r="DL589" s="84"/>
      <c r="DM589" s="84"/>
      <c r="DN589" s="84"/>
      <c r="DO589" s="84"/>
      <c r="DP589" s="84"/>
      <c r="DQ589" s="84"/>
      <c r="DR589" s="84"/>
      <c r="DS589" s="84"/>
      <c r="DT589" s="84"/>
      <c r="DU589" s="84"/>
      <c r="DV589" s="84"/>
      <c r="DW589" s="84"/>
      <c r="DX589" s="84"/>
      <c r="DY589" s="84"/>
      <c r="DZ589" s="84"/>
      <c r="EA589" s="84"/>
      <c r="EB589" s="84"/>
      <c r="EC589" s="84"/>
      <c r="ED589" s="84"/>
      <c r="EE589" s="84"/>
      <c r="EF589" s="84"/>
      <c r="EG589" s="84"/>
      <c r="EH589" s="84"/>
      <c r="EI589" s="84"/>
      <c r="EJ589" s="84"/>
      <c r="EK589" s="84"/>
      <c r="EL589" s="84"/>
      <c r="EM589" s="84"/>
      <c r="EN589" s="84"/>
      <c r="EO589" s="84"/>
      <c r="EP589" s="84"/>
      <c r="EQ589" s="84"/>
      <c r="ER589" s="84"/>
      <c r="ES589" s="84"/>
      <c r="ET589" s="84"/>
      <c r="EU589" s="84"/>
      <c r="EV589" s="84"/>
      <c r="EW589" s="84"/>
      <c r="EX589" s="84"/>
      <c r="EY589" s="84"/>
      <c r="EZ589" s="84"/>
      <c r="FA589" s="84"/>
      <c r="FB589" s="84"/>
      <c r="FC589" s="84"/>
      <c r="FD589" s="84"/>
      <c r="FE589" s="84"/>
      <c r="FF589" s="84"/>
      <c r="FG589" s="84"/>
      <c r="FH589" s="84"/>
      <c r="FI589" s="84"/>
      <c r="FJ589" s="84"/>
      <c r="FK589" s="84"/>
      <c r="FL589" s="84"/>
      <c r="FM589" s="84"/>
      <c r="FN589" s="84"/>
      <c r="FO589" s="84"/>
      <c r="FP589" s="84"/>
      <c r="FQ589" s="84"/>
      <c r="FR589" s="84"/>
      <c r="FS589" s="84"/>
      <c r="FT589" s="84"/>
      <c r="FU589" s="84"/>
      <c r="FV589" s="84"/>
      <c r="FW589" s="84"/>
      <c r="FX589" s="84"/>
      <c r="FY589" s="84"/>
      <c r="FZ589" s="84"/>
      <c r="GA589" s="84"/>
      <c r="GB589" s="84"/>
      <c r="GC589" s="84"/>
      <c r="GD589" s="84"/>
      <c r="GE589" s="84"/>
      <c r="GF589" s="84"/>
      <c r="GG589" s="84"/>
      <c r="GH589" s="84"/>
      <c r="GI589" s="84"/>
      <c r="GJ589" s="84"/>
      <c r="GK589" s="84"/>
      <c r="GL589" s="84"/>
      <c r="GM589" s="84"/>
      <c r="GN589" s="84"/>
      <c r="GO589" s="84"/>
      <c r="GP589" s="84"/>
      <c r="GQ589" s="84"/>
      <c r="GR589" s="84"/>
      <c r="GS589" s="84"/>
      <c r="GT589" s="84"/>
      <c r="GU589" s="84"/>
      <c r="GV589" s="84"/>
      <c r="GW589" s="84"/>
      <c r="GX589" s="84"/>
      <c r="GY589" s="84"/>
      <c r="GZ589" s="84"/>
      <c r="HA589" s="84"/>
      <c r="HB589" s="84"/>
      <c r="HC589" s="84"/>
      <c r="HD589" s="84"/>
      <c r="HE589" s="84"/>
      <c r="HF589" s="84"/>
      <c r="HG589" s="84"/>
      <c r="HH589" s="84"/>
      <c r="HI589" s="84"/>
      <c r="HJ589" s="84"/>
      <c r="HK589" s="84"/>
      <c r="HL589" s="84"/>
      <c r="HM589" s="84"/>
      <c r="HN589" s="84"/>
      <c r="HO589" s="84"/>
      <c r="HP589" s="84"/>
      <c r="HQ589" s="84"/>
      <c r="HR589" s="84"/>
      <c r="HS589" s="84"/>
      <c r="HT589" s="84"/>
      <c r="HU589" s="84"/>
      <c r="HV589" s="84"/>
      <c r="HW589" s="84"/>
      <c r="HX589" s="84"/>
      <c r="HY589" s="84"/>
      <c r="HZ589" s="84"/>
      <c r="IA589" s="84"/>
      <c r="IB589" s="84"/>
      <c r="IC589" s="84"/>
      <c r="ID589" s="84"/>
      <c r="IE589" s="84"/>
      <c r="IF589" s="84"/>
      <c r="IG589" s="84"/>
      <c r="IH589" s="84"/>
      <c r="II589" s="84"/>
      <c r="IJ589" s="84"/>
      <c r="IK589" s="84"/>
      <c r="IL589" s="84"/>
    </row>
    <row r="590" spans="1:246" ht="30">
      <c r="A590" s="49" t="s">
        <v>840</v>
      </c>
      <c r="B590" s="49" t="s">
        <v>33</v>
      </c>
      <c r="E590" s="90">
        <v>33</v>
      </c>
      <c r="F590" s="115" t="s">
        <v>650</v>
      </c>
      <c r="G590" s="395"/>
      <c r="H590" s="222">
        <f t="shared" si="116"/>
        <v>770</v>
      </c>
      <c r="I590" s="203">
        <v>700</v>
      </c>
      <c r="J590" s="113"/>
      <c r="K590" s="113">
        <v>70</v>
      </c>
      <c r="L590" s="88">
        <f t="shared" si="117"/>
        <v>700</v>
      </c>
      <c r="M590" s="113">
        <v>700</v>
      </c>
      <c r="N590" s="114"/>
      <c r="O590" s="113"/>
      <c r="P590" s="113">
        <f t="shared" si="118"/>
        <v>0</v>
      </c>
      <c r="Q590" s="113"/>
      <c r="R590" s="114"/>
      <c r="S590" s="114"/>
      <c r="T590" s="114">
        <f t="shared" si="119"/>
        <v>2.0950000000000002</v>
      </c>
      <c r="U590" s="114">
        <v>2.0950000000000002</v>
      </c>
      <c r="V590" s="114"/>
      <c r="W590" s="114"/>
      <c r="X590" s="82" t="s">
        <v>598</v>
      </c>
      <c r="Y590" s="90"/>
      <c r="Z590" s="50">
        <f t="shared" si="120"/>
        <v>770</v>
      </c>
      <c r="AA590" s="51">
        <f t="shared" si="121"/>
        <v>700</v>
      </c>
      <c r="AB590" s="51">
        <f t="shared" si="122"/>
        <v>0</v>
      </c>
      <c r="AC590" s="51">
        <f t="shared" si="123"/>
        <v>2.0950000000000002</v>
      </c>
      <c r="AD590" s="84"/>
      <c r="AE590" s="84"/>
      <c r="AF590" s="84"/>
      <c r="AG590" s="84"/>
      <c r="AH590" s="84"/>
      <c r="AI590" s="84"/>
      <c r="AJ590" s="84"/>
      <c r="AK590" s="84"/>
      <c r="AL590" s="84"/>
      <c r="AM590" s="84"/>
      <c r="AN590" s="84"/>
      <c r="AO590" s="84"/>
      <c r="AP590" s="84"/>
      <c r="AQ590" s="84"/>
      <c r="AR590" s="84"/>
      <c r="AS590" s="84"/>
      <c r="AT590" s="84"/>
      <c r="AU590" s="84"/>
      <c r="AV590" s="84"/>
      <c r="AW590" s="84"/>
      <c r="AX590" s="84"/>
      <c r="AY590" s="84"/>
      <c r="AZ590" s="84"/>
      <c r="BA590" s="84"/>
      <c r="BB590" s="84"/>
      <c r="BC590" s="84"/>
      <c r="BD590" s="84"/>
      <c r="BE590" s="84"/>
      <c r="BF590" s="84"/>
      <c r="BG590" s="84"/>
      <c r="BH590" s="84"/>
      <c r="BI590" s="84"/>
      <c r="BJ590" s="84"/>
      <c r="BK590" s="84"/>
      <c r="BL590" s="84"/>
      <c r="BM590" s="84"/>
      <c r="BN590" s="84"/>
      <c r="BO590" s="84"/>
      <c r="BP590" s="84"/>
      <c r="BQ590" s="84"/>
      <c r="BR590" s="84"/>
      <c r="BS590" s="84"/>
      <c r="BT590" s="84"/>
      <c r="BU590" s="84"/>
      <c r="BV590" s="84"/>
      <c r="BW590" s="84"/>
      <c r="BX590" s="84"/>
      <c r="BY590" s="84"/>
      <c r="BZ590" s="84"/>
      <c r="CA590" s="84"/>
      <c r="CB590" s="84"/>
      <c r="CC590" s="84"/>
      <c r="CD590" s="84"/>
      <c r="CE590" s="84"/>
      <c r="CF590" s="84"/>
      <c r="CG590" s="84"/>
      <c r="CH590" s="84"/>
      <c r="CI590" s="84"/>
      <c r="CJ590" s="84"/>
      <c r="CK590" s="84"/>
      <c r="CL590" s="84"/>
      <c r="CM590" s="84"/>
      <c r="CN590" s="84"/>
      <c r="CO590" s="84"/>
      <c r="CP590" s="84"/>
      <c r="CQ590" s="84"/>
      <c r="CR590" s="84"/>
      <c r="CS590" s="84"/>
      <c r="CT590" s="84"/>
      <c r="CU590" s="84"/>
      <c r="CV590" s="84"/>
      <c r="CW590" s="84"/>
      <c r="CX590" s="84"/>
      <c r="CY590" s="84"/>
      <c r="CZ590" s="84"/>
      <c r="DA590" s="84"/>
      <c r="DB590" s="84"/>
      <c r="DC590" s="84"/>
      <c r="DD590" s="84"/>
      <c r="DE590" s="84"/>
      <c r="DF590" s="84"/>
      <c r="DG590" s="84"/>
      <c r="DH590" s="84"/>
      <c r="DI590" s="84"/>
      <c r="DJ590" s="84"/>
      <c r="DK590" s="84"/>
      <c r="DL590" s="84"/>
      <c r="DM590" s="84"/>
      <c r="DN590" s="84"/>
      <c r="DO590" s="84"/>
      <c r="DP590" s="84"/>
      <c r="DQ590" s="84"/>
      <c r="DR590" s="84"/>
      <c r="DS590" s="84"/>
      <c r="DT590" s="84"/>
      <c r="DU590" s="84"/>
      <c r="DV590" s="84"/>
      <c r="DW590" s="84"/>
      <c r="DX590" s="84"/>
      <c r="DY590" s="84"/>
      <c r="DZ590" s="84"/>
      <c r="EA590" s="84"/>
      <c r="EB590" s="84"/>
      <c r="EC590" s="84"/>
      <c r="ED590" s="84"/>
      <c r="EE590" s="84"/>
      <c r="EF590" s="84"/>
      <c r="EG590" s="84"/>
      <c r="EH590" s="84"/>
      <c r="EI590" s="84"/>
      <c r="EJ590" s="84"/>
      <c r="EK590" s="84"/>
      <c r="EL590" s="84"/>
      <c r="EM590" s="84"/>
      <c r="EN590" s="84"/>
      <c r="EO590" s="84"/>
      <c r="EP590" s="84"/>
      <c r="EQ590" s="84"/>
      <c r="ER590" s="84"/>
      <c r="ES590" s="84"/>
      <c r="ET590" s="84"/>
      <c r="EU590" s="84"/>
      <c r="EV590" s="84"/>
      <c r="EW590" s="84"/>
      <c r="EX590" s="84"/>
      <c r="EY590" s="84"/>
      <c r="EZ590" s="84"/>
      <c r="FA590" s="84"/>
      <c r="FB590" s="84"/>
      <c r="FC590" s="84"/>
      <c r="FD590" s="84"/>
      <c r="FE590" s="84"/>
      <c r="FF590" s="84"/>
      <c r="FG590" s="84"/>
      <c r="FH590" s="84"/>
      <c r="FI590" s="84"/>
      <c r="FJ590" s="84"/>
      <c r="FK590" s="84"/>
      <c r="FL590" s="84"/>
      <c r="FM590" s="84"/>
      <c r="FN590" s="84"/>
      <c r="FO590" s="84"/>
      <c r="FP590" s="84"/>
      <c r="FQ590" s="84"/>
      <c r="FR590" s="84"/>
      <c r="FS590" s="84"/>
      <c r="FT590" s="84"/>
      <c r="FU590" s="84"/>
      <c r="FV590" s="84"/>
      <c r="FW590" s="84"/>
      <c r="FX590" s="84"/>
      <c r="FY590" s="84"/>
      <c r="FZ590" s="84"/>
      <c r="GA590" s="84"/>
      <c r="GB590" s="84"/>
      <c r="GC590" s="84"/>
      <c r="GD590" s="84"/>
      <c r="GE590" s="84"/>
      <c r="GF590" s="84"/>
      <c r="GG590" s="84"/>
      <c r="GH590" s="84"/>
      <c r="GI590" s="84"/>
      <c r="GJ590" s="84"/>
      <c r="GK590" s="84"/>
      <c r="GL590" s="84"/>
      <c r="GM590" s="84"/>
      <c r="GN590" s="84"/>
      <c r="GO590" s="84"/>
      <c r="GP590" s="84"/>
      <c r="GQ590" s="84"/>
      <c r="GR590" s="84"/>
      <c r="GS590" s="84"/>
      <c r="GT590" s="84"/>
      <c r="GU590" s="84"/>
      <c r="GV590" s="84"/>
      <c r="GW590" s="84"/>
      <c r="GX590" s="84"/>
      <c r="GY590" s="84"/>
      <c r="GZ590" s="84"/>
      <c r="HA590" s="84"/>
      <c r="HB590" s="84"/>
      <c r="HC590" s="84"/>
      <c r="HD590" s="84"/>
      <c r="HE590" s="84"/>
      <c r="HF590" s="84"/>
      <c r="HG590" s="84"/>
      <c r="HH590" s="84"/>
      <c r="HI590" s="84"/>
      <c r="HJ590" s="84"/>
      <c r="HK590" s="84"/>
      <c r="HL590" s="84"/>
      <c r="HM590" s="84"/>
      <c r="HN590" s="84"/>
      <c r="HO590" s="84"/>
      <c r="HP590" s="84"/>
      <c r="HQ590" s="84"/>
      <c r="HR590" s="84"/>
      <c r="HS590" s="84"/>
      <c r="HT590" s="84"/>
      <c r="HU590" s="84"/>
      <c r="HV590" s="84"/>
      <c r="HW590" s="84"/>
      <c r="HX590" s="84"/>
      <c r="HY590" s="84"/>
      <c r="HZ590" s="84"/>
      <c r="IA590" s="84"/>
      <c r="IB590" s="84"/>
      <c r="IC590" s="84"/>
      <c r="ID590" s="84"/>
      <c r="IE590" s="84"/>
      <c r="IF590" s="84"/>
      <c r="IG590" s="84"/>
      <c r="IH590" s="84"/>
      <c r="II590" s="84"/>
      <c r="IJ590" s="84"/>
      <c r="IK590" s="84"/>
      <c r="IL590" s="84"/>
    </row>
    <row r="591" spans="1:246" ht="30">
      <c r="A591" s="49" t="s">
        <v>840</v>
      </c>
      <c r="B591" s="49" t="s">
        <v>33</v>
      </c>
      <c r="E591" s="90">
        <v>62</v>
      </c>
      <c r="F591" s="115" t="s">
        <v>679</v>
      </c>
      <c r="G591" s="395"/>
      <c r="H591" s="222">
        <f t="shared" si="116"/>
        <v>1100</v>
      </c>
      <c r="I591" s="203">
        <v>1000</v>
      </c>
      <c r="J591" s="113"/>
      <c r="K591" s="113">
        <v>100</v>
      </c>
      <c r="L591" s="88">
        <f t="shared" si="117"/>
        <v>0</v>
      </c>
      <c r="M591" s="113">
        <v>0</v>
      </c>
      <c r="N591" s="114"/>
      <c r="O591" s="113"/>
      <c r="P591" s="113">
        <f t="shared" si="118"/>
        <v>1000</v>
      </c>
      <c r="Q591" s="113">
        <v>1000</v>
      </c>
      <c r="R591" s="114"/>
      <c r="S591" s="114"/>
      <c r="T591" s="114">
        <f t="shared" si="119"/>
        <v>0</v>
      </c>
      <c r="U591" s="114">
        <v>0</v>
      </c>
      <c r="V591" s="114"/>
      <c r="W591" s="114"/>
      <c r="X591" s="82" t="s">
        <v>598</v>
      </c>
      <c r="Y591" s="90"/>
      <c r="Z591" s="50">
        <f t="shared" si="120"/>
        <v>1100</v>
      </c>
      <c r="AA591" s="51">
        <f t="shared" si="121"/>
        <v>0</v>
      </c>
      <c r="AB591" s="51">
        <f t="shared" si="122"/>
        <v>1000</v>
      </c>
      <c r="AC591" s="51">
        <f t="shared" si="123"/>
        <v>0</v>
      </c>
      <c r="AD591" s="84"/>
      <c r="AE591" s="84"/>
      <c r="AF591" s="84"/>
      <c r="AG591" s="84"/>
      <c r="AH591" s="84"/>
      <c r="AI591" s="84"/>
      <c r="AJ591" s="84"/>
      <c r="AK591" s="84"/>
      <c r="AL591" s="84"/>
      <c r="AM591" s="84"/>
      <c r="AN591" s="84"/>
      <c r="AO591" s="84"/>
      <c r="AP591" s="84"/>
      <c r="AQ591" s="84"/>
      <c r="AR591" s="84"/>
      <c r="AS591" s="84"/>
      <c r="AT591" s="84"/>
      <c r="AU591" s="84"/>
      <c r="AV591" s="84"/>
      <c r="AW591" s="84"/>
      <c r="AX591" s="84"/>
      <c r="AY591" s="84"/>
      <c r="AZ591" s="84"/>
      <c r="BA591" s="84"/>
      <c r="BB591" s="84"/>
      <c r="BC591" s="84"/>
      <c r="BD591" s="84"/>
      <c r="BE591" s="84"/>
      <c r="BF591" s="84"/>
      <c r="BG591" s="84"/>
      <c r="BH591" s="84"/>
      <c r="BI591" s="84"/>
      <c r="BJ591" s="84"/>
      <c r="BK591" s="84"/>
      <c r="BL591" s="84"/>
      <c r="BM591" s="84"/>
      <c r="BN591" s="84"/>
      <c r="BO591" s="84"/>
      <c r="BP591" s="84"/>
      <c r="BQ591" s="84"/>
      <c r="BR591" s="84"/>
      <c r="BS591" s="84"/>
      <c r="BT591" s="84"/>
      <c r="BU591" s="84"/>
      <c r="BV591" s="84"/>
      <c r="BW591" s="84"/>
      <c r="BX591" s="84"/>
      <c r="BY591" s="84"/>
      <c r="BZ591" s="84"/>
      <c r="CA591" s="84"/>
      <c r="CB591" s="84"/>
      <c r="CC591" s="84"/>
      <c r="CD591" s="84"/>
      <c r="CE591" s="84"/>
      <c r="CF591" s="84"/>
      <c r="CG591" s="84"/>
      <c r="CH591" s="84"/>
      <c r="CI591" s="84"/>
      <c r="CJ591" s="84"/>
      <c r="CK591" s="84"/>
      <c r="CL591" s="84"/>
      <c r="CM591" s="84"/>
      <c r="CN591" s="84"/>
      <c r="CO591" s="84"/>
      <c r="CP591" s="84"/>
      <c r="CQ591" s="84"/>
      <c r="CR591" s="84"/>
      <c r="CS591" s="84"/>
      <c r="CT591" s="84"/>
      <c r="CU591" s="84"/>
      <c r="CV591" s="84"/>
      <c r="CW591" s="84"/>
      <c r="CX591" s="84"/>
      <c r="CY591" s="84"/>
      <c r="CZ591" s="84"/>
      <c r="DA591" s="84"/>
      <c r="DB591" s="84"/>
      <c r="DC591" s="84"/>
      <c r="DD591" s="84"/>
      <c r="DE591" s="84"/>
      <c r="DF591" s="84"/>
      <c r="DG591" s="84"/>
      <c r="DH591" s="84"/>
      <c r="DI591" s="84"/>
      <c r="DJ591" s="84"/>
      <c r="DK591" s="84"/>
      <c r="DL591" s="84"/>
      <c r="DM591" s="84"/>
      <c r="DN591" s="84"/>
      <c r="DO591" s="84"/>
      <c r="DP591" s="84"/>
      <c r="DQ591" s="84"/>
      <c r="DR591" s="84"/>
      <c r="DS591" s="84"/>
      <c r="DT591" s="84"/>
      <c r="DU591" s="84"/>
      <c r="DV591" s="84"/>
      <c r="DW591" s="84"/>
      <c r="DX591" s="84"/>
      <c r="DY591" s="84"/>
      <c r="DZ591" s="84"/>
      <c r="EA591" s="84"/>
      <c r="EB591" s="84"/>
      <c r="EC591" s="84"/>
      <c r="ED591" s="84"/>
      <c r="EE591" s="84"/>
      <c r="EF591" s="84"/>
      <c r="EG591" s="84"/>
      <c r="EH591" s="84"/>
      <c r="EI591" s="84"/>
      <c r="EJ591" s="84"/>
      <c r="EK591" s="84"/>
      <c r="EL591" s="84"/>
      <c r="EM591" s="84"/>
      <c r="EN591" s="84"/>
      <c r="EO591" s="84"/>
      <c r="EP591" s="84"/>
      <c r="EQ591" s="84"/>
      <c r="ER591" s="84"/>
      <c r="ES591" s="84"/>
      <c r="ET591" s="84"/>
      <c r="EU591" s="84"/>
      <c r="EV591" s="84"/>
      <c r="EW591" s="84"/>
      <c r="EX591" s="84"/>
      <c r="EY591" s="84"/>
      <c r="EZ591" s="84"/>
      <c r="FA591" s="84"/>
      <c r="FB591" s="84"/>
      <c r="FC591" s="84"/>
      <c r="FD591" s="84"/>
      <c r="FE591" s="84"/>
      <c r="FF591" s="84"/>
      <c r="FG591" s="84"/>
      <c r="FH591" s="84"/>
      <c r="FI591" s="84"/>
      <c r="FJ591" s="84"/>
      <c r="FK591" s="84"/>
      <c r="FL591" s="84"/>
      <c r="FM591" s="84"/>
      <c r="FN591" s="84"/>
      <c r="FO591" s="84"/>
      <c r="FP591" s="84"/>
      <c r="FQ591" s="84"/>
      <c r="FR591" s="84"/>
      <c r="FS591" s="84"/>
      <c r="FT591" s="84"/>
      <c r="FU591" s="84"/>
      <c r="FV591" s="84"/>
      <c r="FW591" s="84"/>
      <c r="FX591" s="84"/>
      <c r="FY591" s="84"/>
      <c r="FZ591" s="84"/>
      <c r="GA591" s="84"/>
      <c r="GB591" s="84"/>
      <c r="GC591" s="84"/>
      <c r="GD591" s="84"/>
      <c r="GE591" s="84"/>
      <c r="GF591" s="84"/>
      <c r="GG591" s="84"/>
      <c r="GH591" s="84"/>
      <c r="GI591" s="84"/>
      <c r="GJ591" s="84"/>
      <c r="GK591" s="84"/>
      <c r="GL591" s="84"/>
      <c r="GM591" s="84"/>
      <c r="GN591" s="84"/>
      <c r="GO591" s="84"/>
      <c r="GP591" s="84"/>
      <c r="GQ591" s="84"/>
      <c r="GR591" s="84"/>
      <c r="GS591" s="84"/>
      <c r="GT591" s="84"/>
      <c r="GU591" s="84"/>
      <c r="GV591" s="84"/>
      <c r="GW591" s="84"/>
      <c r="GX591" s="84"/>
      <c r="GY591" s="84"/>
      <c r="GZ591" s="84"/>
      <c r="HA591" s="84"/>
      <c r="HB591" s="84"/>
      <c r="HC591" s="84"/>
      <c r="HD591" s="84"/>
      <c r="HE591" s="84"/>
      <c r="HF591" s="84"/>
      <c r="HG591" s="84"/>
      <c r="HH591" s="84"/>
      <c r="HI591" s="84"/>
      <c r="HJ591" s="84"/>
      <c r="HK591" s="84"/>
      <c r="HL591" s="84"/>
      <c r="HM591" s="84"/>
      <c r="HN591" s="84"/>
      <c r="HO591" s="84"/>
      <c r="HP591" s="84"/>
      <c r="HQ591" s="84"/>
      <c r="HR591" s="84"/>
      <c r="HS591" s="84"/>
      <c r="HT591" s="84"/>
      <c r="HU591" s="84"/>
      <c r="HV591" s="84"/>
      <c r="HW591" s="84"/>
      <c r="HX591" s="84"/>
      <c r="HY591" s="84"/>
      <c r="HZ591" s="84"/>
      <c r="IA591" s="84"/>
      <c r="IB591" s="84"/>
      <c r="IC591" s="84"/>
      <c r="ID591" s="84"/>
      <c r="IE591" s="84"/>
      <c r="IF591" s="84"/>
      <c r="IG591" s="84"/>
      <c r="IH591" s="84"/>
      <c r="II591" s="84"/>
      <c r="IJ591" s="84"/>
      <c r="IK591" s="84"/>
      <c r="IL591" s="84"/>
    </row>
    <row r="592" spans="1:246" ht="30">
      <c r="A592" s="49" t="s">
        <v>840</v>
      </c>
      <c r="B592" s="49" t="s">
        <v>33</v>
      </c>
      <c r="E592" s="90">
        <v>63</v>
      </c>
      <c r="F592" s="115" t="s">
        <v>680</v>
      </c>
      <c r="G592" s="395"/>
      <c r="H592" s="222">
        <f t="shared" si="116"/>
        <v>770</v>
      </c>
      <c r="I592" s="203">
        <v>700</v>
      </c>
      <c r="J592" s="113"/>
      <c r="K592" s="113">
        <v>70</v>
      </c>
      <c r="L592" s="88">
        <f t="shared" si="117"/>
        <v>0</v>
      </c>
      <c r="M592" s="113">
        <v>0</v>
      </c>
      <c r="N592" s="114"/>
      <c r="O592" s="113"/>
      <c r="P592" s="113">
        <f t="shared" si="118"/>
        <v>700</v>
      </c>
      <c r="Q592" s="113">
        <v>700</v>
      </c>
      <c r="R592" s="114"/>
      <c r="S592" s="114"/>
      <c r="T592" s="114">
        <f t="shared" si="119"/>
        <v>0</v>
      </c>
      <c r="U592" s="114">
        <v>0</v>
      </c>
      <c r="V592" s="114"/>
      <c r="W592" s="114"/>
      <c r="X592" s="82" t="s">
        <v>598</v>
      </c>
      <c r="Y592" s="90"/>
      <c r="Z592" s="50">
        <f t="shared" si="120"/>
        <v>770</v>
      </c>
      <c r="AA592" s="51">
        <f t="shared" si="121"/>
        <v>0</v>
      </c>
      <c r="AB592" s="51">
        <f t="shared" si="122"/>
        <v>700</v>
      </c>
      <c r="AC592" s="51">
        <f t="shared" si="123"/>
        <v>0</v>
      </c>
      <c r="AD592" s="84"/>
      <c r="AE592" s="84"/>
      <c r="AF592" s="84"/>
      <c r="AG592" s="84"/>
      <c r="AH592" s="84"/>
      <c r="AI592" s="84"/>
      <c r="AJ592" s="84"/>
      <c r="AK592" s="84"/>
      <c r="AL592" s="84"/>
      <c r="AM592" s="84"/>
      <c r="AN592" s="84"/>
      <c r="AO592" s="84"/>
      <c r="AP592" s="84"/>
      <c r="AQ592" s="84"/>
      <c r="AR592" s="84"/>
      <c r="AS592" s="84"/>
      <c r="AT592" s="84"/>
      <c r="AU592" s="84"/>
      <c r="AV592" s="84"/>
      <c r="AW592" s="84"/>
      <c r="AX592" s="84"/>
      <c r="AY592" s="84"/>
      <c r="AZ592" s="84"/>
      <c r="BA592" s="84"/>
      <c r="BB592" s="84"/>
      <c r="BC592" s="84"/>
      <c r="BD592" s="84"/>
      <c r="BE592" s="84"/>
      <c r="BF592" s="84"/>
      <c r="BG592" s="84"/>
      <c r="BH592" s="84"/>
      <c r="BI592" s="84"/>
      <c r="BJ592" s="84"/>
      <c r="BK592" s="84"/>
      <c r="BL592" s="84"/>
      <c r="BM592" s="84"/>
      <c r="BN592" s="84"/>
      <c r="BO592" s="84"/>
      <c r="BP592" s="84"/>
      <c r="BQ592" s="84"/>
      <c r="BR592" s="84"/>
      <c r="BS592" s="84"/>
      <c r="BT592" s="84"/>
      <c r="BU592" s="84"/>
      <c r="BV592" s="84"/>
      <c r="BW592" s="84"/>
      <c r="BX592" s="84"/>
      <c r="BY592" s="84"/>
      <c r="BZ592" s="84"/>
      <c r="CA592" s="84"/>
      <c r="CB592" s="84"/>
      <c r="CC592" s="84"/>
      <c r="CD592" s="84"/>
      <c r="CE592" s="84"/>
      <c r="CF592" s="84"/>
      <c r="CG592" s="84"/>
      <c r="CH592" s="84"/>
      <c r="CI592" s="84"/>
      <c r="CJ592" s="84"/>
      <c r="CK592" s="84"/>
      <c r="CL592" s="84"/>
      <c r="CM592" s="84"/>
      <c r="CN592" s="84"/>
      <c r="CO592" s="84"/>
      <c r="CP592" s="84"/>
      <c r="CQ592" s="84"/>
      <c r="CR592" s="84"/>
      <c r="CS592" s="84"/>
      <c r="CT592" s="84"/>
      <c r="CU592" s="84"/>
      <c r="CV592" s="84"/>
      <c r="CW592" s="84"/>
      <c r="CX592" s="84"/>
      <c r="CY592" s="84"/>
      <c r="CZ592" s="84"/>
      <c r="DA592" s="84"/>
      <c r="DB592" s="84"/>
      <c r="DC592" s="84"/>
      <c r="DD592" s="84"/>
      <c r="DE592" s="84"/>
      <c r="DF592" s="84"/>
      <c r="DG592" s="84"/>
      <c r="DH592" s="84"/>
      <c r="DI592" s="84"/>
      <c r="DJ592" s="84"/>
      <c r="DK592" s="84"/>
      <c r="DL592" s="84"/>
      <c r="DM592" s="84"/>
      <c r="DN592" s="84"/>
      <c r="DO592" s="84"/>
      <c r="DP592" s="84"/>
      <c r="DQ592" s="84"/>
      <c r="DR592" s="84"/>
      <c r="DS592" s="84"/>
      <c r="DT592" s="84"/>
      <c r="DU592" s="84"/>
      <c r="DV592" s="84"/>
      <c r="DW592" s="84"/>
      <c r="DX592" s="84"/>
      <c r="DY592" s="84"/>
      <c r="DZ592" s="84"/>
      <c r="EA592" s="84"/>
      <c r="EB592" s="84"/>
      <c r="EC592" s="84"/>
      <c r="ED592" s="84"/>
      <c r="EE592" s="84"/>
      <c r="EF592" s="84"/>
      <c r="EG592" s="84"/>
      <c r="EH592" s="84"/>
      <c r="EI592" s="84"/>
      <c r="EJ592" s="84"/>
      <c r="EK592" s="84"/>
      <c r="EL592" s="84"/>
      <c r="EM592" s="84"/>
      <c r="EN592" s="84"/>
      <c r="EO592" s="84"/>
      <c r="EP592" s="84"/>
      <c r="EQ592" s="84"/>
      <c r="ER592" s="84"/>
      <c r="ES592" s="84"/>
      <c r="ET592" s="84"/>
      <c r="EU592" s="84"/>
      <c r="EV592" s="84"/>
      <c r="EW592" s="84"/>
      <c r="EX592" s="84"/>
      <c r="EY592" s="84"/>
      <c r="EZ592" s="84"/>
      <c r="FA592" s="84"/>
      <c r="FB592" s="84"/>
      <c r="FC592" s="84"/>
      <c r="FD592" s="84"/>
      <c r="FE592" s="84"/>
      <c r="FF592" s="84"/>
      <c r="FG592" s="84"/>
      <c r="FH592" s="84"/>
      <c r="FI592" s="84"/>
      <c r="FJ592" s="84"/>
      <c r="FK592" s="84"/>
      <c r="FL592" s="84"/>
      <c r="FM592" s="84"/>
      <c r="FN592" s="84"/>
      <c r="FO592" s="84"/>
      <c r="FP592" s="84"/>
      <c r="FQ592" s="84"/>
      <c r="FR592" s="84"/>
      <c r="FS592" s="84"/>
      <c r="FT592" s="84"/>
      <c r="FU592" s="84"/>
      <c r="FV592" s="84"/>
      <c r="FW592" s="84"/>
      <c r="FX592" s="84"/>
      <c r="FY592" s="84"/>
      <c r="FZ592" s="84"/>
      <c r="GA592" s="84"/>
      <c r="GB592" s="84"/>
      <c r="GC592" s="84"/>
      <c r="GD592" s="84"/>
      <c r="GE592" s="84"/>
      <c r="GF592" s="84"/>
      <c r="GG592" s="84"/>
      <c r="GH592" s="84"/>
      <c r="GI592" s="84"/>
      <c r="GJ592" s="84"/>
      <c r="GK592" s="84"/>
      <c r="GL592" s="84"/>
      <c r="GM592" s="84"/>
      <c r="GN592" s="84"/>
      <c r="GO592" s="84"/>
      <c r="GP592" s="84"/>
      <c r="GQ592" s="84"/>
      <c r="GR592" s="84"/>
      <c r="GS592" s="84"/>
      <c r="GT592" s="84"/>
      <c r="GU592" s="84"/>
      <c r="GV592" s="84"/>
      <c r="GW592" s="84"/>
      <c r="GX592" s="84"/>
      <c r="GY592" s="84"/>
      <c r="GZ592" s="84"/>
      <c r="HA592" s="84"/>
      <c r="HB592" s="84"/>
      <c r="HC592" s="84"/>
      <c r="HD592" s="84"/>
      <c r="HE592" s="84"/>
      <c r="HF592" s="84"/>
      <c r="HG592" s="84"/>
      <c r="HH592" s="84"/>
      <c r="HI592" s="84"/>
      <c r="HJ592" s="84"/>
      <c r="HK592" s="84"/>
      <c r="HL592" s="84"/>
      <c r="HM592" s="84"/>
      <c r="HN592" s="84"/>
      <c r="HO592" s="84"/>
      <c r="HP592" s="84"/>
      <c r="HQ592" s="84"/>
      <c r="HR592" s="84"/>
      <c r="HS592" s="84"/>
      <c r="HT592" s="84"/>
      <c r="HU592" s="84"/>
      <c r="HV592" s="84"/>
      <c r="HW592" s="84"/>
      <c r="HX592" s="84"/>
      <c r="HY592" s="84"/>
      <c r="HZ592" s="84"/>
      <c r="IA592" s="84"/>
      <c r="IB592" s="84"/>
      <c r="IC592" s="84"/>
      <c r="ID592" s="84"/>
      <c r="IE592" s="84"/>
      <c r="IF592" s="84"/>
      <c r="IG592" s="84"/>
      <c r="IH592" s="84"/>
      <c r="II592" s="84"/>
      <c r="IJ592" s="84"/>
      <c r="IK592" s="84"/>
      <c r="IL592" s="84"/>
    </row>
    <row r="593" spans="1:246" ht="36" customHeight="1">
      <c r="A593" s="49" t="s">
        <v>840</v>
      </c>
      <c r="B593" s="49" t="s">
        <v>33</v>
      </c>
      <c r="E593" s="90">
        <v>34</v>
      </c>
      <c r="F593" s="115" t="s">
        <v>651</v>
      </c>
      <c r="G593" s="395" t="s">
        <v>897</v>
      </c>
      <c r="H593" s="222">
        <f t="shared" si="116"/>
        <v>2200</v>
      </c>
      <c r="I593" s="203">
        <v>2000</v>
      </c>
      <c r="J593" s="113"/>
      <c r="K593" s="113">
        <v>200</v>
      </c>
      <c r="L593" s="88">
        <f t="shared" si="117"/>
        <v>2000</v>
      </c>
      <c r="M593" s="113">
        <v>2000</v>
      </c>
      <c r="N593" s="114"/>
      <c r="O593" s="113"/>
      <c r="P593" s="113">
        <f t="shared" si="118"/>
        <v>0</v>
      </c>
      <c r="Q593" s="113"/>
      <c r="R593" s="114"/>
      <c r="S593" s="114"/>
      <c r="T593" s="114">
        <f t="shared" si="119"/>
        <v>146.881</v>
      </c>
      <c r="U593" s="114">
        <v>146.881</v>
      </c>
      <c r="V593" s="114"/>
      <c r="W593" s="114"/>
      <c r="X593" s="82" t="s">
        <v>600</v>
      </c>
      <c r="Y593" s="90"/>
      <c r="Z593" s="50">
        <f t="shared" si="120"/>
        <v>2200</v>
      </c>
      <c r="AA593" s="51">
        <f t="shared" si="121"/>
        <v>2000</v>
      </c>
      <c r="AB593" s="51">
        <f t="shared" si="122"/>
        <v>0</v>
      </c>
      <c r="AC593" s="51">
        <f t="shared" si="123"/>
        <v>146.881</v>
      </c>
      <c r="AD593" s="84"/>
      <c r="AE593" s="84"/>
      <c r="AF593" s="84"/>
      <c r="AG593" s="84"/>
      <c r="AH593" s="84"/>
      <c r="AI593" s="84"/>
      <c r="AJ593" s="84"/>
      <c r="AK593" s="84"/>
      <c r="AL593" s="84"/>
      <c r="AM593" s="84"/>
      <c r="AN593" s="84"/>
      <c r="AO593" s="84"/>
      <c r="AP593" s="84"/>
      <c r="AQ593" s="84"/>
      <c r="AR593" s="84"/>
      <c r="AS593" s="84"/>
      <c r="AT593" s="84"/>
      <c r="AU593" s="84"/>
      <c r="AV593" s="84"/>
      <c r="AW593" s="84"/>
      <c r="AX593" s="84"/>
      <c r="AY593" s="84"/>
      <c r="AZ593" s="84"/>
      <c r="BA593" s="84"/>
      <c r="BB593" s="84"/>
      <c r="BC593" s="84"/>
      <c r="BD593" s="84"/>
      <c r="BE593" s="84"/>
      <c r="BF593" s="84"/>
      <c r="BG593" s="84"/>
      <c r="BH593" s="84"/>
      <c r="BI593" s="84"/>
      <c r="BJ593" s="84"/>
      <c r="BK593" s="84"/>
      <c r="BL593" s="84"/>
      <c r="BM593" s="84"/>
      <c r="BN593" s="84"/>
      <c r="BO593" s="84"/>
      <c r="BP593" s="84"/>
      <c r="BQ593" s="84"/>
      <c r="BR593" s="84"/>
      <c r="BS593" s="84"/>
      <c r="BT593" s="84"/>
      <c r="BU593" s="84"/>
      <c r="BV593" s="84"/>
      <c r="BW593" s="84"/>
      <c r="BX593" s="84"/>
      <c r="BY593" s="84"/>
      <c r="BZ593" s="84"/>
      <c r="CA593" s="84"/>
      <c r="CB593" s="84"/>
      <c r="CC593" s="84"/>
      <c r="CD593" s="84"/>
      <c r="CE593" s="84"/>
      <c r="CF593" s="84"/>
      <c r="CG593" s="84"/>
      <c r="CH593" s="84"/>
      <c r="CI593" s="84"/>
      <c r="CJ593" s="84"/>
      <c r="CK593" s="84"/>
      <c r="CL593" s="84"/>
      <c r="CM593" s="84"/>
      <c r="CN593" s="84"/>
      <c r="CO593" s="84"/>
      <c r="CP593" s="84"/>
      <c r="CQ593" s="84"/>
      <c r="CR593" s="84"/>
      <c r="CS593" s="84"/>
      <c r="CT593" s="84"/>
      <c r="CU593" s="84"/>
      <c r="CV593" s="84"/>
      <c r="CW593" s="84"/>
      <c r="CX593" s="84"/>
      <c r="CY593" s="84"/>
      <c r="CZ593" s="84"/>
      <c r="DA593" s="84"/>
      <c r="DB593" s="84"/>
      <c r="DC593" s="84"/>
      <c r="DD593" s="84"/>
      <c r="DE593" s="84"/>
      <c r="DF593" s="84"/>
      <c r="DG593" s="84"/>
      <c r="DH593" s="84"/>
      <c r="DI593" s="84"/>
      <c r="DJ593" s="84"/>
      <c r="DK593" s="84"/>
      <c r="DL593" s="84"/>
      <c r="DM593" s="84"/>
      <c r="DN593" s="84"/>
      <c r="DO593" s="84"/>
      <c r="DP593" s="84"/>
      <c r="DQ593" s="84"/>
      <c r="DR593" s="84"/>
      <c r="DS593" s="84"/>
      <c r="DT593" s="84"/>
      <c r="DU593" s="84"/>
      <c r="DV593" s="84"/>
      <c r="DW593" s="84"/>
      <c r="DX593" s="84"/>
      <c r="DY593" s="84"/>
      <c r="DZ593" s="84"/>
      <c r="EA593" s="84"/>
      <c r="EB593" s="84"/>
      <c r="EC593" s="84"/>
      <c r="ED593" s="84"/>
      <c r="EE593" s="84"/>
      <c r="EF593" s="84"/>
      <c r="EG593" s="84"/>
      <c r="EH593" s="84"/>
      <c r="EI593" s="84"/>
      <c r="EJ593" s="84"/>
      <c r="EK593" s="84"/>
      <c r="EL593" s="84"/>
      <c r="EM593" s="84"/>
      <c r="EN593" s="84"/>
      <c r="EO593" s="84"/>
      <c r="EP593" s="84"/>
      <c r="EQ593" s="84"/>
      <c r="ER593" s="84"/>
      <c r="ES593" s="84"/>
      <c r="ET593" s="84"/>
      <c r="EU593" s="84"/>
      <c r="EV593" s="84"/>
      <c r="EW593" s="84"/>
      <c r="EX593" s="84"/>
      <c r="EY593" s="84"/>
      <c r="EZ593" s="84"/>
      <c r="FA593" s="84"/>
      <c r="FB593" s="84"/>
      <c r="FC593" s="84"/>
      <c r="FD593" s="84"/>
      <c r="FE593" s="84"/>
      <c r="FF593" s="84"/>
      <c r="FG593" s="84"/>
      <c r="FH593" s="84"/>
      <c r="FI593" s="84"/>
      <c r="FJ593" s="84"/>
      <c r="FK593" s="84"/>
      <c r="FL593" s="84"/>
      <c r="FM593" s="84"/>
      <c r="FN593" s="84"/>
      <c r="FO593" s="84"/>
      <c r="FP593" s="84"/>
      <c r="FQ593" s="84"/>
      <c r="FR593" s="84"/>
      <c r="FS593" s="84"/>
      <c r="FT593" s="84"/>
      <c r="FU593" s="84"/>
      <c r="FV593" s="84"/>
      <c r="FW593" s="84"/>
      <c r="FX593" s="84"/>
      <c r="FY593" s="84"/>
      <c r="FZ593" s="84"/>
      <c r="GA593" s="84"/>
      <c r="GB593" s="84"/>
      <c r="GC593" s="84"/>
      <c r="GD593" s="84"/>
      <c r="GE593" s="84"/>
      <c r="GF593" s="84"/>
      <c r="GG593" s="84"/>
      <c r="GH593" s="84"/>
      <c r="GI593" s="84"/>
      <c r="GJ593" s="84"/>
      <c r="GK593" s="84"/>
      <c r="GL593" s="84"/>
      <c r="GM593" s="84"/>
      <c r="GN593" s="84"/>
      <c r="GO593" s="84"/>
      <c r="GP593" s="84"/>
      <c r="GQ593" s="84"/>
      <c r="GR593" s="84"/>
      <c r="GS593" s="84"/>
      <c r="GT593" s="84"/>
      <c r="GU593" s="84"/>
      <c r="GV593" s="84"/>
      <c r="GW593" s="84"/>
      <c r="GX593" s="84"/>
      <c r="GY593" s="84"/>
      <c r="GZ593" s="84"/>
      <c r="HA593" s="84"/>
      <c r="HB593" s="84"/>
      <c r="HC593" s="84"/>
      <c r="HD593" s="84"/>
      <c r="HE593" s="84"/>
      <c r="HF593" s="84"/>
      <c r="HG593" s="84"/>
      <c r="HH593" s="84"/>
      <c r="HI593" s="84"/>
      <c r="HJ593" s="84"/>
      <c r="HK593" s="84"/>
      <c r="HL593" s="84"/>
      <c r="HM593" s="84"/>
      <c r="HN593" s="84"/>
      <c r="HO593" s="84"/>
      <c r="HP593" s="84"/>
      <c r="HQ593" s="84"/>
      <c r="HR593" s="84"/>
      <c r="HS593" s="84"/>
      <c r="HT593" s="84"/>
      <c r="HU593" s="84"/>
      <c r="HV593" s="84"/>
      <c r="HW593" s="84"/>
      <c r="HX593" s="84"/>
      <c r="HY593" s="84"/>
      <c r="HZ593" s="84"/>
      <c r="IA593" s="84"/>
      <c r="IB593" s="84"/>
      <c r="IC593" s="84"/>
      <c r="ID593" s="84"/>
      <c r="IE593" s="84"/>
      <c r="IF593" s="84"/>
      <c r="IG593" s="84"/>
      <c r="IH593" s="84"/>
      <c r="II593" s="84"/>
      <c r="IJ593" s="84"/>
      <c r="IK593" s="84"/>
      <c r="IL593" s="84"/>
    </row>
    <row r="594" spans="1:246" ht="30">
      <c r="A594" s="49" t="s">
        <v>840</v>
      </c>
      <c r="B594" s="49" t="s">
        <v>33</v>
      </c>
      <c r="E594" s="90">
        <v>35</v>
      </c>
      <c r="F594" s="115" t="s">
        <v>652</v>
      </c>
      <c r="G594" s="395"/>
      <c r="H594" s="222">
        <f t="shared" si="116"/>
        <v>2200</v>
      </c>
      <c r="I594" s="203">
        <v>2000</v>
      </c>
      <c r="J594" s="113"/>
      <c r="K594" s="113">
        <v>200</v>
      </c>
      <c r="L594" s="88">
        <f t="shared" si="117"/>
        <v>2000</v>
      </c>
      <c r="M594" s="113">
        <v>2000</v>
      </c>
      <c r="N594" s="114"/>
      <c r="O594" s="113"/>
      <c r="P594" s="113">
        <f t="shared" si="118"/>
        <v>0</v>
      </c>
      <c r="Q594" s="113"/>
      <c r="R594" s="114"/>
      <c r="S594" s="114"/>
      <c r="T594" s="114">
        <f t="shared" si="119"/>
        <v>146.88083800000001</v>
      </c>
      <c r="U594" s="114">
        <v>146.88083800000001</v>
      </c>
      <c r="V594" s="114"/>
      <c r="W594" s="114"/>
      <c r="X594" s="82" t="s">
        <v>600</v>
      </c>
      <c r="Y594" s="90"/>
      <c r="Z594" s="50">
        <f t="shared" si="120"/>
        <v>2200</v>
      </c>
      <c r="AA594" s="51">
        <f t="shared" si="121"/>
        <v>2000</v>
      </c>
      <c r="AB594" s="51">
        <f t="shared" si="122"/>
        <v>0</v>
      </c>
      <c r="AC594" s="51">
        <f t="shared" si="123"/>
        <v>146.88083800000001</v>
      </c>
      <c r="AD594" s="84"/>
      <c r="AE594" s="84"/>
      <c r="AF594" s="84"/>
      <c r="AG594" s="84"/>
      <c r="AH594" s="84"/>
      <c r="AI594" s="84"/>
      <c r="AJ594" s="84"/>
      <c r="AK594" s="84"/>
      <c r="AL594" s="84"/>
      <c r="AM594" s="84"/>
      <c r="AN594" s="84"/>
      <c r="AO594" s="84"/>
      <c r="AP594" s="84"/>
      <c r="AQ594" s="84"/>
      <c r="AR594" s="84"/>
      <c r="AS594" s="84"/>
      <c r="AT594" s="84"/>
      <c r="AU594" s="84"/>
      <c r="AV594" s="84"/>
      <c r="AW594" s="84"/>
      <c r="AX594" s="84"/>
      <c r="AY594" s="84"/>
      <c r="AZ594" s="84"/>
      <c r="BA594" s="84"/>
      <c r="BB594" s="84"/>
      <c r="BC594" s="84"/>
      <c r="BD594" s="84"/>
      <c r="BE594" s="84"/>
      <c r="BF594" s="84"/>
      <c r="BG594" s="84"/>
      <c r="BH594" s="84"/>
      <c r="BI594" s="84"/>
      <c r="BJ594" s="84"/>
      <c r="BK594" s="84"/>
      <c r="BL594" s="84"/>
      <c r="BM594" s="84"/>
      <c r="BN594" s="84"/>
      <c r="BO594" s="84"/>
      <c r="BP594" s="84"/>
      <c r="BQ594" s="84"/>
      <c r="BR594" s="84"/>
      <c r="BS594" s="84"/>
      <c r="BT594" s="84"/>
      <c r="BU594" s="84"/>
      <c r="BV594" s="84"/>
      <c r="BW594" s="84"/>
      <c r="BX594" s="84"/>
      <c r="BY594" s="84"/>
      <c r="BZ594" s="84"/>
      <c r="CA594" s="84"/>
      <c r="CB594" s="84"/>
      <c r="CC594" s="84"/>
      <c r="CD594" s="84"/>
      <c r="CE594" s="84"/>
      <c r="CF594" s="84"/>
      <c r="CG594" s="84"/>
      <c r="CH594" s="84"/>
      <c r="CI594" s="84"/>
      <c r="CJ594" s="84"/>
      <c r="CK594" s="84"/>
      <c r="CL594" s="84"/>
      <c r="CM594" s="84"/>
      <c r="CN594" s="84"/>
      <c r="CO594" s="84"/>
      <c r="CP594" s="84"/>
      <c r="CQ594" s="84"/>
      <c r="CR594" s="84"/>
      <c r="CS594" s="84"/>
      <c r="CT594" s="84"/>
      <c r="CU594" s="84"/>
      <c r="CV594" s="84"/>
      <c r="CW594" s="84"/>
      <c r="CX594" s="84"/>
      <c r="CY594" s="84"/>
      <c r="CZ594" s="84"/>
      <c r="DA594" s="84"/>
      <c r="DB594" s="84"/>
      <c r="DC594" s="84"/>
      <c r="DD594" s="84"/>
      <c r="DE594" s="84"/>
      <c r="DF594" s="84"/>
      <c r="DG594" s="84"/>
      <c r="DH594" s="84"/>
      <c r="DI594" s="84"/>
      <c r="DJ594" s="84"/>
      <c r="DK594" s="84"/>
      <c r="DL594" s="84"/>
      <c r="DM594" s="84"/>
      <c r="DN594" s="84"/>
      <c r="DO594" s="84"/>
      <c r="DP594" s="84"/>
      <c r="DQ594" s="84"/>
      <c r="DR594" s="84"/>
      <c r="DS594" s="84"/>
      <c r="DT594" s="84"/>
      <c r="DU594" s="84"/>
      <c r="DV594" s="84"/>
      <c r="DW594" s="84"/>
      <c r="DX594" s="84"/>
      <c r="DY594" s="84"/>
      <c r="DZ594" s="84"/>
      <c r="EA594" s="84"/>
      <c r="EB594" s="84"/>
      <c r="EC594" s="84"/>
      <c r="ED594" s="84"/>
      <c r="EE594" s="84"/>
      <c r="EF594" s="84"/>
      <c r="EG594" s="84"/>
      <c r="EH594" s="84"/>
      <c r="EI594" s="84"/>
      <c r="EJ594" s="84"/>
      <c r="EK594" s="84"/>
      <c r="EL594" s="84"/>
      <c r="EM594" s="84"/>
      <c r="EN594" s="84"/>
      <c r="EO594" s="84"/>
      <c r="EP594" s="84"/>
      <c r="EQ594" s="84"/>
      <c r="ER594" s="84"/>
      <c r="ES594" s="84"/>
      <c r="ET594" s="84"/>
      <c r="EU594" s="84"/>
      <c r="EV594" s="84"/>
      <c r="EW594" s="84"/>
      <c r="EX594" s="84"/>
      <c r="EY594" s="84"/>
      <c r="EZ594" s="84"/>
      <c r="FA594" s="84"/>
      <c r="FB594" s="84"/>
      <c r="FC594" s="84"/>
      <c r="FD594" s="84"/>
      <c r="FE594" s="84"/>
      <c r="FF594" s="84"/>
      <c r="FG594" s="84"/>
      <c r="FH594" s="84"/>
      <c r="FI594" s="84"/>
      <c r="FJ594" s="84"/>
      <c r="FK594" s="84"/>
      <c r="FL594" s="84"/>
      <c r="FM594" s="84"/>
      <c r="FN594" s="84"/>
      <c r="FO594" s="84"/>
      <c r="FP594" s="84"/>
      <c r="FQ594" s="84"/>
      <c r="FR594" s="84"/>
      <c r="FS594" s="84"/>
      <c r="FT594" s="84"/>
      <c r="FU594" s="84"/>
      <c r="FV594" s="84"/>
      <c r="FW594" s="84"/>
      <c r="FX594" s="84"/>
      <c r="FY594" s="84"/>
      <c r="FZ594" s="84"/>
      <c r="GA594" s="84"/>
      <c r="GB594" s="84"/>
      <c r="GC594" s="84"/>
      <c r="GD594" s="84"/>
      <c r="GE594" s="84"/>
      <c r="GF594" s="84"/>
      <c r="GG594" s="84"/>
      <c r="GH594" s="84"/>
      <c r="GI594" s="84"/>
      <c r="GJ594" s="84"/>
      <c r="GK594" s="84"/>
      <c r="GL594" s="84"/>
      <c r="GM594" s="84"/>
      <c r="GN594" s="84"/>
      <c r="GO594" s="84"/>
      <c r="GP594" s="84"/>
      <c r="GQ594" s="84"/>
      <c r="GR594" s="84"/>
      <c r="GS594" s="84"/>
      <c r="GT594" s="84"/>
      <c r="GU594" s="84"/>
      <c r="GV594" s="84"/>
      <c r="GW594" s="84"/>
      <c r="GX594" s="84"/>
      <c r="GY594" s="84"/>
      <c r="GZ594" s="84"/>
      <c r="HA594" s="84"/>
      <c r="HB594" s="84"/>
      <c r="HC594" s="84"/>
      <c r="HD594" s="84"/>
      <c r="HE594" s="84"/>
      <c r="HF594" s="84"/>
      <c r="HG594" s="84"/>
      <c r="HH594" s="84"/>
      <c r="HI594" s="84"/>
      <c r="HJ594" s="84"/>
      <c r="HK594" s="84"/>
      <c r="HL594" s="84"/>
      <c r="HM594" s="84"/>
      <c r="HN594" s="84"/>
      <c r="HO594" s="84"/>
      <c r="HP594" s="84"/>
      <c r="HQ594" s="84"/>
      <c r="HR594" s="84"/>
      <c r="HS594" s="84"/>
      <c r="HT594" s="84"/>
      <c r="HU594" s="84"/>
      <c r="HV594" s="84"/>
      <c r="HW594" s="84"/>
      <c r="HX594" s="84"/>
      <c r="HY594" s="84"/>
      <c r="HZ594" s="84"/>
      <c r="IA594" s="84"/>
      <c r="IB594" s="84"/>
      <c r="IC594" s="84"/>
      <c r="ID594" s="84"/>
      <c r="IE594" s="84"/>
      <c r="IF594" s="84"/>
      <c r="IG594" s="84"/>
      <c r="IH594" s="84"/>
      <c r="II594" s="84"/>
      <c r="IJ594" s="84"/>
      <c r="IK594" s="84"/>
      <c r="IL594" s="84"/>
    </row>
    <row r="595" spans="1:246" ht="36" customHeight="1">
      <c r="A595" s="49" t="s">
        <v>840</v>
      </c>
      <c r="B595" s="49" t="s">
        <v>33</v>
      </c>
      <c r="E595" s="90">
        <v>13</v>
      </c>
      <c r="F595" s="115" t="s">
        <v>630</v>
      </c>
      <c r="G595" s="403" t="s">
        <v>889</v>
      </c>
      <c r="H595" s="222">
        <f t="shared" si="116"/>
        <v>880</v>
      </c>
      <c r="I595" s="203">
        <v>800</v>
      </c>
      <c r="J595" s="113"/>
      <c r="K595" s="113">
        <v>80</v>
      </c>
      <c r="L595" s="88">
        <f t="shared" si="117"/>
        <v>800</v>
      </c>
      <c r="M595" s="113">
        <v>800</v>
      </c>
      <c r="N595" s="114"/>
      <c r="O595" s="113"/>
      <c r="P595" s="113">
        <f t="shared" si="118"/>
        <v>0</v>
      </c>
      <c r="Q595" s="113"/>
      <c r="R595" s="114"/>
      <c r="S595" s="114"/>
      <c r="T595" s="114">
        <f t="shared" si="119"/>
        <v>0</v>
      </c>
      <c r="U595" s="114"/>
      <c r="V595" s="114"/>
      <c r="W595" s="114"/>
      <c r="X595" s="82" t="s">
        <v>596</v>
      </c>
      <c r="Y595" s="90"/>
      <c r="Z595" s="50">
        <f t="shared" si="120"/>
        <v>880</v>
      </c>
      <c r="AA595" s="51">
        <f t="shared" si="121"/>
        <v>800</v>
      </c>
      <c r="AB595" s="51">
        <f t="shared" si="122"/>
        <v>0</v>
      </c>
      <c r="AC595" s="51">
        <f t="shared" si="123"/>
        <v>0</v>
      </c>
      <c r="AD595" s="84"/>
      <c r="AE595" s="84"/>
      <c r="AF595" s="84"/>
      <c r="AG595" s="84"/>
      <c r="AH595" s="84"/>
      <c r="AI595" s="84"/>
      <c r="AJ595" s="84"/>
      <c r="AK595" s="84"/>
      <c r="AL595" s="84"/>
      <c r="AM595" s="84"/>
      <c r="AN595" s="84"/>
      <c r="AO595" s="84"/>
      <c r="AP595" s="84"/>
      <c r="AQ595" s="84"/>
      <c r="AR595" s="84"/>
      <c r="AS595" s="84"/>
      <c r="AT595" s="84"/>
      <c r="AU595" s="84"/>
      <c r="AV595" s="84"/>
      <c r="AW595" s="84"/>
      <c r="AX595" s="84"/>
      <c r="AY595" s="84"/>
      <c r="AZ595" s="84"/>
      <c r="BA595" s="84"/>
      <c r="BB595" s="84"/>
      <c r="BC595" s="84"/>
      <c r="BD595" s="84"/>
      <c r="BE595" s="84"/>
      <c r="BF595" s="84"/>
      <c r="BG595" s="84"/>
      <c r="BH595" s="84"/>
      <c r="BI595" s="84"/>
      <c r="BJ595" s="84"/>
      <c r="BK595" s="84"/>
      <c r="BL595" s="84"/>
      <c r="BM595" s="84"/>
      <c r="BN595" s="84"/>
      <c r="BO595" s="84"/>
      <c r="BP595" s="84"/>
      <c r="BQ595" s="84"/>
      <c r="BR595" s="84"/>
      <c r="BS595" s="84"/>
      <c r="BT595" s="84"/>
      <c r="BU595" s="84"/>
      <c r="BV595" s="84"/>
      <c r="BW595" s="84"/>
      <c r="BX595" s="84"/>
      <c r="BY595" s="84"/>
      <c r="BZ595" s="84"/>
      <c r="CA595" s="84"/>
      <c r="CB595" s="84"/>
      <c r="CC595" s="84"/>
      <c r="CD595" s="84"/>
      <c r="CE595" s="84"/>
      <c r="CF595" s="84"/>
      <c r="CG595" s="84"/>
      <c r="CH595" s="84"/>
      <c r="CI595" s="84"/>
      <c r="CJ595" s="84"/>
      <c r="CK595" s="84"/>
      <c r="CL595" s="84"/>
      <c r="CM595" s="84"/>
      <c r="CN595" s="84"/>
      <c r="CO595" s="84"/>
      <c r="CP595" s="84"/>
      <c r="CQ595" s="84"/>
      <c r="CR595" s="84"/>
      <c r="CS595" s="84"/>
      <c r="CT595" s="84"/>
      <c r="CU595" s="84"/>
      <c r="CV595" s="84"/>
      <c r="CW595" s="84"/>
      <c r="CX595" s="84"/>
      <c r="CY595" s="84"/>
      <c r="CZ595" s="84"/>
      <c r="DA595" s="84"/>
      <c r="DB595" s="84"/>
      <c r="DC595" s="84"/>
      <c r="DD595" s="84"/>
      <c r="DE595" s="84"/>
      <c r="DF595" s="84"/>
      <c r="DG595" s="84"/>
      <c r="DH595" s="84"/>
      <c r="DI595" s="84"/>
      <c r="DJ595" s="84"/>
      <c r="DK595" s="84"/>
      <c r="DL595" s="84"/>
      <c r="DM595" s="84"/>
      <c r="DN595" s="84"/>
      <c r="DO595" s="84"/>
      <c r="DP595" s="84"/>
      <c r="DQ595" s="84"/>
      <c r="DR595" s="84"/>
      <c r="DS595" s="84"/>
      <c r="DT595" s="84"/>
      <c r="DU595" s="84"/>
      <c r="DV595" s="84"/>
      <c r="DW595" s="84"/>
      <c r="DX595" s="84"/>
      <c r="DY595" s="84"/>
      <c r="DZ595" s="84"/>
      <c r="EA595" s="84"/>
      <c r="EB595" s="84"/>
      <c r="EC595" s="84"/>
      <c r="ED595" s="84"/>
      <c r="EE595" s="84"/>
      <c r="EF595" s="84"/>
      <c r="EG595" s="84"/>
      <c r="EH595" s="84"/>
      <c r="EI595" s="84"/>
      <c r="EJ595" s="84"/>
      <c r="EK595" s="84"/>
      <c r="EL595" s="84"/>
      <c r="EM595" s="84"/>
      <c r="EN595" s="84"/>
      <c r="EO595" s="84"/>
      <c r="EP595" s="84"/>
      <c r="EQ595" s="84"/>
      <c r="ER595" s="84"/>
      <c r="ES595" s="84"/>
      <c r="ET595" s="84"/>
      <c r="EU595" s="84"/>
      <c r="EV595" s="84"/>
      <c r="EW595" s="84"/>
      <c r="EX595" s="84"/>
      <c r="EY595" s="84"/>
      <c r="EZ595" s="84"/>
      <c r="FA595" s="84"/>
      <c r="FB595" s="84"/>
      <c r="FC595" s="84"/>
      <c r="FD595" s="84"/>
      <c r="FE595" s="84"/>
      <c r="FF595" s="84"/>
      <c r="FG595" s="84"/>
      <c r="FH595" s="84"/>
      <c r="FI595" s="84"/>
      <c r="FJ595" s="84"/>
      <c r="FK595" s="84"/>
      <c r="FL595" s="84"/>
      <c r="FM595" s="84"/>
      <c r="FN595" s="84"/>
      <c r="FO595" s="84"/>
      <c r="FP595" s="84"/>
      <c r="FQ595" s="84"/>
      <c r="FR595" s="84"/>
      <c r="FS595" s="84"/>
      <c r="FT595" s="84"/>
      <c r="FU595" s="84"/>
      <c r="FV595" s="84"/>
      <c r="FW595" s="84"/>
      <c r="FX595" s="84"/>
      <c r="FY595" s="84"/>
      <c r="FZ595" s="84"/>
      <c r="GA595" s="84"/>
      <c r="GB595" s="84"/>
      <c r="GC595" s="84"/>
      <c r="GD595" s="84"/>
      <c r="GE595" s="84"/>
      <c r="GF595" s="84"/>
      <c r="GG595" s="84"/>
      <c r="GH595" s="84"/>
      <c r="GI595" s="84"/>
      <c r="GJ595" s="84"/>
      <c r="GK595" s="84"/>
      <c r="GL595" s="84"/>
      <c r="GM595" s="84"/>
      <c r="GN595" s="84"/>
      <c r="GO595" s="84"/>
      <c r="GP595" s="84"/>
      <c r="GQ595" s="84"/>
      <c r="GR595" s="84"/>
      <c r="GS595" s="84"/>
      <c r="GT595" s="84"/>
      <c r="GU595" s="84"/>
      <c r="GV595" s="84"/>
      <c r="GW595" s="84"/>
      <c r="GX595" s="84"/>
      <c r="GY595" s="84"/>
      <c r="GZ595" s="84"/>
      <c r="HA595" s="84"/>
      <c r="HB595" s="84"/>
      <c r="HC595" s="84"/>
      <c r="HD595" s="84"/>
      <c r="HE595" s="84"/>
      <c r="HF595" s="84"/>
      <c r="HG595" s="84"/>
      <c r="HH595" s="84"/>
      <c r="HI595" s="84"/>
      <c r="HJ595" s="84"/>
      <c r="HK595" s="84"/>
      <c r="HL595" s="84"/>
      <c r="HM595" s="84"/>
      <c r="HN595" s="84"/>
      <c r="HO595" s="84"/>
      <c r="HP595" s="84"/>
      <c r="HQ595" s="84"/>
      <c r="HR595" s="84"/>
      <c r="HS595" s="84"/>
      <c r="HT595" s="84"/>
      <c r="HU595" s="84"/>
      <c r="HV595" s="84"/>
      <c r="HW595" s="84"/>
      <c r="HX595" s="84"/>
      <c r="HY595" s="84"/>
      <c r="HZ595" s="84"/>
      <c r="IA595" s="84"/>
      <c r="IB595" s="84"/>
      <c r="IC595" s="84"/>
      <c r="ID595" s="84"/>
      <c r="IE595" s="84"/>
      <c r="IF595" s="84"/>
      <c r="IG595" s="84"/>
      <c r="IH595" s="84"/>
      <c r="II595" s="84"/>
      <c r="IJ595" s="84"/>
      <c r="IK595" s="84"/>
      <c r="IL595" s="84"/>
    </row>
    <row r="596" spans="1:246" ht="30">
      <c r="A596" s="49" t="s">
        <v>840</v>
      </c>
      <c r="B596" s="49" t="s">
        <v>33</v>
      </c>
      <c r="E596" s="90">
        <v>15</v>
      </c>
      <c r="F596" s="115" t="s">
        <v>632</v>
      </c>
      <c r="G596" s="403"/>
      <c r="H596" s="222">
        <f t="shared" si="116"/>
        <v>880</v>
      </c>
      <c r="I596" s="203">
        <v>800</v>
      </c>
      <c r="J596" s="113"/>
      <c r="K596" s="113">
        <v>80</v>
      </c>
      <c r="L596" s="88">
        <f t="shared" si="117"/>
        <v>800</v>
      </c>
      <c r="M596" s="113">
        <v>800</v>
      </c>
      <c r="N596" s="114"/>
      <c r="O596" s="113"/>
      <c r="P596" s="113">
        <f t="shared" si="118"/>
        <v>0</v>
      </c>
      <c r="Q596" s="113"/>
      <c r="R596" s="114"/>
      <c r="S596" s="114"/>
      <c r="T596" s="114">
        <f t="shared" si="119"/>
        <v>0</v>
      </c>
      <c r="U596" s="114"/>
      <c r="V596" s="114"/>
      <c r="W596" s="114"/>
      <c r="X596" s="82" t="s">
        <v>596</v>
      </c>
      <c r="Y596" s="90"/>
      <c r="Z596" s="50">
        <f t="shared" si="120"/>
        <v>880</v>
      </c>
      <c r="AA596" s="51">
        <f t="shared" si="121"/>
        <v>800</v>
      </c>
      <c r="AB596" s="51">
        <f t="shared" si="122"/>
        <v>0</v>
      </c>
      <c r="AC596" s="51">
        <f t="shared" si="123"/>
        <v>0</v>
      </c>
      <c r="AD596" s="84"/>
      <c r="AE596" s="84"/>
      <c r="AF596" s="84"/>
      <c r="AG596" s="84"/>
      <c r="AH596" s="84"/>
      <c r="AI596" s="84"/>
      <c r="AJ596" s="84"/>
      <c r="AK596" s="84"/>
      <c r="AL596" s="84"/>
      <c r="AM596" s="84"/>
      <c r="AN596" s="84"/>
      <c r="AO596" s="84"/>
      <c r="AP596" s="84"/>
      <c r="AQ596" s="84"/>
      <c r="AR596" s="84"/>
      <c r="AS596" s="84"/>
      <c r="AT596" s="84"/>
      <c r="AU596" s="84"/>
      <c r="AV596" s="84"/>
      <c r="AW596" s="84"/>
      <c r="AX596" s="84"/>
      <c r="AY596" s="84"/>
      <c r="AZ596" s="84"/>
      <c r="BA596" s="84"/>
      <c r="BB596" s="84"/>
      <c r="BC596" s="84"/>
      <c r="BD596" s="84"/>
      <c r="BE596" s="84"/>
      <c r="BF596" s="84"/>
      <c r="BG596" s="84"/>
      <c r="BH596" s="84"/>
      <c r="BI596" s="84"/>
      <c r="BJ596" s="84"/>
      <c r="BK596" s="84"/>
      <c r="BL596" s="84"/>
      <c r="BM596" s="84"/>
      <c r="BN596" s="84"/>
      <c r="BO596" s="84"/>
      <c r="BP596" s="84"/>
      <c r="BQ596" s="84"/>
      <c r="BR596" s="84"/>
      <c r="BS596" s="84"/>
      <c r="BT596" s="84"/>
      <c r="BU596" s="84"/>
      <c r="BV596" s="84"/>
      <c r="BW596" s="84"/>
      <c r="BX596" s="84"/>
      <c r="BY596" s="84"/>
      <c r="BZ596" s="84"/>
      <c r="CA596" s="84"/>
      <c r="CB596" s="84"/>
      <c r="CC596" s="84"/>
      <c r="CD596" s="84"/>
      <c r="CE596" s="84"/>
      <c r="CF596" s="84"/>
      <c r="CG596" s="84"/>
      <c r="CH596" s="84"/>
      <c r="CI596" s="84"/>
      <c r="CJ596" s="84"/>
      <c r="CK596" s="84"/>
      <c r="CL596" s="84"/>
      <c r="CM596" s="84"/>
      <c r="CN596" s="84"/>
      <c r="CO596" s="84"/>
      <c r="CP596" s="84"/>
      <c r="CQ596" s="84"/>
      <c r="CR596" s="84"/>
      <c r="CS596" s="84"/>
      <c r="CT596" s="84"/>
      <c r="CU596" s="84"/>
      <c r="CV596" s="84"/>
      <c r="CW596" s="84"/>
      <c r="CX596" s="84"/>
      <c r="CY596" s="84"/>
      <c r="CZ596" s="84"/>
      <c r="DA596" s="84"/>
      <c r="DB596" s="84"/>
      <c r="DC596" s="84"/>
      <c r="DD596" s="84"/>
      <c r="DE596" s="84"/>
      <c r="DF596" s="84"/>
      <c r="DG596" s="84"/>
      <c r="DH596" s="84"/>
      <c r="DI596" s="84"/>
      <c r="DJ596" s="84"/>
      <c r="DK596" s="84"/>
      <c r="DL596" s="84"/>
      <c r="DM596" s="84"/>
      <c r="DN596" s="84"/>
      <c r="DO596" s="84"/>
      <c r="DP596" s="84"/>
      <c r="DQ596" s="84"/>
      <c r="DR596" s="84"/>
      <c r="DS596" s="84"/>
      <c r="DT596" s="84"/>
      <c r="DU596" s="84"/>
      <c r="DV596" s="84"/>
      <c r="DW596" s="84"/>
      <c r="DX596" s="84"/>
      <c r="DY596" s="84"/>
      <c r="DZ596" s="84"/>
      <c r="EA596" s="84"/>
      <c r="EB596" s="84"/>
      <c r="EC596" s="84"/>
      <c r="ED596" s="84"/>
      <c r="EE596" s="84"/>
      <c r="EF596" s="84"/>
      <c r="EG596" s="84"/>
      <c r="EH596" s="84"/>
      <c r="EI596" s="84"/>
      <c r="EJ596" s="84"/>
      <c r="EK596" s="84"/>
      <c r="EL596" s="84"/>
      <c r="EM596" s="84"/>
      <c r="EN596" s="84"/>
      <c r="EO596" s="84"/>
      <c r="EP596" s="84"/>
      <c r="EQ596" s="84"/>
      <c r="ER596" s="84"/>
      <c r="ES596" s="84"/>
      <c r="ET596" s="84"/>
      <c r="EU596" s="84"/>
      <c r="EV596" s="84"/>
      <c r="EW596" s="84"/>
      <c r="EX596" s="84"/>
      <c r="EY596" s="84"/>
      <c r="EZ596" s="84"/>
      <c r="FA596" s="84"/>
      <c r="FB596" s="84"/>
      <c r="FC596" s="84"/>
      <c r="FD596" s="84"/>
      <c r="FE596" s="84"/>
      <c r="FF596" s="84"/>
      <c r="FG596" s="84"/>
      <c r="FH596" s="84"/>
      <c r="FI596" s="84"/>
      <c r="FJ596" s="84"/>
      <c r="FK596" s="84"/>
      <c r="FL596" s="84"/>
      <c r="FM596" s="84"/>
      <c r="FN596" s="84"/>
      <c r="FO596" s="84"/>
      <c r="FP596" s="84"/>
      <c r="FQ596" s="84"/>
      <c r="FR596" s="84"/>
      <c r="FS596" s="84"/>
      <c r="FT596" s="84"/>
      <c r="FU596" s="84"/>
      <c r="FV596" s="84"/>
      <c r="FW596" s="84"/>
      <c r="FX596" s="84"/>
      <c r="FY596" s="84"/>
      <c r="FZ596" s="84"/>
      <c r="GA596" s="84"/>
      <c r="GB596" s="84"/>
      <c r="GC596" s="84"/>
      <c r="GD596" s="84"/>
      <c r="GE596" s="84"/>
      <c r="GF596" s="84"/>
      <c r="GG596" s="84"/>
      <c r="GH596" s="84"/>
      <c r="GI596" s="84"/>
      <c r="GJ596" s="84"/>
      <c r="GK596" s="84"/>
      <c r="GL596" s="84"/>
      <c r="GM596" s="84"/>
      <c r="GN596" s="84"/>
      <c r="GO596" s="84"/>
      <c r="GP596" s="84"/>
      <c r="GQ596" s="84"/>
      <c r="GR596" s="84"/>
      <c r="GS596" s="84"/>
      <c r="GT596" s="84"/>
      <c r="GU596" s="84"/>
      <c r="GV596" s="84"/>
      <c r="GW596" s="84"/>
      <c r="GX596" s="84"/>
      <c r="GY596" s="84"/>
      <c r="GZ596" s="84"/>
      <c r="HA596" s="84"/>
      <c r="HB596" s="84"/>
      <c r="HC596" s="84"/>
      <c r="HD596" s="84"/>
      <c r="HE596" s="84"/>
      <c r="HF596" s="84"/>
      <c r="HG596" s="84"/>
      <c r="HH596" s="84"/>
      <c r="HI596" s="84"/>
      <c r="HJ596" s="84"/>
      <c r="HK596" s="84"/>
      <c r="HL596" s="84"/>
      <c r="HM596" s="84"/>
      <c r="HN596" s="84"/>
      <c r="HO596" s="84"/>
      <c r="HP596" s="84"/>
      <c r="HQ596" s="84"/>
      <c r="HR596" s="84"/>
      <c r="HS596" s="84"/>
      <c r="HT596" s="84"/>
      <c r="HU596" s="84"/>
      <c r="HV596" s="84"/>
      <c r="HW596" s="84"/>
      <c r="HX596" s="84"/>
      <c r="HY596" s="84"/>
      <c r="HZ596" s="84"/>
      <c r="IA596" s="84"/>
      <c r="IB596" s="84"/>
      <c r="IC596" s="84"/>
      <c r="ID596" s="84"/>
      <c r="IE596" s="84"/>
      <c r="IF596" s="84"/>
      <c r="IG596" s="84"/>
      <c r="IH596" s="84"/>
      <c r="II596" s="84"/>
      <c r="IJ596" s="84"/>
      <c r="IK596" s="84"/>
      <c r="IL596" s="84"/>
    </row>
    <row r="597" spans="1:246" ht="30">
      <c r="A597" s="49" t="s">
        <v>840</v>
      </c>
      <c r="B597" s="49" t="s">
        <v>33</v>
      </c>
      <c r="E597" s="90">
        <v>51</v>
      </c>
      <c r="F597" s="115" t="s">
        <v>668</v>
      </c>
      <c r="G597" s="403"/>
      <c r="H597" s="222">
        <f t="shared" si="116"/>
        <v>387.2</v>
      </c>
      <c r="I597" s="203">
        <v>352</v>
      </c>
      <c r="J597" s="113"/>
      <c r="K597" s="113">
        <v>35.200000000000003</v>
      </c>
      <c r="L597" s="88">
        <f t="shared" si="117"/>
        <v>0</v>
      </c>
      <c r="M597" s="113">
        <v>0</v>
      </c>
      <c r="N597" s="114"/>
      <c r="O597" s="113"/>
      <c r="P597" s="113">
        <f t="shared" si="118"/>
        <v>352</v>
      </c>
      <c r="Q597" s="113">
        <v>352</v>
      </c>
      <c r="R597" s="114"/>
      <c r="S597" s="114"/>
      <c r="T597" s="114">
        <f t="shared" si="119"/>
        <v>0</v>
      </c>
      <c r="U597" s="114">
        <v>0</v>
      </c>
      <c r="V597" s="114"/>
      <c r="W597" s="114"/>
      <c r="X597" s="82" t="s">
        <v>596</v>
      </c>
      <c r="Y597" s="90"/>
      <c r="Z597" s="50">
        <f t="shared" si="120"/>
        <v>387.2</v>
      </c>
      <c r="AA597" s="51">
        <f t="shared" si="121"/>
        <v>0</v>
      </c>
      <c r="AB597" s="51">
        <f t="shared" si="122"/>
        <v>352</v>
      </c>
      <c r="AC597" s="51">
        <f t="shared" si="123"/>
        <v>0</v>
      </c>
      <c r="AD597" s="84"/>
      <c r="AE597" s="84"/>
      <c r="AF597" s="84"/>
      <c r="AG597" s="84"/>
      <c r="AH597" s="84"/>
      <c r="AI597" s="84"/>
      <c r="AJ597" s="84"/>
      <c r="AK597" s="84"/>
      <c r="AL597" s="84"/>
      <c r="AM597" s="84"/>
      <c r="AN597" s="84"/>
      <c r="AO597" s="84"/>
      <c r="AP597" s="84"/>
      <c r="AQ597" s="84"/>
      <c r="AR597" s="84"/>
      <c r="AS597" s="84"/>
      <c r="AT597" s="84"/>
      <c r="AU597" s="84"/>
      <c r="AV597" s="84"/>
      <c r="AW597" s="84"/>
      <c r="AX597" s="84"/>
      <c r="AY597" s="84"/>
      <c r="AZ597" s="84"/>
      <c r="BA597" s="84"/>
      <c r="BB597" s="84"/>
      <c r="BC597" s="84"/>
      <c r="BD597" s="84"/>
      <c r="BE597" s="84"/>
      <c r="BF597" s="84"/>
      <c r="BG597" s="84"/>
      <c r="BH597" s="84"/>
      <c r="BI597" s="84"/>
      <c r="BJ597" s="84"/>
      <c r="BK597" s="84"/>
      <c r="BL597" s="84"/>
      <c r="BM597" s="84"/>
      <c r="BN597" s="84"/>
      <c r="BO597" s="84"/>
      <c r="BP597" s="84"/>
      <c r="BQ597" s="84"/>
      <c r="BR597" s="84"/>
      <c r="BS597" s="84"/>
      <c r="BT597" s="84"/>
      <c r="BU597" s="84"/>
      <c r="BV597" s="84"/>
      <c r="BW597" s="84"/>
      <c r="BX597" s="84"/>
      <c r="BY597" s="84"/>
      <c r="BZ597" s="84"/>
      <c r="CA597" s="84"/>
      <c r="CB597" s="84"/>
      <c r="CC597" s="84"/>
      <c r="CD597" s="84"/>
      <c r="CE597" s="84"/>
      <c r="CF597" s="84"/>
      <c r="CG597" s="84"/>
      <c r="CH597" s="84"/>
      <c r="CI597" s="84"/>
      <c r="CJ597" s="84"/>
      <c r="CK597" s="84"/>
      <c r="CL597" s="84"/>
      <c r="CM597" s="84"/>
      <c r="CN597" s="84"/>
      <c r="CO597" s="84"/>
      <c r="CP597" s="84"/>
      <c r="CQ597" s="84"/>
      <c r="CR597" s="84"/>
      <c r="CS597" s="84"/>
      <c r="CT597" s="84"/>
      <c r="CU597" s="84"/>
      <c r="CV597" s="84"/>
      <c r="CW597" s="84"/>
      <c r="CX597" s="84"/>
      <c r="CY597" s="84"/>
      <c r="CZ597" s="84"/>
      <c r="DA597" s="84"/>
      <c r="DB597" s="84"/>
      <c r="DC597" s="84"/>
      <c r="DD597" s="84"/>
      <c r="DE597" s="84"/>
      <c r="DF597" s="84"/>
      <c r="DG597" s="84"/>
      <c r="DH597" s="84"/>
      <c r="DI597" s="84"/>
      <c r="DJ597" s="84"/>
      <c r="DK597" s="84"/>
      <c r="DL597" s="84"/>
      <c r="DM597" s="84"/>
      <c r="DN597" s="84"/>
      <c r="DO597" s="84"/>
      <c r="DP597" s="84"/>
      <c r="DQ597" s="84"/>
      <c r="DR597" s="84"/>
      <c r="DS597" s="84"/>
      <c r="DT597" s="84"/>
      <c r="DU597" s="84"/>
      <c r="DV597" s="84"/>
      <c r="DW597" s="84"/>
      <c r="DX597" s="84"/>
      <c r="DY597" s="84"/>
      <c r="DZ597" s="84"/>
      <c r="EA597" s="84"/>
      <c r="EB597" s="84"/>
      <c r="EC597" s="84"/>
      <c r="ED597" s="84"/>
      <c r="EE597" s="84"/>
      <c r="EF597" s="84"/>
      <c r="EG597" s="84"/>
      <c r="EH597" s="84"/>
      <c r="EI597" s="84"/>
      <c r="EJ597" s="84"/>
      <c r="EK597" s="84"/>
      <c r="EL597" s="84"/>
      <c r="EM597" s="84"/>
      <c r="EN597" s="84"/>
      <c r="EO597" s="84"/>
      <c r="EP597" s="84"/>
      <c r="EQ597" s="84"/>
      <c r="ER597" s="84"/>
      <c r="ES597" s="84"/>
      <c r="ET597" s="84"/>
      <c r="EU597" s="84"/>
      <c r="EV597" s="84"/>
      <c r="EW597" s="84"/>
      <c r="EX597" s="84"/>
      <c r="EY597" s="84"/>
      <c r="EZ597" s="84"/>
      <c r="FA597" s="84"/>
      <c r="FB597" s="84"/>
      <c r="FC597" s="84"/>
      <c r="FD597" s="84"/>
      <c r="FE597" s="84"/>
      <c r="FF597" s="84"/>
      <c r="FG597" s="84"/>
      <c r="FH597" s="84"/>
      <c r="FI597" s="84"/>
      <c r="FJ597" s="84"/>
      <c r="FK597" s="84"/>
      <c r="FL597" s="84"/>
      <c r="FM597" s="84"/>
      <c r="FN597" s="84"/>
      <c r="FO597" s="84"/>
      <c r="FP597" s="84"/>
      <c r="FQ597" s="84"/>
      <c r="FR597" s="84"/>
      <c r="FS597" s="84"/>
      <c r="FT597" s="84"/>
      <c r="FU597" s="84"/>
      <c r="FV597" s="84"/>
      <c r="FW597" s="84"/>
      <c r="FX597" s="84"/>
      <c r="FY597" s="84"/>
      <c r="FZ597" s="84"/>
      <c r="GA597" s="84"/>
      <c r="GB597" s="84"/>
      <c r="GC597" s="84"/>
      <c r="GD597" s="84"/>
      <c r="GE597" s="84"/>
      <c r="GF597" s="84"/>
      <c r="GG597" s="84"/>
      <c r="GH597" s="84"/>
      <c r="GI597" s="84"/>
      <c r="GJ597" s="84"/>
      <c r="GK597" s="84"/>
      <c r="GL597" s="84"/>
      <c r="GM597" s="84"/>
      <c r="GN597" s="84"/>
      <c r="GO597" s="84"/>
      <c r="GP597" s="84"/>
      <c r="GQ597" s="84"/>
      <c r="GR597" s="84"/>
      <c r="GS597" s="84"/>
      <c r="GT597" s="84"/>
      <c r="GU597" s="84"/>
      <c r="GV597" s="84"/>
      <c r="GW597" s="84"/>
      <c r="GX597" s="84"/>
      <c r="GY597" s="84"/>
      <c r="GZ597" s="84"/>
      <c r="HA597" s="84"/>
      <c r="HB597" s="84"/>
      <c r="HC597" s="84"/>
      <c r="HD597" s="84"/>
      <c r="HE597" s="84"/>
      <c r="HF597" s="84"/>
      <c r="HG597" s="84"/>
      <c r="HH597" s="84"/>
      <c r="HI597" s="84"/>
      <c r="HJ597" s="84"/>
      <c r="HK597" s="84"/>
      <c r="HL597" s="84"/>
      <c r="HM597" s="84"/>
      <c r="HN597" s="84"/>
      <c r="HO597" s="84"/>
      <c r="HP597" s="84"/>
      <c r="HQ597" s="84"/>
      <c r="HR597" s="84"/>
      <c r="HS597" s="84"/>
      <c r="HT597" s="84"/>
      <c r="HU597" s="84"/>
      <c r="HV597" s="84"/>
      <c r="HW597" s="84"/>
      <c r="HX597" s="84"/>
      <c r="HY597" s="84"/>
      <c r="HZ597" s="84"/>
      <c r="IA597" s="84"/>
      <c r="IB597" s="84"/>
      <c r="IC597" s="84"/>
      <c r="ID597" s="84"/>
      <c r="IE597" s="84"/>
      <c r="IF597" s="84"/>
      <c r="IG597" s="84"/>
      <c r="IH597" s="84"/>
      <c r="II597" s="84"/>
      <c r="IJ597" s="84"/>
      <c r="IK597" s="84"/>
      <c r="IL597" s="84"/>
    </row>
    <row r="598" spans="1:246" ht="30">
      <c r="A598" s="49" t="s">
        <v>840</v>
      </c>
      <c r="B598" s="49" t="s">
        <v>33</v>
      </c>
      <c r="E598" s="90">
        <v>52</v>
      </c>
      <c r="F598" s="115" t="s">
        <v>669</v>
      </c>
      <c r="G598" s="403"/>
      <c r="H598" s="222">
        <f t="shared" si="116"/>
        <v>357.5</v>
      </c>
      <c r="I598" s="203">
        <v>325</v>
      </c>
      <c r="J598" s="113"/>
      <c r="K598" s="113">
        <v>32.5</v>
      </c>
      <c r="L598" s="88">
        <f t="shared" si="117"/>
        <v>0</v>
      </c>
      <c r="M598" s="113">
        <v>0</v>
      </c>
      <c r="N598" s="114"/>
      <c r="O598" s="113"/>
      <c r="P598" s="113">
        <f t="shared" si="118"/>
        <v>325</v>
      </c>
      <c r="Q598" s="113">
        <v>325</v>
      </c>
      <c r="R598" s="114"/>
      <c r="S598" s="114"/>
      <c r="T598" s="114">
        <f t="shared" si="119"/>
        <v>0</v>
      </c>
      <c r="U598" s="114">
        <v>0</v>
      </c>
      <c r="V598" s="114"/>
      <c r="W598" s="114"/>
      <c r="X598" s="82" t="s">
        <v>596</v>
      </c>
      <c r="Y598" s="90"/>
      <c r="Z598" s="50">
        <f t="shared" si="120"/>
        <v>357.5</v>
      </c>
      <c r="AA598" s="51">
        <f t="shared" si="121"/>
        <v>0</v>
      </c>
      <c r="AB598" s="51">
        <f t="shared" si="122"/>
        <v>325</v>
      </c>
      <c r="AC598" s="51">
        <f t="shared" si="123"/>
        <v>0</v>
      </c>
      <c r="AD598" s="84"/>
      <c r="AE598" s="84"/>
      <c r="AF598" s="84"/>
      <c r="AG598" s="84"/>
      <c r="AH598" s="84"/>
      <c r="AI598" s="84"/>
      <c r="AJ598" s="84"/>
      <c r="AK598" s="84"/>
      <c r="AL598" s="84"/>
      <c r="AM598" s="84"/>
      <c r="AN598" s="84"/>
      <c r="AO598" s="84"/>
      <c r="AP598" s="84"/>
      <c r="AQ598" s="84"/>
      <c r="AR598" s="84"/>
      <c r="AS598" s="84"/>
      <c r="AT598" s="84"/>
      <c r="AU598" s="84"/>
      <c r="AV598" s="84"/>
      <c r="AW598" s="84"/>
      <c r="AX598" s="84"/>
      <c r="AY598" s="84"/>
      <c r="AZ598" s="84"/>
      <c r="BA598" s="84"/>
      <c r="BB598" s="84"/>
      <c r="BC598" s="84"/>
      <c r="BD598" s="84"/>
      <c r="BE598" s="84"/>
      <c r="BF598" s="84"/>
      <c r="BG598" s="84"/>
      <c r="BH598" s="84"/>
      <c r="BI598" s="84"/>
      <c r="BJ598" s="84"/>
      <c r="BK598" s="84"/>
      <c r="BL598" s="84"/>
      <c r="BM598" s="84"/>
      <c r="BN598" s="84"/>
      <c r="BO598" s="84"/>
      <c r="BP598" s="84"/>
      <c r="BQ598" s="84"/>
      <c r="BR598" s="84"/>
      <c r="BS598" s="84"/>
      <c r="BT598" s="84"/>
      <c r="BU598" s="84"/>
      <c r="BV598" s="84"/>
      <c r="BW598" s="84"/>
      <c r="BX598" s="84"/>
      <c r="BY598" s="84"/>
      <c r="BZ598" s="84"/>
      <c r="CA598" s="84"/>
      <c r="CB598" s="84"/>
      <c r="CC598" s="84"/>
      <c r="CD598" s="84"/>
      <c r="CE598" s="84"/>
      <c r="CF598" s="84"/>
      <c r="CG598" s="84"/>
      <c r="CH598" s="84"/>
      <c r="CI598" s="84"/>
      <c r="CJ598" s="84"/>
      <c r="CK598" s="84"/>
      <c r="CL598" s="84"/>
      <c r="CM598" s="84"/>
      <c r="CN598" s="84"/>
      <c r="CO598" s="84"/>
      <c r="CP598" s="84"/>
      <c r="CQ598" s="84"/>
      <c r="CR598" s="84"/>
      <c r="CS598" s="84"/>
      <c r="CT598" s="84"/>
      <c r="CU598" s="84"/>
      <c r="CV598" s="84"/>
      <c r="CW598" s="84"/>
      <c r="CX598" s="84"/>
      <c r="CY598" s="84"/>
      <c r="CZ598" s="84"/>
      <c r="DA598" s="84"/>
      <c r="DB598" s="84"/>
      <c r="DC598" s="84"/>
      <c r="DD598" s="84"/>
      <c r="DE598" s="84"/>
      <c r="DF598" s="84"/>
      <c r="DG598" s="84"/>
      <c r="DH598" s="84"/>
      <c r="DI598" s="84"/>
      <c r="DJ598" s="84"/>
      <c r="DK598" s="84"/>
      <c r="DL598" s="84"/>
      <c r="DM598" s="84"/>
      <c r="DN598" s="84"/>
      <c r="DO598" s="84"/>
      <c r="DP598" s="84"/>
      <c r="DQ598" s="84"/>
      <c r="DR598" s="84"/>
      <c r="DS598" s="84"/>
      <c r="DT598" s="84"/>
      <c r="DU598" s="84"/>
      <c r="DV598" s="84"/>
      <c r="DW598" s="84"/>
      <c r="DX598" s="84"/>
      <c r="DY598" s="84"/>
      <c r="DZ598" s="84"/>
      <c r="EA598" s="84"/>
      <c r="EB598" s="84"/>
      <c r="EC598" s="84"/>
      <c r="ED598" s="84"/>
      <c r="EE598" s="84"/>
      <c r="EF598" s="84"/>
      <c r="EG598" s="84"/>
      <c r="EH598" s="84"/>
      <c r="EI598" s="84"/>
      <c r="EJ598" s="84"/>
      <c r="EK598" s="84"/>
      <c r="EL598" s="84"/>
      <c r="EM598" s="84"/>
      <c r="EN598" s="84"/>
      <c r="EO598" s="84"/>
      <c r="EP598" s="84"/>
      <c r="EQ598" s="84"/>
      <c r="ER598" s="84"/>
      <c r="ES598" s="84"/>
      <c r="ET598" s="84"/>
      <c r="EU598" s="84"/>
      <c r="EV598" s="84"/>
      <c r="EW598" s="84"/>
      <c r="EX598" s="84"/>
      <c r="EY598" s="84"/>
      <c r="EZ598" s="84"/>
      <c r="FA598" s="84"/>
      <c r="FB598" s="84"/>
      <c r="FC598" s="84"/>
      <c r="FD598" s="84"/>
      <c r="FE598" s="84"/>
      <c r="FF598" s="84"/>
      <c r="FG598" s="84"/>
      <c r="FH598" s="84"/>
      <c r="FI598" s="84"/>
      <c r="FJ598" s="84"/>
      <c r="FK598" s="84"/>
      <c r="FL598" s="84"/>
      <c r="FM598" s="84"/>
      <c r="FN598" s="84"/>
      <c r="FO598" s="84"/>
      <c r="FP598" s="84"/>
      <c r="FQ598" s="84"/>
      <c r="FR598" s="84"/>
      <c r="FS598" s="84"/>
      <c r="FT598" s="84"/>
      <c r="FU598" s="84"/>
      <c r="FV598" s="84"/>
      <c r="FW598" s="84"/>
      <c r="FX598" s="84"/>
      <c r="FY598" s="84"/>
      <c r="FZ598" s="84"/>
      <c r="GA598" s="84"/>
      <c r="GB598" s="84"/>
      <c r="GC598" s="84"/>
      <c r="GD598" s="84"/>
      <c r="GE598" s="84"/>
      <c r="GF598" s="84"/>
      <c r="GG598" s="84"/>
      <c r="GH598" s="84"/>
      <c r="GI598" s="84"/>
      <c r="GJ598" s="84"/>
      <c r="GK598" s="84"/>
      <c r="GL598" s="84"/>
      <c r="GM598" s="84"/>
      <c r="GN598" s="84"/>
      <c r="GO598" s="84"/>
      <c r="GP598" s="84"/>
      <c r="GQ598" s="84"/>
      <c r="GR598" s="84"/>
      <c r="GS598" s="84"/>
      <c r="GT598" s="84"/>
      <c r="GU598" s="84"/>
      <c r="GV598" s="84"/>
      <c r="GW598" s="84"/>
      <c r="GX598" s="84"/>
      <c r="GY598" s="84"/>
      <c r="GZ598" s="84"/>
      <c r="HA598" s="84"/>
      <c r="HB598" s="84"/>
      <c r="HC598" s="84"/>
      <c r="HD598" s="84"/>
      <c r="HE598" s="84"/>
      <c r="HF598" s="84"/>
      <c r="HG598" s="84"/>
      <c r="HH598" s="84"/>
      <c r="HI598" s="84"/>
      <c r="HJ598" s="84"/>
      <c r="HK598" s="84"/>
      <c r="HL598" s="84"/>
      <c r="HM598" s="84"/>
      <c r="HN598" s="84"/>
      <c r="HO598" s="84"/>
      <c r="HP598" s="84"/>
      <c r="HQ598" s="84"/>
      <c r="HR598" s="84"/>
      <c r="HS598" s="84"/>
      <c r="HT598" s="84"/>
      <c r="HU598" s="84"/>
      <c r="HV598" s="84"/>
      <c r="HW598" s="84"/>
      <c r="HX598" s="84"/>
      <c r="HY598" s="84"/>
      <c r="HZ598" s="84"/>
      <c r="IA598" s="84"/>
      <c r="IB598" s="84"/>
      <c r="IC598" s="84"/>
      <c r="ID598" s="84"/>
      <c r="IE598" s="84"/>
      <c r="IF598" s="84"/>
      <c r="IG598" s="84"/>
      <c r="IH598" s="84"/>
      <c r="II598" s="84"/>
      <c r="IJ598" s="84"/>
      <c r="IK598" s="84"/>
      <c r="IL598" s="84"/>
    </row>
    <row r="599" spans="1:246" ht="30">
      <c r="A599" s="49" t="s">
        <v>840</v>
      </c>
      <c r="B599" s="49" t="s">
        <v>33</v>
      </c>
      <c r="E599" s="90">
        <v>53</v>
      </c>
      <c r="F599" s="115" t="s">
        <v>670</v>
      </c>
      <c r="G599" s="403"/>
      <c r="H599" s="222">
        <f t="shared" si="116"/>
        <v>335.5</v>
      </c>
      <c r="I599" s="203">
        <v>305</v>
      </c>
      <c r="J599" s="113"/>
      <c r="K599" s="113">
        <v>30.5</v>
      </c>
      <c r="L599" s="88">
        <f t="shared" si="117"/>
        <v>0</v>
      </c>
      <c r="M599" s="113">
        <v>0</v>
      </c>
      <c r="N599" s="114"/>
      <c r="O599" s="113"/>
      <c r="P599" s="113">
        <f t="shared" si="118"/>
        <v>305</v>
      </c>
      <c r="Q599" s="113">
        <v>305</v>
      </c>
      <c r="R599" s="114"/>
      <c r="S599" s="114"/>
      <c r="T599" s="114">
        <f t="shared" si="119"/>
        <v>0</v>
      </c>
      <c r="U599" s="114">
        <v>0</v>
      </c>
      <c r="V599" s="114"/>
      <c r="W599" s="114"/>
      <c r="X599" s="82" t="s">
        <v>596</v>
      </c>
      <c r="Y599" s="90"/>
      <c r="Z599" s="50">
        <f t="shared" si="120"/>
        <v>335.5</v>
      </c>
      <c r="AA599" s="51">
        <f t="shared" si="121"/>
        <v>0</v>
      </c>
      <c r="AB599" s="51">
        <f t="shared" si="122"/>
        <v>305</v>
      </c>
      <c r="AC599" s="51">
        <f t="shared" si="123"/>
        <v>0</v>
      </c>
      <c r="AD599" s="84"/>
      <c r="AE599" s="84"/>
      <c r="AF599" s="84"/>
      <c r="AG599" s="84"/>
      <c r="AH599" s="84"/>
      <c r="AI599" s="84"/>
      <c r="AJ599" s="84"/>
      <c r="AK599" s="84"/>
      <c r="AL599" s="84"/>
      <c r="AM599" s="84"/>
      <c r="AN599" s="84"/>
      <c r="AO599" s="84"/>
      <c r="AP599" s="84"/>
      <c r="AQ599" s="84"/>
      <c r="AR599" s="84"/>
      <c r="AS599" s="84"/>
      <c r="AT599" s="84"/>
      <c r="AU599" s="84"/>
      <c r="AV599" s="84"/>
      <c r="AW599" s="84"/>
      <c r="AX599" s="84"/>
      <c r="AY599" s="84"/>
      <c r="AZ599" s="84"/>
      <c r="BA599" s="84"/>
      <c r="BB599" s="84"/>
      <c r="BC599" s="84"/>
      <c r="BD599" s="84"/>
      <c r="BE599" s="84"/>
      <c r="BF599" s="84"/>
      <c r="BG599" s="84"/>
      <c r="BH599" s="84"/>
      <c r="BI599" s="84"/>
      <c r="BJ599" s="84"/>
      <c r="BK599" s="84"/>
      <c r="BL599" s="84"/>
      <c r="BM599" s="84"/>
      <c r="BN599" s="84"/>
      <c r="BO599" s="84"/>
      <c r="BP599" s="84"/>
      <c r="BQ599" s="84"/>
      <c r="BR599" s="84"/>
      <c r="BS599" s="84"/>
      <c r="BT599" s="84"/>
      <c r="BU599" s="84"/>
      <c r="BV599" s="84"/>
      <c r="BW599" s="84"/>
      <c r="BX599" s="84"/>
      <c r="BY599" s="84"/>
      <c r="BZ599" s="84"/>
      <c r="CA599" s="84"/>
      <c r="CB599" s="84"/>
      <c r="CC599" s="84"/>
      <c r="CD599" s="84"/>
      <c r="CE599" s="84"/>
      <c r="CF599" s="84"/>
      <c r="CG599" s="84"/>
      <c r="CH599" s="84"/>
      <c r="CI599" s="84"/>
      <c r="CJ599" s="84"/>
      <c r="CK599" s="84"/>
      <c r="CL599" s="84"/>
      <c r="CM599" s="84"/>
      <c r="CN599" s="84"/>
      <c r="CO599" s="84"/>
      <c r="CP599" s="84"/>
      <c r="CQ599" s="84"/>
      <c r="CR599" s="84"/>
      <c r="CS599" s="84"/>
      <c r="CT599" s="84"/>
      <c r="CU599" s="84"/>
      <c r="CV599" s="84"/>
      <c r="CW599" s="84"/>
      <c r="CX599" s="84"/>
      <c r="CY599" s="84"/>
      <c r="CZ599" s="84"/>
      <c r="DA599" s="84"/>
      <c r="DB599" s="84"/>
      <c r="DC599" s="84"/>
      <c r="DD599" s="84"/>
      <c r="DE599" s="84"/>
      <c r="DF599" s="84"/>
      <c r="DG599" s="84"/>
      <c r="DH599" s="84"/>
      <c r="DI599" s="84"/>
      <c r="DJ599" s="84"/>
      <c r="DK599" s="84"/>
      <c r="DL599" s="84"/>
      <c r="DM599" s="84"/>
      <c r="DN599" s="84"/>
      <c r="DO599" s="84"/>
      <c r="DP599" s="84"/>
      <c r="DQ599" s="84"/>
      <c r="DR599" s="84"/>
      <c r="DS599" s="84"/>
      <c r="DT599" s="84"/>
      <c r="DU599" s="84"/>
      <c r="DV599" s="84"/>
      <c r="DW599" s="84"/>
      <c r="DX599" s="84"/>
      <c r="DY599" s="84"/>
      <c r="DZ599" s="84"/>
      <c r="EA599" s="84"/>
      <c r="EB599" s="84"/>
      <c r="EC599" s="84"/>
      <c r="ED599" s="84"/>
      <c r="EE599" s="84"/>
      <c r="EF599" s="84"/>
      <c r="EG599" s="84"/>
      <c r="EH599" s="84"/>
      <c r="EI599" s="84"/>
      <c r="EJ599" s="84"/>
      <c r="EK599" s="84"/>
      <c r="EL599" s="84"/>
      <c r="EM599" s="84"/>
      <c r="EN599" s="84"/>
      <c r="EO599" s="84"/>
      <c r="EP599" s="84"/>
      <c r="EQ599" s="84"/>
      <c r="ER599" s="84"/>
      <c r="ES599" s="84"/>
      <c r="ET599" s="84"/>
      <c r="EU599" s="84"/>
      <c r="EV599" s="84"/>
      <c r="EW599" s="84"/>
      <c r="EX599" s="84"/>
      <c r="EY599" s="84"/>
      <c r="EZ599" s="84"/>
      <c r="FA599" s="84"/>
      <c r="FB599" s="84"/>
      <c r="FC599" s="84"/>
      <c r="FD599" s="84"/>
      <c r="FE599" s="84"/>
      <c r="FF599" s="84"/>
      <c r="FG599" s="84"/>
      <c r="FH599" s="84"/>
      <c r="FI599" s="84"/>
      <c r="FJ599" s="84"/>
      <c r="FK599" s="84"/>
      <c r="FL599" s="84"/>
      <c r="FM599" s="84"/>
      <c r="FN599" s="84"/>
      <c r="FO599" s="84"/>
      <c r="FP599" s="84"/>
      <c r="FQ599" s="84"/>
      <c r="FR599" s="84"/>
      <c r="FS599" s="84"/>
      <c r="FT599" s="84"/>
      <c r="FU599" s="84"/>
      <c r="FV599" s="84"/>
      <c r="FW599" s="84"/>
      <c r="FX599" s="84"/>
      <c r="FY599" s="84"/>
      <c r="FZ599" s="84"/>
      <c r="GA599" s="84"/>
      <c r="GB599" s="84"/>
      <c r="GC599" s="84"/>
      <c r="GD599" s="84"/>
      <c r="GE599" s="84"/>
      <c r="GF599" s="84"/>
      <c r="GG599" s="84"/>
      <c r="GH599" s="84"/>
      <c r="GI599" s="84"/>
      <c r="GJ599" s="84"/>
      <c r="GK599" s="84"/>
      <c r="GL599" s="84"/>
      <c r="GM599" s="84"/>
      <c r="GN599" s="84"/>
      <c r="GO599" s="84"/>
      <c r="GP599" s="84"/>
      <c r="GQ599" s="84"/>
      <c r="GR599" s="84"/>
      <c r="GS599" s="84"/>
      <c r="GT599" s="84"/>
      <c r="GU599" s="84"/>
      <c r="GV599" s="84"/>
      <c r="GW599" s="84"/>
      <c r="GX599" s="84"/>
      <c r="GY599" s="84"/>
      <c r="GZ599" s="84"/>
      <c r="HA599" s="84"/>
      <c r="HB599" s="84"/>
      <c r="HC599" s="84"/>
      <c r="HD599" s="84"/>
      <c r="HE599" s="84"/>
      <c r="HF599" s="84"/>
      <c r="HG599" s="84"/>
      <c r="HH599" s="84"/>
      <c r="HI599" s="84"/>
      <c r="HJ599" s="84"/>
      <c r="HK599" s="84"/>
      <c r="HL599" s="84"/>
      <c r="HM599" s="84"/>
      <c r="HN599" s="84"/>
      <c r="HO599" s="84"/>
      <c r="HP599" s="84"/>
      <c r="HQ599" s="84"/>
      <c r="HR599" s="84"/>
      <c r="HS599" s="84"/>
      <c r="HT599" s="84"/>
      <c r="HU599" s="84"/>
      <c r="HV599" s="84"/>
      <c r="HW599" s="84"/>
      <c r="HX599" s="84"/>
      <c r="HY599" s="84"/>
      <c r="HZ599" s="84"/>
      <c r="IA599" s="84"/>
      <c r="IB599" s="84"/>
      <c r="IC599" s="84"/>
      <c r="ID599" s="84"/>
      <c r="IE599" s="84"/>
      <c r="IF599" s="84"/>
      <c r="IG599" s="84"/>
      <c r="IH599" s="84"/>
      <c r="II599" s="84"/>
      <c r="IJ599" s="84"/>
      <c r="IK599" s="84"/>
      <c r="IL599" s="84"/>
    </row>
    <row r="600" spans="1:246" ht="30">
      <c r="A600" s="49" t="s">
        <v>840</v>
      </c>
      <c r="B600" s="49" t="s">
        <v>33</v>
      </c>
      <c r="E600" s="90">
        <v>54</v>
      </c>
      <c r="F600" s="115" t="s">
        <v>671</v>
      </c>
      <c r="G600" s="403"/>
      <c r="H600" s="222">
        <f t="shared" si="116"/>
        <v>308</v>
      </c>
      <c r="I600" s="203">
        <v>280</v>
      </c>
      <c r="J600" s="113"/>
      <c r="K600" s="113">
        <v>28</v>
      </c>
      <c r="L600" s="88">
        <f t="shared" si="117"/>
        <v>0</v>
      </c>
      <c r="M600" s="113">
        <v>0</v>
      </c>
      <c r="N600" s="114"/>
      <c r="O600" s="113"/>
      <c r="P600" s="113">
        <f t="shared" si="118"/>
        <v>280</v>
      </c>
      <c r="Q600" s="113">
        <v>280</v>
      </c>
      <c r="R600" s="114"/>
      <c r="S600" s="114"/>
      <c r="T600" s="114">
        <f t="shared" si="119"/>
        <v>0</v>
      </c>
      <c r="U600" s="114">
        <v>0</v>
      </c>
      <c r="V600" s="114"/>
      <c r="W600" s="114"/>
      <c r="X600" s="82" t="s">
        <v>596</v>
      </c>
      <c r="Y600" s="90"/>
      <c r="Z600" s="50">
        <f t="shared" si="120"/>
        <v>308</v>
      </c>
      <c r="AA600" s="51">
        <f t="shared" si="121"/>
        <v>0</v>
      </c>
      <c r="AB600" s="51">
        <f t="shared" si="122"/>
        <v>280</v>
      </c>
      <c r="AC600" s="51">
        <f t="shared" si="123"/>
        <v>0</v>
      </c>
      <c r="AD600" s="84"/>
      <c r="AE600" s="84"/>
      <c r="AF600" s="84"/>
      <c r="AG600" s="84"/>
      <c r="AH600" s="84"/>
      <c r="AI600" s="84"/>
      <c r="AJ600" s="84"/>
      <c r="AK600" s="84"/>
      <c r="AL600" s="84"/>
      <c r="AM600" s="84"/>
      <c r="AN600" s="84"/>
      <c r="AO600" s="84"/>
      <c r="AP600" s="84"/>
      <c r="AQ600" s="84"/>
      <c r="AR600" s="84"/>
      <c r="AS600" s="84"/>
      <c r="AT600" s="84"/>
      <c r="AU600" s="84"/>
      <c r="AV600" s="84"/>
      <c r="AW600" s="84"/>
      <c r="AX600" s="84"/>
      <c r="AY600" s="84"/>
      <c r="AZ600" s="84"/>
      <c r="BA600" s="84"/>
      <c r="BB600" s="84"/>
      <c r="BC600" s="84"/>
      <c r="BD600" s="84"/>
      <c r="BE600" s="84"/>
      <c r="BF600" s="84"/>
      <c r="BG600" s="84"/>
      <c r="BH600" s="84"/>
      <c r="BI600" s="84"/>
      <c r="BJ600" s="84"/>
      <c r="BK600" s="84"/>
      <c r="BL600" s="84"/>
      <c r="BM600" s="84"/>
      <c r="BN600" s="84"/>
      <c r="BO600" s="84"/>
      <c r="BP600" s="84"/>
      <c r="BQ600" s="84"/>
      <c r="BR600" s="84"/>
      <c r="BS600" s="84"/>
      <c r="BT600" s="84"/>
      <c r="BU600" s="84"/>
      <c r="BV600" s="84"/>
      <c r="BW600" s="84"/>
      <c r="BX600" s="84"/>
      <c r="BY600" s="84"/>
      <c r="BZ600" s="84"/>
      <c r="CA600" s="84"/>
      <c r="CB600" s="84"/>
      <c r="CC600" s="84"/>
      <c r="CD600" s="84"/>
      <c r="CE600" s="84"/>
      <c r="CF600" s="84"/>
      <c r="CG600" s="84"/>
      <c r="CH600" s="84"/>
      <c r="CI600" s="84"/>
      <c r="CJ600" s="84"/>
      <c r="CK600" s="84"/>
      <c r="CL600" s="84"/>
      <c r="CM600" s="84"/>
      <c r="CN600" s="84"/>
      <c r="CO600" s="84"/>
      <c r="CP600" s="84"/>
      <c r="CQ600" s="84"/>
      <c r="CR600" s="84"/>
      <c r="CS600" s="84"/>
      <c r="CT600" s="84"/>
      <c r="CU600" s="84"/>
      <c r="CV600" s="84"/>
      <c r="CW600" s="84"/>
      <c r="CX600" s="84"/>
      <c r="CY600" s="84"/>
      <c r="CZ600" s="84"/>
      <c r="DA600" s="84"/>
      <c r="DB600" s="84"/>
      <c r="DC600" s="84"/>
      <c r="DD600" s="84"/>
      <c r="DE600" s="84"/>
      <c r="DF600" s="84"/>
      <c r="DG600" s="84"/>
      <c r="DH600" s="84"/>
      <c r="DI600" s="84"/>
      <c r="DJ600" s="84"/>
      <c r="DK600" s="84"/>
      <c r="DL600" s="84"/>
      <c r="DM600" s="84"/>
      <c r="DN600" s="84"/>
      <c r="DO600" s="84"/>
      <c r="DP600" s="84"/>
      <c r="DQ600" s="84"/>
      <c r="DR600" s="84"/>
      <c r="DS600" s="84"/>
      <c r="DT600" s="84"/>
      <c r="DU600" s="84"/>
      <c r="DV600" s="84"/>
      <c r="DW600" s="84"/>
      <c r="DX600" s="84"/>
      <c r="DY600" s="84"/>
      <c r="DZ600" s="84"/>
      <c r="EA600" s="84"/>
      <c r="EB600" s="84"/>
      <c r="EC600" s="84"/>
      <c r="ED600" s="84"/>
      <c r="EE600" s="84"/>
      <c r="EF600" s="84"/>
      <c r="EG600" s="84"/>
      <c r="EH600" s="84"/>
      <c r="EI600" s="84"/>
      <c r="EJ600" s="84"/>
      <c r="EK600" s="84"/>
      <c r="EL600" s="84"/>
      <c r="EM600" s="84"/>
      <c r="EN600" s="84"/>
      <c r="EO600" s="84"/>
      <c r="EP600" s="84"/>
      <c r="EQ600" s="84"/>
      <c r="ER600" s="84"/>
      <c r="ES600" s="84"/>
      <c r="ET600" s="84"/>
      <c r="EU600" s="84"/>
      <c r="EV600" s="84"/>
      <c r="EW600" s="84"/>
      <c r="EX600" s="84"/>
      <c r="EY600" s="84"/>
      <c r="EZ600" s="84"/>
      <c r="FA600" s="84"/>
      <c r="FB600" s="84"/>
      <c r="FC600" s="84"/>
      <c r="FD600" s="84"/>
      <c r="FE600" s="84"/>
      <c r="FF600" s="84"/>
      <c r="FG600" s="84"/>
      <c r="FH600" s="84"/>
      <c r="FI600" s="84"/>
      <c r="FJ600" s="84"/>
      <c r="FK600" s="84"/>
      <c r="FL600" s="84"/>
      <c r="FM600" s="84"/>
      <c r="FN600" s="84"/>
      <c r="FO600" s="84"/>
      <c r="FP600" s="84"/>
      <c r="FQ600" s="84"/>
      <c r="FR600" s="84"/>
      <c r="FS600" s="84"/>
      <c r="FT600" s="84"/>
      <c r="FU600" s="84"/>
      <c r="FV600" s="84"/>
      <c r="FW600" s="84"/>
      <c r="FX600" s="84"/>
      <c r="FY600" s="84"/>
      <c r="FZ600" s="84"/>
      <c r="GA600" s="84"/>
      <c r="GB600" s="84"/>
      <c r="GC600" s="84"/>
      <c r="GD600" s="84"/>
      <c r="GE600" s="84"/>
      <c r="GF600" s="84"/>
      <c r="GG600" s="84"/>
      <c r="GH600" s="84"/>
      <c r="GI600" s="84"/>
      <c r="GJ600" s="84"/>
      <c r="GK600" s="84"/>
      <c r="GL600" s="84"/>
      <c r="GM600" s="84"/>
      <c r="GN600" s="84"/>
      <c r="GO600" s="84"/>
      <c r="GP600" s="84"/>
      <c r="GQ600" s="84"/>
      <c r="GR600" s="84"/>
      <c r="GS600" s="84"/>
      <c r="GT600" s="84"/>
      <c r="GU600" s="84"/>
      <c r="GV600" s="84"/>
      <c r="GW600" s="84"/>
      <c r="GX600" s="84"/>
      <c r="GY600" s="84"/>
      <c r="GZ600" s="84"/>
      <c r="HA600" s="84"/>
      <c r="HB600" s="84"/>
      <c r="HC600" s="84"/>
      <c r="HD600" s="84"/>
      <c r="HE600" s="84"/>
      <c r="HF600" s="84"/>
      <c r="HG600" s="84"/>
      <c r="HH600" s="84"/>
      <c r="HI600" s="84"/>
      <c r="HJ600" s="84"/>
      <c r="HK600" s="84"/>
      <c r="HL600" s="84"/>
      <c r="HM600" s="84"/>
      <c r="HN600" s="84"/>
      <c r="HO600" s="84"/>
      <c r="HP600" s="84"/>
      <c r="HQ600" s="84"/>
      <c r="HR600" s="84"/>
      <c r="HS600" s="84"/>
      <c r="HT600" s="84"/>
      <c r="HU600" s="84"/>
      <c r="HV600" s="84"/>
      <c r="HW600" s="84"/>
      <c r="HX600" s="84"/>
      <c r="HY600" s="84"/>
      <c r="HZ600" s="84"/>
      <c r="IA600" s="84"/>
      <c r="IB600" s="84"/>
      <c r="IC600" s="84"/>
      <c r="ID600" s="84"/>
      <c r="IE600" s="84"/>
      <c r="IF600" s="84"/>
      <c r="IG600" s="84"/>
      <c r="IH600" s="84"/>
      <c r="II600" s="84"/>
      <c r="IJ600" s="84"/>
      <c r="IK600" s="84"/>
      <c r="IL600" s="84"/>
    </row>
    <row r="601" spans="1:246" ht="30">
      <c r="A601" s="49" t="s">
        <v>840</v>
      </c>
      <c r="B601" s="49" t="s">
        <v>33</v>
      </c>
      <c r="E601" s="90">
        <v>55</v>
      </c>
      <c r="F601" s="115" t="s">
        <v>672</v>
      </c>
      <c r="G601" s="403"/>
      <c r="H601" s="222">
        <f t="shared" si="116"/>
        <v>1430</v>
      </c>
      <c r="I601" s="203">
        <v>1300</v>
      </c>
      <c r="J601" s="113"/>
      <c r="K601" s="113">
        <v>130</v>
      </c>
      <c r="L601" s="88">
        <f t="shared" si="117"/>
        <v>0</v>
      </c>
      <c r="M601" s="113">
        <v>0</v>
      </c>
      <c r="N601" s="114"/>
      <c r="O601" s="113"/>
      <c r="P601" s="113">
        <f t="shared" si="118"/>
        <v>1300</v>
      </c>
      <c r="Q601" s="113">
        <v>1300</v>
      </c>
      <c r="R601" s="114"/>
      <c r="S601" s="114"/>
      <c r="T601" s="114">
        <f t="shared" si="119"/>
        <v>0</v>
      </c>
      <c r="U601" s="114">
        <v>0</v>
      </c>
      <c r="V601" s="114"/>
      <c r="W601" s="114"/>
      <c r="X601" s="82" t="s">
        <v>596</v>
      </c>
      <c r="Y601" s="90"/>
      <c r="Z601" s="50">
        <f t="shared" si="120"/>
        <v>1430</v>
      </c>
      <c r="AA601" s="51">
        <f t="shared" si="121"/>
        <v>0</v>
      </c>
      <c r="AB601" s="51">
        <f t="shared" si="122"/>
        <v>1300</v>
      </c>
      <c r="AC601" s="51">
        <f t="shared" si="123"/>
        <v>0</v>
      </c>
      <c r="AD601" s="84"/>
      <c r="AE601" s="84"/>
      <c r="AF601" s="84"/>
      <c r="AG601" s="84"/>
      <c r="AH601" s="84"/>
      <c r="AI601" s="84"/>
      <c r="AJ601" s="84"/>
      <c r="AK601" s="84"/>
      <c r="AL601" s="84"/>
      <c r="AM601" s="84"/>
      <c r="AN601" s="84"/>
      <c r="AO601" s="84"/>
      <c r="AP601" s="84"/>
      <c r="AQ601" s="84"/>
      <c r="AR601" s="84"/>
      <c r="AS601" s="84"/>
      <c r="AT601" s="84"/>
      <c r="AU601" s="84"/>
      <c r="AV601" s="84"/>
      <c r="AW601" s="84"/>
      <c r="AX601" s="84"/>
      <c r="AY601" s="84"/>
      <c r="AZ601" s="84"/>
      <c r="BA601" s="84"/>
      <c r="BB601" s="84"/>
      <c r="BC601" s="84"/>
      <c r="BD601" s="84"/>
      <c r="BE601" s="84"/>
      <c r="BF601" s="84"/>
      <c r="BG601" s="84"/>
      <c r="BH601" s="84"/>
      <c r="BI601" s="84"/>
      <c r="BJ601" s="84"/>
      <c r="BK601" s="84"/>
      <c r="BL601" s="84"/>
      <c r="BM601" s="84"/>
      <c r="BN601" s="84"/>
      <c r="BO601" s="84"/>
      <c r="BP601" s="84"/>
      <c r="BQ601" s="84"/>
      <c r="BR601" s="84"/>
      <c r="BS601" s="84"/>
      <c r="BT601" s="84"/>
      <c r="BU601" s="84"/>
      <c r="BV601" s="84"/>
      <c r="BW601" s="84"/>
      <c r="BX601" s="84"/>
      <c r="BY601" s="84"/>
      <c r="BZ601" s="84"/>
      <c r="CA601" s="84"/>
      <c r="CB601" s="84"/>
      <c r="CC601" s="84"/>
      <c r="CD601" s="84"/>
      <c r="CE601" s="84"/>
      <c r="CF601" s="84"/>
      <c r="CG601" s="84"/>
      <c r="CH601" s="84"/>
      <c r="CI601" s="84"/>
      <c r="CJ601" s="84"/>
      <c r="CK601" s="84"/>
      <c r="CL601" s="84"/>
      <c r="CM601" s="84"/>
      <c r="CN601" s="84"/>
      <c r="CO601" s="84"/>
      <c r="CP601" s="84"/>
      <c r="CQ601" s="84"/>
      <c r="CR601" s="84"/>
      <c r="CS601" s="84"/>
      <c r="CT601" s="84"/>
      <c r="CU601" s="84"/>
      <c r="CV601" s="84"/>
      <c r="CW601" s="84"/>
      <c r="CX601" s="84"/>
      <c r="CY601" s="84"/>
      <c r="CZ601" s="84"/>
      <c r="DA601" s="84"/>
      <c r="DB601" s="84"/>
      <c r="DC601" s="84"/>
      <c r="DD601" s="84"/>
      <c r="DE601" s="84"/>
      <c r="DF601" s="84"/>
      <c r="DG601" s="84"/>
      <c r="DH601" s="84"/>
      <c r="DI601" s="84"/>
      <c r="DJ601" s="84"/>
      <c r="DK601" s="84"/>
      <c r="DL601" s="84"/>
      <c r="DM601" s="84"/>
      <c r="DN601" s="84"/>
      <c r="DO601" s="84"/>
      <c r="DP601" s="84"/>
      <c r="DQ601" s="84"/>
      <c r="DR601" s="84"/>
      <c r="DS601" s="84"/>
      <c r="DT601" s="84"/>
      <c r="DU601" s="84"/>
      <c r="DV601" s="84"/>
      <c r="DW601" s="84"/>
      <c r="DX601" s="84"/>
      <c r="DY601" s="84"/>
      <c r="DZ601" s="84"/>
      <c r="EA601" s="84"/>
      <c r="EB601" s="84"/>
      <c r="EC601" s="84"/>
      <c r="ED601" s="84"/>
      <c r="EE601" s="84"/>
      <c r="EF601" s="84"/>
      <c r="EG601" s="84"/>
      <c r="EH601" s="84"/>
      <c r="EI601" s="84"/>
      <c r="EJ601" s="84"/>
      <c r="EK601" s="84"/>
      <c r="EL601" s="84"/>
      <c r="EM601" s="84"/>
      <c r="EN601" s="84"/>
      <c r="EO601" s="84"/>
      <c r="EP601" s="84"/>
      <c r="EQ601" s="84"/>
      <c r="ER601" s="84"/>
      <c r="ES601" s="84"/>
      <c r="ET601" s="84"/>
      <c r="EU601" s="84"/>
      <c r="EV601" s="84"/>
      <c r="EW601" s="84"/>
      <c r="EX601" s="84"/>
      <c r="EY601" s="84"/>
      <c r="EZ601" s="84"/>
      <c r="FA601" s="84"/>
      <c r="FB601" s="84"/>
      <c r="FC601" s="84"/>
      <c r="FD601" s="84"/>
      <c r="FE601" s="84"/>
      <c r="FF601" s="84"/>
      <c r="FG601" s="84"/>
      <c r="FH601" s="84"/>
      <c r="FI601" s="84"/>
      <c r="FJ601" s="84"/>
      <c r="FK601" s="84"/>
      <c r="FL601" s="84"/>
      <c r="FM601" s="84"/>
      <c r="FN601" s="84"/>
      <c r="FO601" s="84"/>
      <c r="FP601" s="84"/>
      <c r="FQ601" s="84"/>
      <c r="FR601" s="84"/>
      <c r="FS601" s="84"/>
      <c r="FT601" s="84"/>
      <c r="FU601" s="84"/>
      <c r="FV601" s="84"/>
      <c r="FW601" s="84"/>
      <c r="FX601" s="84"/>
      <c r="FY601" s="84"/>
      <c r="FZ601" s="84"/>
      <c r="GA601" s="84"/>
      <c r="GB601" s="84"/>
      <c r="GC601" s="84"/>
      <c r="GD601" s="84"/>
      <c r="GE601" s="84"/>
      <c r="GF601" s="84"/>
      <c r="GG601" s="84"/>
      <c r="GH601" s="84"/>
      <c r="GI601" s="84"/>
      <c r="GJ601" s="84"/>
      <c r="GK601" s="84"/>
      <c r="GL601" s="84"/>
      <c r="GM601" s="84"/>
      <c r="GN601" s="84"/>
      <c r="GO601" s="84"/>
      <c r="GP601" s="84"/>
      <c r="GQ601" s="84"/>
      <c r="GR601" s="84"/>
      <c r="GS601" s="84"/>
      <c r="GT601" s="84"/>
      <c r="GU601" s="84"/>
      <c r="GV601" s="84"/>
      <c r="GW601" s="84"/>
      <c r="GX601" s="84"/>
      <c r="GY601" s="84"/>
      <c r="GZ601" s="84"/>
      <c r="HA601" s="84"/>
      <c r="HB601" s="84"/>
      <c r="HC601" s="84"/>
      <c r="HD601" s="84"/>
      <c r="HE601" s="84"/>
      <c r="HF601" s="84"/>
      <c r="HG601" s="84"/>
      <c r="HH601" s="84"/>
      <c r="HI601" s="84"/>
      <c r="HJ601" s="84"/>
      <c r="HK601" s="84"/>
      <c r="HL601" s="84"/>
      <c r="HM601" s="84"/>
      <c r="HN601" s="84"/>
      <c r="HO601" s="84"/>
      <c r="HP601" s="84"/>
      <c r="HQ601" s="84"/>
      <c r="HR601" s="84"/>
      <c r="HS601" s="84"/>
      <c r="HT601" s="84"/>
      <c r="HU601" s="84"/>
      <c r="HV601" s="84"/>
      <c r="HW601" s="84"/>
      <c r="HX601" s="84"/>
      <c r="HY601" s="84"/>
      <c r="HZ601" s="84"/>
      <c r="IA601" s="84"/>
      <c r="IB601" s="84"/>
      <c r="IC601" s="84"/>
      <c r="ID601" s="84"/>
      <c r="IE601" s="84"/>
      <c r="IF601" s="84"/>
      <c r="IG601" s="84"/>
      <c r="IH601" s="84"/>
      <c r="II601" s="84"/>
      <c r="IJ601" s="84"/>
      <c r="IK601" s="84"/>
      <c r="IL601" s="84"/>
    </row>
    <row r="602" spans="1:246" ht="30">
      <c r="A602" s="49" t="s">
        <v>840</v>
      </c>
      <c r="B602" s="49" t="s">
        <v>33</v>
      </c>
      <c r="E602" s="90">
        <v>44</v>
      </c>
      <c r="F602" s="115" t="s">
        <v>661</v>
      </c>
      <c r="G602" s="403"/>
      <c r="H602" s="222">
        <f t="shared" si="116"/>
        <v>880</v>
      </c>
      <c r="I602" s="203">
        <v>800</v>
      </c>
      <c r="J602" s="113"/>
      <c r="K602" s="113">
        <v>80</v>
      </c>
      <c r="L602" s="88">
        <f t="shared" si="117"/>
        <v>800</v>
      </c>
      <c r="M602" s="113">
        <v>800</v>
      </c>
      <c r="N602" s="114"/>
      <c r="O602" s="113"/>
      <c r="P602" s="113">
        <f t="shared" si="118"/>
        <v>0</v>
      </c>
      <c r="Q602" s="113"/>
      <c r="R602" s="114"/>
      <c r="S602" s="114"/>
      <c r="T602" s="114">
        <f t="shared" si="119"/>
        <v>0</v>
      </c>
      <c r="U602" s="114">
        <v>0</v>
      </c>
      <c r="V602" s="114"/>
      <c r="W602" s="114"/>
      <c r="X602" s="82" t="s">
        <v>596</v>
      </c>
      <c r="Y602" s="90"/>
      <c r="Z602" s="50">
        <f t="shared" si="120"/>
        <v>880</v>
      </c>
      <c r="AA602" s="51">
        <f t="shared" si="121"/>
        <v>800</v>
      </c>
      <c r="AB602" s="51">
        <f t="shared" si="122"/>
        <v>0</v>
      </c>
      <c r="AC602" s="51">
        <f t="shared" si="123"/>
        <v>0</v>
      </c>
      <c r="AD602" s="84"/>
      <c r="AE602" s="84"/>
      <c r="AF602" s="84"/>
      <c r="AG602" s="84"/>
      <c r="AH602" s="84"/>
      <c r="AI602" s="84"/>
      <c r="AJ602" s="84"/>
      <c r="AK602" s="84"/>
      <c r="AL602" s="84"/>
      <c r="AM602" s="84"/>
      <c r="AN602" s="84"/>
      <c r="AO602" s="84"/>
      <c r="AP602" s="84"/>
      <c r="AQ602" s="84"/>
      <c r="AR602" s="84"/>
      <c r="AS602" s="84"/>
      <c r="AT602" s="84"/>
      <c r="AU602" s="84"/>
      <c r="AV602" s="84"/>
      <c r="AW602" s="84"/>
      <c r="AX602" s="84"/>
      <c r="AY602" s="84"/>
      <c r="AZ602" s="84"/>
      <c r="BA602" s="84"/>
      <c r="BB602" s="84"/>
      <c r="BC602" s="84"/>
      <c r="BD602" s="84"/>
      <c r="BE602" s="84"/>
      <c r="BF602" s="84"/>
      <c r="BG602" s="84"/>
      <c r="BH602" s="84"/>
      <c r="BI602" s="84"/>
      <c r="BJ602" s="84"/>
      <c r="BK602" s="84"/>
      <c r="BL602" s="84"/>
      <c r="BM602" s="84"/>
      <c r="BN602" s="84"/>
      <c r="BO602" s="84"/>
      <c r="BP602" s="84"/>
      <c r="BQ602" s="84"/>
      <c r="BR602" s="84"/>
      <c r="BS602" s="84"/>
      <c r="BT602" s="84"/>
      <c r="BU602" s="84"/>
      <c r="BV602" s="84"/>
      <c r="BW602" s="84"/>
      <c r="BX602" s="84"/>
      <c r="BY602" s="84"/>
      <c r="BZ602" s="84"/>
      <c r="CA602" s="84"/>
      <c r="CB602" s="84"/>
      <c r="CC602" s="84"/>
      <c r="CD602" s="84"/>
      <c r="CE602" s="84"/>
      <c r="CF602" s="84"/>
      <c r="CG602" s="84"/>
      <c r="CH602" s="84"/>
      <c r="CI602" s="84"/>
      <c r="CJ602" s="84"/>
      <c r="CK602" s="84"/>
      <c r="CL602" s="84"/>
      <c r="CM602" s="84"/>
      <c r="CN602" s="84"/>
      <c r="CO602" s="84"/>
      <c r="CP602" s="84"/>
      <c r="CQ602" s="84"/>
      <c r="CR602" s="84"/>
      <c r="CS602" s="84"/>
      <c r="CT602" s="84"/>
      <c r="CU602" s="84"/>
      <c r="CV602" s="84"/>
      <c r="CW602" s="84"/>
      <c r="CX602" s="84"/>
      <c r="CY602" s="84"/>
      <c r="CZ602" s="84"/>
      <c r="DA602" s="84"/>
      <c r="DB602" s="84"/>
      <c r="DC602" s="84"/>
      <c r="DD602" s="84"/>
      <c r="DE602" s="84"/>
      <c r="DF602" s="84"/>
      <c r="DG602" s="84"/>
      <c r="DH602" s="84"/>
      <c r="DI602" s="84"/>
      <c r="DJ602" s="84"/>
      <c r="DK602" s="84"/>
      <c r="DL602" s="84"/>
      <c r="DM602" s="84"/>
      <c r="DN602" s="84"/>
      <c r="DO602" s="84"/>
      <c r="DP602" s="84"/>
      <c r="DQ602" s="84"/>
      <c r="DR602" s="84"/>
      <c r="DS602" s="84"/>
      <c r="DT602" s="84"/>
      <c r="DU602" s="84"/>
      <c r="DV602" s="84"/>
      <c r="DW602" s="84"/>
      <c r="DX602" s="84"/>
      <c r="DY602" s="84"/>
      <c r="DZ602" s="84"/>
      <c r="EA602" s="84"/>
      <c r="EB602" s="84"/>
      <c r="EC602" s="84"/>
      <c r="ED602" s="84"/>
      <c r="EE602" s="84"/>
      <c r="EF602" s="84"/>
      <c r="EG602" s="84"/>
      <c r="EH602" s="84"/>
      <c r="EI602" s="84"/>
      <c r="EJ602" s="84"/>
      <c r="EK602" s="84"/>
      <c r="EL602" s="84"/>
      <c r="EM602" s="84"/>
      <c r="EN602" s="84"/>
      <c r="EO602" s="84"/>
      <c r="EP602" s="84"/>
      <c r="EQ602" s="84"/>
      <c r="ER602" s="84"/>
      <c r="ES602" s="84"/>
      <c r="ET602" s="84"/>
      <c r="EU602" s="84"/>
      <c r="EV602" s="84"/>
      <c r="EW602" s="84"/>
      <c r="EX602" s="84"/>
      <c r="EY602" s="84"/>
      <c r="EZ602" s="84"/>
      <c r="FA602" s="84"/>
      <c r="FB602" s="84"/>
      <c r="FC602" s="84"/>
      <c r="FD602" s="84"/>
      <c r="FE602" s="84"/>
      <c r="FF602" s="84"/>
      <c r="FG602" s="84"/>
      <c r="FH602" s="84"/>
      <c r="FI602" s="84"/>
      <c r="FJ602" s="84"/>
      <c r="FK602" s="84"/>
      <c r="FL602" s="84"/>
      <c r="FM602" s="84"/>
      <c r="FN602" s="84"/>
      <c r="FO602" s="84"/>
      <c r="FP602" s="84"/>
      <c r="FQ602" s="84"/>
      <c r="FR602" s="84"/>
      <c r="FS602" s="84"/>
      <c r="FT602" s="84"/>
      <c r="FU602" s="84"/>
      <c r="FV602" s="84"/>
      <c r="FW602" s="84"/>
      <c r="FX602" s="84"/>
      <c r="FY602" s="84"/>
      <c r="FZ602" s="84"/>
      <c r="GA602" s="84"/>
      <c r="GB602" s="84"/>
      <c r="GC602" s="84"/>
      <c r="GD602" s="84"/>
      <c r="GE602" s="84"/>
      <c r="GF602" s="84"/>
      <c r="GG602" s="84"/>
      <c r="GH602" s="84"/>
      <c r="GI602" s="84"/>
      <c r="GJ602" s="84"/>
      <c r="GK602" s="84"/>
      <c r="GL602" s="84"/>
      <c r="GM602" s="84"/>
      <c r="GN602" s="84"/>
      <c r="GO602" s="84"/>
      <c r="GP602" s="84"/>
      <c r="GQ602" s="84"/>
      <c r="GR602" s="84"/>
      <c r="GS602" s="84"/>
      <c r="GT602" s="84"/>
      <c r="GU602" s="84"/>
      <c r="GV602" s="84"/>
      <c r="GW602" s="84"/>
      <c r="GX602" s="84"/>
      <c r="GY602" s="84"/>
      <c r="GZ602" s="84"/>
      <c r="HA602" s="84"/>
      <c r="HB602" s="84"/>
      <c r="HC602" s="84"/>
      <c r="HD602" s="84"/>
      <c r="HE602" s="84"/>
      <c r="HF602" s="84"/>
      <c r="HG602" s="84"/>
      <c r="HH602" s="84"/>
      <c r="HI602" s="84"/>
      <c r="HJ602" s="84"/>
      <c r="HK602" s="84"/>
      <c r="HL602" s="84"/>
      <c r="HM602" s="84"/>
      <c r="HN602" s="84"/>
      <c r="HO602" s="84"/>
      <c r="HP602" s="84"/>
      <c r="HQ602" s="84"/>
      <c r="HR602" s="84"/>
      <c r="HS602" s="84"/>
      <c r="HT602" s="84"/>
      <c r="HU602" s="84"/>
      <c r="HV602" s="84"/>
      <c r="HW602" s="84"/>
      <c r="HX602" s="84"/>
      <c r="HY602" s="84"/>
      <c r="HZ602" s="84"/>
      <c r="IA602" s="84"/>
      <c r="IB602" s="84"/>
      <c r="IC602" s="84"/>
      <c r="ID602" s="84"/>
      <c r="IE602" s="84"/>
      <c r="IF602" s="84"/>
      <c r="IG602" s="84"/>
      <c r="IH602" s="84"/>
      <c r="II602" s="84"/>
      <c r="IJ602" s="84"/>
      <c r="IK602" s="84"/>
      <c r="IL602" s="84"/>
    </row>
    <row r="603" spans="1:246" ht="36" customHeight="1">
      <c r="A603" s="49" t="s">
        <v>840</v>
      </c>
      <c r="B603" s="49" t="s">
        <v>33</v>
      </c>
      <c r="E603" s="90">
        <v>56</v>
      </c>
      <c r="F603" s="115" t="s">
        <v>673</v>
      </c>
      <c r="G603" s="395" t="s">
        <v>896</v>
      </c>
      <c r="H603" s="222">
        <f t="shared" si="116"/>
        <v>880</v>
      </c>
      <c r="I603" s="203">
        <v>800</v>
      </c>
      <c r="J603" s="113"/>
      <c r="K603" s="113">
        <v>80</v>
      </c>
      <c r="L603" s="88">
        <f t="shared" si="117"/>
        <v>0</v>
      </c>
      <c r="M603" s="113">
        <v>0</v>
      </c>
      <c r="N603" s="114"/>
      <c r="O603" s="113"/>
      <c r="P603" s="113">
        <f t="shared" si="118"/>
        <v>800</v>
      </c>
      <c r="Q603" s="113">
        <v>800</v>
      </c>
      <c r="R603" s="114"/>
      <c r="S603" s="114"/>
      <c r="T603" s="114">
        <f t="shared" si="119"/>
        <v>0</v>
      </c>
      <c r="U603" s="114">
        <v>0</v>
      </c>
      <c r="V603" s="114"/>
      <c r="W603" s="114"/>
      <c r="X603" s="82" t="s">
        <v>600</v>
      </c>
      <c r="Y603" s="90"/>
      <c r="Z603" s="50">
        <f t="shared" si="120"/>
        <v>880</v>
      </c>
      <c r="AA603" s="51">
        <f t="shared" si="121"/>
        <v>0</v>
      </c>
      <c r="AB603" s="51">
        <f t="shared" si="122"/>
        <v>800</v>
      </c>
      <c r="AC603" s="51">
        <f t="shared" si="123"/>
        <v>0</v>
      </c>
      <c r="AD603" s="84"/>
      <c r="AE603" s="84"/>
      <c r="AF603" s="84"/>
      <c r="AG603" s="84"/>
      <c r="AH603" s="84"/>
      <c r="AI603" s="84"/>
      <c r="AJ603" s="84"/>
      <c r="AK603" s="84"/>
      <c r="AL603" s="84"/>
      <c r="AM603" s="84"/>
      <c r="AN603" s="84"/>
      <c r="AO603" s="84"/>
      <c r="AP603" s="84"/>
      <c r="AQ603" s="84"/>
      <c r="AR603" s="84"/>
      <c r="AS603" s="84"/>
      <c r="AT603" s="84"/>
      <c r="AU603" s="84"/>
      <c r="AV603" s="84"/>
      <c r="AW603" s="84"/>
      <c r="AX603" s="84"/>
      <c r="AY603" s="84"/>
      <c r="AZ603" s="84"/>
      <c r="BA603" s="84"/>
      <c r="BB603" s="84"/>
      <c r="BC603" s="84"/>
      <c r="BD603" s="84"/>
      <c r="BE603" s="84"/>
      <c r="BF603" s="84"/>
      <c r="BG603" s="84"/>
      <c r="BH603" s="84"/>
      <c r="BI603" s="84"/>
      <c r="BJ603" s="84"/>
      <c r="BK603" s="84"/>
      <c r="BL603" s="84"/>
      <c r="BM603" s="84"/>
      <c r="BN603" s="84"/>
      <c r="BO603" s="84"/>
      <c r="BP603" s="84"/>
      <c r="BQ603" s="84"/>
      <c r="BR603" s="84"/>
      <c r="BS603" s="84"/>
      <c r="BT603" s="84"/>
      <c r="BU603" s="84"/>
      <c r="BV603" s="84"/>
      <c r="BW603" s="84"/>
      <c r="BX603" s="84"/>
      <c r="BY603" s="84"/>
      <c r="BZ603" s="84"/>
      <c r="CA603" s="84"/>
      <c r="CB603" s="84"/>
      <c r="CC603" s="84"/>
      <c r="CD603" s="84"/>
      <c r="CE603" s="84"/>
      <c r="CF603" s="84"/>
      <c r="CG603" s="84"/>
      <c r="CH603" s="84"/>
      <c r="CI603" s="84"/>
      <c r="CJ603" s="84"/>
      <c r="CK603" s="84"/>
      <c r="CL603" s="84"/>
      <c r="CM603" s="84"/>
      <c r="CN603" s="84"/>
      <c r="CO603" s="84"/>
      <c r="CP603" s="84"/>
      <c r="CQ603" s="84"/>
      <c r="CR603" s="84"/>
      <c r="CS603" s="84"/>
      <c r="CT603" s="84"/>
      <c r="CU603" s="84"/>
      <c r="CV603" s="84"/>
      <c r="CW603" s="84"/>
      <c r="CX603" s="84"/>
      <c r="CY603" s="84"/>
      <c r="CZ603" s="84"/>
      <c r="DA603" s="84"/>
      <c r="DB603" s="84"/>
      <c r="DC603" s="84"/>
      <c r="DD603" s="84"/>
      <c r="DE603" s="84"/>
      <c r="DF603" s="84"/>
      <c r="DG603" s="84"/>
      <c r="DH603" s="84"/>
      <c r="DI603" s="84"/>
      <c r="DJ603" s="84"/>
      <c r="DK603" s="84"/>
      <c r="DL603" s="84"/>
      <c r="DM603" s="84"/>
      <c r="DN603" s="84"/>
      <c r="DO603" s="84"/>
      <c r="DP603" s="84"/>
      <c r="DQ603" s="84"/>
      <c r="DR603" s="84"/>
      <c r="DS603" s="84"/>
      <c r="DT603" s="84"/>
      <c r="DU603" s="84"/>
      <c r="DV603" s="84"/>
      <c r="DW603" s="84"/>
      <c r="DX603" s="84"/>
      <c r="DY603" s="84"/>
      <c r="DZ603" s="84"/>
      <c r="EA603" s="84"/>
      <c r="EB603" s="84"/>
      <c r="EC603" s="84"/>
      <c r="ED603" s="84"/>
      <c r="EE603" s="84"/>
      <c r="EF603" s="84"/>
      <c r="EG603" s="84"/>
      <c r="EH603" s="84"/>
      <c r="EI603" s="84"/>
      <c r="EJ603" s="84"/>
      <c r="EK603" s="84"/>
      <c r="EL603" s="84"/>
      <c r="EM603" s="84"/>
      <c r="EN603" s="84"/>
      <c r="EO603" s="84"/>
      <c r="EP603" s="84"/>
      <c r="EQ603" s="84"/>
      <c r="ER603" s="84"/>
      <c r="ES603" s="84"/>
      <c r="ET603" s="84"/>
      <c r="EU603" s="84"/>
      <c r="EV603" s="84"/>
      <c r="EW603" s="84"/>
      <c r="EX603" s="84"/>
      <c r="EY603" s="84"/>
      <c r="EZ603" s="84"/>
      <c r="FA603" s="84"/>
      <c r="FB603" s="84"/>
      <c r="FC603" s="84"/>
      <c r="FD603" s="84"/>
      <c r="FE603" s="84"/>
      <c r="FF603" s="84"/>
      <c r="FG603" s="84"/>
      <c r="FH603" s="84"/>
      <c r="FI603" s="84"/>
      <c r="FJ603" s="84"/>
      <c r="FK603" s="84"/>
      <c r="FL603" s="84"/>
      <c r="FM603" s="84"/>
      <c r="FN603" s="84"/>
      <c r="FO603" s="84"/>
      <c r="FP603" s="84"/>
      <c r="FQ603" s="84"/>
      <c r="FR603" s="84"/>
      <c r="FS603" s="84"/>
      <c r="FT603" s="84"/>
      <c r="FU603" s="84"/>
      <c r="FV603" s="84"/>
      <c r="FW603" s="84"/>
      <c r="FX603" s="84"/>
      <c r="FY603" s="84"/>
      <c r="FZ603" s="84"/>
      <c r="GA603" s="84"/>
      <c r="GB603" s="84"/>
      <c r="GC603" s="84"/>
      <c r="GD603" s="84"/>
      <c r="GE603" s="84"/>
      <c r="GF603" s="84"/>
      <c r="GG603" s="84"/>
      <c r="GH603" s="84"/>
      <c r="GI603" s="84"/>
      <c r="GJ603" s="84"/>
      <c r="GK603" s="84"/>
      <c r="GL603" s="84"/>
      <c r="GM603" s="84"/>
      <c r="GN603" s="84"/>
      <c r="GO603" s="84"/>
      <c r="GP603" s="84"/>
      <c r="GQ603" s="84"/>
      <c r="GR603" s="84"/>
      <c r="GS603" s="84"/>
      <c r="GT603" s="84"/>
      <c r="GU603" s="84"/>
      <c r="GV603" s="84"/>
      <c r="GW603" s="84"/>
      <c r="GX603" s="84"/>
      <c r="GY603" s="84"/>
      <c r="GZ603" s="84"/>
      <c r="HA603" s="84"/>
      <c r="HB603" s="84"/>
      <c r="HC603" s="84"/>
      <c r="HD603" s="84"/>
      <c r="HE603" s="84"/>
      <c r="HF603" s="84"/>
      <c r="HG603" s="84"/>
      <c r="HH603" s="84"/>
      <c r="HI603" s="84"/>
      <c r="HJ603" s="84"/>
      <c r="HK603" s="84"/>
      <c r="HL603" s="84"/>
      <c r="HM603" s="84"/>
      <c r="HN603" s="84"/>
      <c r="HO603" s="84"/>
      <c r="HP603" s="84"/>
      <c r="HQ603" s="84"/>
      <c r="HR603" s="84"/>
      <c r="HS603" s="84"/>
      <c r="HT603" s="84"/>
      <c r="HU603" s="84"/>
      <c r="HV603" s="84"/>
      <c r="HW603" s="84"/>
      <c r="HX603" s="84"/>
      <c r="HY603" s="84"/>
      <c r="HZ603" s="84"/>
      <c r="IA603" s="84"/>
      <c r="IB603" s="84"/>
      <c r="IC603" s="84"/>
      <c r="ID603" s="84"/>
      <c r="IE603" s="84"/>
      <c r="IF603" s="84"/>
      <c r="IG603" s="84"/>
      <c r="IH603" s="84"/>
      <c r="II603" s="84"/>
      <c r="IJ603" s="84"/>
      <c r="IK603" s="84"/>
      <c r="IL603" s="84"/>
    </row>
    <row r="604" spans="1:246" ht="30">
      <c r="A604" s="49" t="s">
        <v>840</v>
      </c>
      <c r="B604" s="49" t="s">
        <v>33</v>
      </c>
      <c r="E604" s="90">
        <v>57</v>
      </c>
      <c r="F604" s="115" t="s">
        <v>674</v>
      </c>
      <c r="G604" s="395"/>
      <c r="H604" s="222">
        <f t="shared" si="116"/>
        <v>880</v>
      </c>
      <c r="I604" s="203">
        <v>800</v>
      </c>
      <c r="J604" s="113"/>
      <c r="K604" s="113">
        <v>80</v>
      </c>
      <c r="L604" s="88">
        <f t="shared" si="117"/>
        <v>0</v>
      </c>
      <c r="M604" s="113">
        <v>0</v>
      </c>
      <c r="N604" s="114"/>
      <c r="O604" s="113"/>
      <c r="P604" s="113">
        <f t="shared" si="118"/>
        <v>800</v>
      </c>
      <c r="Q604" s="113">
        <v>800</v>
      </c>
      <c r="R604" s="114"/>
      <c r="S604" s="114"/>
      <c r="T604" s="114">
        <f t="shared" si="119"/>
        <v>0</v>
      </c>
      <c r="U604" s="114">
        <v>0</v>
      </c>
      <c r="V604" s="114"/>
      <c r="W604" s="114"/>
      <c r="X604" s="82" t="s">
        <v>600</v>
      </c>
      <c r="Y604" s="90"/>
      <c r="Z604" s="50">
        <f t="shared" si="120"/>
        <v>880</v>
      </c>
      <c r="AA604" s="51">
        <f t="shared" si="121"/>
        <v>0</v>
      </c>
      <c r="AB604" s="51">
        <f t="shared" si="122"/>
        <v>800</v>
      </c>
      <c r="AC604" s="51">
        <f t="shared" si="123"/>
        <v>0</v>
      </c>
      <c r="AD604" s="84"/>
      <c r="AE604" s="84"/>
      <c r="AF604" s="84"/>
      <c r="AG604" s="84"/>
      <c r="AH604" s="84"/>
      <c r="AI604" s="84"/>
      <c r="AJ604" s="84"/>
      <c r="AK604" s="84"/>
      <c r="AL604" s="84"/>
      <c r="AM604" s="84"/>
      <c r="AN604" s="84"/>
      <c r="AO604" s="84"/>
      <c r="AP604" s="84"/>
      <c r="AQ604" s="84"/>
      <c r="AR604" s="84"/>
      <c r="AS604" s="84"/>
      <c r="AT604" s="84"/>
      <c r="AU604" s="84"/>
      <c r="AV604" s="84"/>
      <c r="AW604" s="84"/>
      <c r="AX604" s="84"/>
      <c r="AY604" s="84"/>
      <c r="AZ604" s="84"/>
      <c r="BA604" s="84"/>
      <c r="BB604" s="84"/>
      <c r="BC604" s="84"/>
      <c r="BD604" s="84"/>
      <c r="BE604" s="84"/>
      <c r="BF604" s="84"/>
      <c r="BG604" s="84"/>
      <c r="BH604" s="84"/>
      <c r="BI604" s="84"/>
      <c r="BJ604" s="84"/>
      <c r="BK604" s="84"/>
      <c r="BL604" s="84"/>
      <c r="BM604" s="84"/>
      <c r="BN604" s="84"/>
      <c r="BO604" s="84"/>
      <c r="BP604" s="84"/>
      <c r="BQ604" s="84"/>
      <c r="BR604" s="84"/>
      <c r="BS604" s="84"/>
      <c r="BT604" s="84"/>
      <c r="BU604" s="84"/>
      <c r="BV604" s="84"/>
      <c r="BW604" s="84"/>
      <c r="BX604" s="84"/>
      <c r="BY604" s="84"/>
      <c r="BZ604" s="84"/>
      <c r="CA604" s="84"/>
      <c r="CB604" s="84"/>
      <c r="CC604" s="84"/>
      <c r="CD604" s="84"/>
      <c r="CE604" s="84"/>
      <c r="CF604" s="84"/>
      <c r="CG604" s="84"/>
      <c r="CH604" s="84"/>
      <c r="CI604" s="84"/>
      <c r="CJ604" s="84"/>
      <c r="CK604" s="84"/>
      <c r="CL604" s="84"/>
      <c r="CM604" s="84"/>
      <c r="CN604" s="84"/>
      <c r="CO604" s="84"/>
      <c r="CP604" s="84"/>
      <c r="CQ604" s="84"/>
      <c r="CR604" s="84"/>
      <c r="CS604" s="84"/>
      <c r="CT604" s="84"/>
      <c r="CU604" s="84"/>
      <c r="CV604" s="84"/>
      <c r="CW604" s="84"/>
      <c r="CX604" s="84"/>
      <c r="CY604" s="84"/>
      <c r="CZ604" s="84"/>
      <c r="DA604" s="84"/>
      <c r="DB604" s="84"/>
      <c r="DC604" s="84"/>
      <c r="DD604" s="84"/>
      <c r="DE604" s="84"/>
      <c r="DF604" s="84"/>
      <c r="DG604" s="84"/>
      <c r="DH604" s="84"/>
      <c r="DI604" s="84"/>
      <c r="DJ604" s="84"/>
      <c r="DK604" s="84"/>
      <c r="DL604" s="84"/>
      <c r="DM604" s="84"/>
      <c r="DN604" s="84"/>
      <c r="DO604" s="84"/>
      <c r="DP604" s="84"/>
      <c r="DQ604" s="84"/>
      <c r="DR604" s="84"/>
      <c r="DS604" s="84"/>
      <c r="DT604" s="84"/>
      <c r="DU604" s="84"/>
      <c r="DV604" s="84"/>
      <c r="DW604" s="84"/>
      <c r="DX604" s="84"/>
      <c r="DY604" s="84"/>
      <c r="DZ604" s="84"/>
      <c r="EA604" s="84"/>
      <c r="EB604" s="84"/>
      <c r="EC604" s="84"/>
      <c r="ED604" s="84"/>
      <c r="EE604" s="84"/>
      <c r="EF604" s="84"/>
      <c r="EG604" s="84"/>
      <c r="EH604" s="84"/>
      <c r="EI604" s="84"/>
      <c r="EJ604" s="84"/>
      <c r="EK604" s="84"/>
      <c r="EL604" s="84"/>
      <c r="EM604" s="84"/>
      <c r="EN604" s="84"/>
      <c r="EO604" s="84"/>
      <c r="EP604" s="84"/>
      <c r="EQ604" s="84"/>
      <c r="ER604" s="84"/>
      <c r="ES604" s="84"/>
      <c r="ET604" s="84"/>
      <c r="EU604" s="84"/>
      <c r="EV604" s="84"/>
      <c r="EW604" s="84"/>
      <c r="EX604" s="84"/>
      <c r="EY604" s="84"/>
      <c r="EZ604" s="84"/>
      <c r="FA604" s="84"/>
      <c r="FB604" s="84"/>
      <c r="FC604" s="84"/>
      <c r="FD604" s="84"/>
      <c r="FE604" s="84"/>
      <c r="FF604" s="84"/>
      <c r="FG604" s="84"/>
      <c r="FH604" s="84"/>
      <c r="FI604" s="84"/>
      <c r="FJ604" s="84"/>
      <c r="FK604" s="84"/>
      <c r="FL604" s="84"/>
      <c r="FM604" s="84"/>
      <c r="FN604" s="84"/>
      <c r="FO604" s="84"/>
      <c r="FP604" s="84"/>
      <c r="FQ604" s="84"/>
      <c r="FR604" s="84"/>
      <c r="FS604" s="84"/>
      <c r="FT604" s="84"/>
      <c r="FU604" s="84"/>
      <c r="FV604" s="84"/>
      <c r="FW604" s="84"/>
      <c r="FX604" s="84"/>
      <c r="FY604" s="84"/>
      <c r="FZ604" s="84"/>
      <c r="GA604" s="84"/>
      <c r="GB604" s="84"/>
      <c r="GC604" s="84"/>
      <c r="GD604" s="84"/>
      <c r="GE604" s="84"/>
      <c r="GF604" s="84"/>
      <c r="GG604" s="84"/>
      <c r="GH604" s="84"/>
      <c r="GI604" s="84"/>
      <c r="GJ604" s="84"/>
      <c r="GK604" s="84"/>
      <c r="GL604" s="84"/>
      <c r="GM604" s="84"/>
      <c r="GN604" s="84"/>
      <c r="GO604" s="84"/>
      <c r="GP604" s="84"/>
      <c r="GQ604" s="84"/>
      <c r="GR604" s="84"/>
      <c r="GS604" s="84"/>
      <c r="GT604" s="84"/>
      <c r="GU604" s="84"/>
      <c r="GV604" s="84"/>
      <c r="GW604" s="84"/>
      <c r="GX604" s="84"/>
      <c r="GY604" s="84"/>
      <c r="GZ604" s="84"/>
      <c r="HA604" s="84"/>
      <c r="HB604" s="84"/>
      <c r="HC604" s="84"/>
      <c r="HD604" s="84"/>
      <c r="HE604" s="84"/>
      <c r="HF604" s="84"/>
      <c r="HG604" s="84"/>
      <c r="HH604" s="84"/>
      <c r="HI604" s="84"/>
      <c r="HJ604" s="84"/>
      <c r="HK604" s="84"/>
      <c r="HL604" s="84"/>
      <c r="HM604" s="84"/>
      <c r="HN604" s="84"/>
      <c r="HO604" s="84"/>
      <c r="HP604" s="84"/>
      <c r="HQ604" s="84"/>
      <c r="HR604" s="84"/>
      <c r="HS604" s="84"/>
      <c r="HT604" s="84"/>
      <c r="HU604" s="84"/>
      <c r="HV604" s="84"/>
      <c r="HW604" s="84"/>
      <c r="HX604" s="84"/>
      <c r="HY604" s="84"/>
      <c r="HZ604" s="84"/>
      <c r="IA604" s="84"/>
      <c r="IB604" s="84"/>
      <c r="IC604" s="84"/>
      <c r="ID604" s="84"/>
      <c r="IE604" s="84"/>
      <c r="IF604" s="84"/>
      <c r="IG604" s="84"/>
      <c r="IH604" s="84"/>
      <c r="II604" s="84"/>
      <c r="IJ604" s="84"/>
      <c r="IK604" s="84"/>
      <c r="IL604" s="84"/>
    </row>
    <row r="605" spans="1:246" ht="30">
      <c r="A605" s="49" t="s">
        <v>840</v>
      </c>
      <c r="B605" s="49" t="s">
        <v>33</v>
      </c>
      <c r="E605" s="90">
        <v>25</v>
      </c>
      <c r="F605" s="115" t="s">
        <v>642</v>
      </c>
      <c r="G605" s="395"/>
      <c r="H605" s="222">
        <f t="shared" si="116"/>
        <v>990</v>
      </c>
      <c r="I605" s="203">
        <v>900</v>
      </c>
      <c r="J605" s="113"/>
      <c r="K605" s="113">
        <v>90</v>
      </c>
      <c r="L605" s="88">
        <f t="shared" si="117"/>
        <v>900</v>
      </c>
      <c r="M605" s="113">
        <v>900</v>
      </c>
      <c r="N605" s="114"/>
      <c r="O605" s="113"/>
      <c r="P605" s="113">
        <f t="shared" si="118"/>
        <v>0</v>
      </c>
      <c r="Q605" s="113"/>
      <c r="R605" s="114"/>
      <c r="S605" s="114"/>
      <c r="T605" s="114">
        <f t="shared" si="119"/>
        <v>0</v>
      </c>
      <c r="U605" s="114">
        <v>0</v>
      </c>
      <c r="V605" s="114"/>
      <c r="W605" s="114"/>
      <c r="X605" s="82" t="s">
        <v>600</v>
      </c>
      <c r="Y605" s="90"/>
      <c r="Z605" s="50">
        <f t="shared" si="120"/>
        <v>990</v>
      </c>
      <c r="AA605" s="51">
        <f t="shared" si="121"/>
        <v>900</v>
      </c>
      <c r="AB605" s="51">
        <f t="shared" si="122"/>
        <v>0</v>
      </c>
      <c r="AC605" s="51">
        <f t="shared" si="123"/>
        <v>0</v>
      </c>
      <c r="AD605" s="84"/>
      <c r="AE605" s="84"/>
      <c r="AF605" s="84"/>
      <c r="AG605" s="84"/>
      <c r="AH605" s="84"/>
      <c r="AI605" s="84"/>
      <c r="AJ605" s="84"/>
      <c r="AK605" s="84"/>
      <c r="AL605" s="84"/>
      <c r="AM605" s="84"/>
      <c r="AN605" s="84"/>
      <c r="AO605" s="84"/>
      <c r="AP605" s="84"/>
      <c r="AQ605" s="84"/>
      <c r="AR605" s="84"/>
      <c r="AS605" s="84"/>
      <c r="AT605" s="84"/>
      <c r="AU605" s="84"/>
      <c r="AV605" s="84"/>
      <c r="AW605" s="84"/>
      <c r="AX605" s="84"/>
      <c r="AY605" s="84"/>
      <c r="AZ605" s="84"/>
      <c r="BA605" s="84"/>
      <c r="BB605" s="84"/>
      <c r="BC605" s="84"/>
      <c r="BD605" s="84"/>
      <c r="BE605" s="84"/>
      <c r="BF605" s="84"/>
      <c r="BG605" s="84"/>
      <c r="BH605" s="84"/>
      <c r="BI605" s="84"/>
      <c r="BJ605" s="84"/>
      <c r="BK605" s="84"/>
      <c r="BL605" s="84"/>
      <c r="BM605" s="84"/>
      <c r="BN605" s="84"/>
      <c r="BO605" s="84"/>
      <c r="BP605" s="84"/>
      <c r="BQ605" s="84"/>
      <c r="BR605" s="84"/>
      <c r="BS605" s="84"/>
      <c r="BT605" s="84"/>
      <c r="BU605" s="84"/>
      <c r="BV605" s="84"/>
      <c r="BW605" s="84"/>
      <c r="BX605" s="84"/>
      <c r="BY605" s="84"/>
      <c r="BZ605" s="84"/>
      <c r="CA605" s="84"/>
      <c r="CB605" s="84"/>
      <c r="CC605" s="84"/>
      <c r="CD605" s="84"/>
      <c r="CE605" s="84"/>
      <c r="CF605" s="84"/>
      <c r="CG605" s="84"/>
      <c r="CH605" s="84"/>
      <c r="CI605" s="84"/>
      <c r="CJ605" s="84"/>
      <c r="CK605" s="84"/>
      <c r="CL605" s="84"/>
      <c r="CM605" s="84"/>
      <c r="CN605" s="84"/>
      <c r="CO605" s="84"/>
      <c r="CP605" s="84"/>
      <c r="CQ605" s="84"/>
      <c r="CR605" s="84"/>
      <c r="CS605" s="84"/>
      <c r="CT605" s="84"/>
      <c r="CU605" s="84"/>
      <c r="CV605" s="84"/>
      <c r="CW605" s="84"/>
      <c r="CX605" s="84"/>
      <c r="CY605" s="84"/>
      <c r="CZ605" s="84"/>
      <c r="DA605" s="84"/>
      <c r="DB605" s="84"/>
      <c r="DC605" s="84"/>
      <c r="DD605" s="84"/>
      <c r="DE605" s="84"/>
      <c r="DF605" s="84"/>
      <c r="DG605" s="84"/>
      <c r="DH605" s="84"/>
      <c r="DI605" s="84"/>
      <c r="DJ605" s="84"/>
      <c r="DK605" s="84"/>
      <c r="DL605" s="84"/>
      <c r="DM605" s="84"/>
      <c r="DN605" s="84"/>
      <c r="DO605" s="84"/>
      <c r="DP605" s="84"/>
      <c r="DQ605" s="84"/>
      <c r="DR605" s="84"/>
      <c r="DS605" s="84"/>
      <c r="DT605" s="84"/>
      <c r="DU605" s="84"/>
      <c r="DV605" s="84"/>
      <c r="DW605" s="84"/>
      <c r="DX605" s="84"/>
      <c r="DY605" s="84"/>
      <c r="DZ605" s="84"/>
      <c r="EA605" s="84"/>
      <c r="EB605" s="84"/>
      <c r="EC605" s="84"/>
      <c r="ED605" s="84"/>
      <c r="EE605" s="84"/>
      <c r="EF605" s="84"/>
      <c r="EG605" s="84"/>
      <c r="EH605" s="84"/>
      <c r="EI605" s="84"/>
      <c r="EJ605" s="84"/>
      <c r="EK605" s="84"/>
      <c r="EL605" s="84"/>
      <c r="EM605" s="84"/>
      <c r="EN605" s="84"/>
      <c r="EO605" s="84"/>
      <c r="EP605" s="84"/>
      <c r="EQ605" s="84"/>
      <c r="ER605" s="84"/>
      <c r="ES605" s="84"/>
      <c r="ET605" s="84"/>
      <c r="EU605" s="84"/>
      <c r="EV605" s="84"/>
      <c r="EW605" s="84"/>
      <c r="EX605" s="84"/>
      <c r="EY605" s="84"/>
      <c r="EZ605" s="84"/>
      <c r="FA605" s="84"/>
      <c r="FB605" s="84"/>
      <c r="FC605" s="84"/>
      <c r="FD605" s="84"/>
      <c r="FE605" s="84"/>
      <c r="FF605" s="84"/>
      <c r="FG605" s="84"/>
      <c r="FH605" s="84"/>
      <c r="FI605" s="84"/>
      <c r="FJ605" s="84"/>
      <c r="FK605" s="84"/>
      <c r="FL605" s="84"/>
      <c r="FM605" s="84"/>
      <c r="FN605" s="84"/>
      <c r="FO605" s="84"/>
      <c r="FP605" s="84"/>
      <c r="FQ605" s="84"/>
      <c r="FR605" s="84"/>
      <c r="FS605" s="84"/>
      <c r="FT605" s="84"/>
      <c r="FU605" s="84"/>
      <c r="FV605" s="84"/>
      <c r="FW605" s="84"/>
      <c r="FX605" s="84"/>
      <c r="FY605" s="84"/>
      <c r="FZ605" s="84"/>
      <c r="GA605" s="84"/>
      <c r="GB605" s="84"/>
      <c r="GC605" s="84"/>
      <c r="GD605" s="84"/>
      <c r="GE605" s="84"/>
      <c r="GF605" s="84"/>
      <c r="GG605" s="84"/>
      <c r="GH605" s="84"/>
      <c r="GI605" s="84"/>
      <c r="GJ605" s="84"/>
      <c r="GK605" s="84"/>
      <c r="GL605" s="84"/>
      <c r="GM605" s="84"/>
      <c r="GN605" s="84"/>
      <c r="GO605" s="84"/>
      <c r="GP605" s="84"/>
      <c r="GQ605" s="84"/>
      <c r="GR605" s="84"/>
      <c r="GS605" s="84"/>
      <c r="GT605" s="84"/>
      <c r="GU605" s="84"/>
      <c r="GV605" s="84"/>
      <c r="GW605" s="84"/>
      <c r="GX605" s="84"/>
      <c r="GY605" s="84"/>
      <c r="GZ605" s="84"/>
      <c r="HA605" s="84"/>
      <c r="HB605" s="84"/>
      <c r="HC605" s="84"/>
      <c r="HD605" s="84"/>
      <c r="HE605" s="84"/>
      <c r="HF605" s="84"/>
      <c r="HG605" s="84"/>
      <c r="HH605" s="84"/>
      <c r="HI605" s="84"/>
      <c r="HJ605" s="84"/>
      <c r="HK605" s="84"/>
      <c r="HL605" s="84"/>
      <c r="HM605" s="84"/>
      <c r="HN605" s="84"/>
      <c r="HO605" s="84"/>
      <c r="HP605" s="84"/>
      <c r="HQ605" s="84"/>
      <c r="HR605" s="84"/>
      <c r="HS605" s="84"/>
      <c r="HT605" s="84"/>
      <c r="HU605" s="84"/>
      <c r="HV605" s="84"/>
      <c r="HW605" s="84"/>
      <c r="HX605" s="84"/>
      <c r="HY605" s="84"/>
      <c r="HZ605" s="84"/>
      <c r="IA605" s="84"/>
      <c r="IB605" s="84"/>
      <c r="IC605" s="84"/>
      <c r="ID605" s="84"/>
      <c r="IE605" s="84"/>
      <c r="IF605" s="84"/>
      <c r="IG605" s="84"/>
      <c r="IH605" s="84"/>
      <c r="II605" s="84"/>
      <c r="IJ605" s="84"/>
      <c r="IK605" s="84"/>
      <c r="IL605" s="84"/>
    </row>
    <row r="606" spans="1:246" ht="30">
      <c r="A606" s="49" t="s">
        <v>840</v>
      </c>
      <c r="B606" s="49" t="s">
        <v>33</v>
      </c>
      <c r="E606" s="90">
        <v>26</v>
      </c>
      <c r="F606" s="115" t="s">
        <v>643</v>
      </c>
      <c r="G606" s="395"/>
      <c r="H606" s="222">
        <f t="shared" si="116"/>
        <v>1100</v>
      </c>
      <c r="I606" s="203">
        <v>1000</v>
      </c>
      <c r="J606" s="113"/>
      <c r="K606" s="113">
        <v>100</v>
      </c>
      <c r="L606" s="88">
        <f t="shared" si="117"/>
        <v>1000</v>
      </c>
      <c r="M606" s="113">
        <v>1000</v>
      </c>
      <c r="N606" s="114"/>
      <c r="O606" s="113"/>
      <c r="P606" s="113">
        <f t="shared" si="118"/>
        <v>0</v>
      </c>
      <c r="Q606" s="113"/>
      <c r="R606" s="114"/>
      <c r="S606" s="114"/>
      <c r="T606" s="114">
        <f t="shared" si="119"/>
        <v>0</v>
      </c>
      <c r="U606" s="114">
        <v>0</v>
      </c>
      <c r="V606" s="114"/>
      <c r="W606" s="114"/>
      <c r="X606" s="82" t="s">
        <v>600</v>
      </c>
      <c r="Y606" s="90"/>
      <c r="Z606" s="50">
        <f t="shared" si="120"/>
        <v>1100</v>
      </c>
      <c r="AA606" s="51">
        <f t="shared" si="121"/>
        <v>1000</v>
      </c>
      <c r="AB606" s="51">
        <f t="shared" si="122"/>
        <v>0</v>
      </c>
      <c r="AC606" s="51">
        <f t="shared" si="123"/>
        <v>0</v>
      </c>
      <c r="AD606" s="84"/>
      <c r="AE606" s="84"/>
      <c r="AF606" s="84"/>
      <c r="AG606" s="84"/>
      <c r="AH606" s="84"/>
      <c r="AI606" s="84"/>
      <c r="AJ606" s="84"/>
      <c r="AK606" s="84"/>
      <c r="AL606" s="84"/>
      <c r="AM606" s="84"/>
      <c r="AN606" s="84"/>
      <c r="AO606" s="84"/>
      <c r="AP606" s="84"/>
      <c r="AQ606" s="84"/>
      <c r="AR606" s="84"/>
      <c r="AS606" s="84"/>
      <c r="AT606" s="84"/>
      <c r="AU606" s="84"/>
      <c r="AV606" s="84"/>
      <c r="AW606" s="84"/>
      <c r="AX606" s="84"/>
      <c r="AY606" s="84"/>
      <c r="AZ606" s="84"/>
      <c r="BA606" s="84"/>
      <c r="BB606" s="84"/>
      <c r="BC606" s="84"/>
      <c r="BD606" s="84"/>
      <c r="BE606" s="84"/>
      <c r="BF606" s="84"/>
      <c r="BG606" s="84"/>
      <c r="BH606" s="84"/>
      <c r="BI606" s="84"/>
      <c r="BJ606" s="84"/>
      <c r="BK606" s="84"/>
      <c r="BL606" s="84"/>
      <c r="BM606" s="84"/>
      <c r="BN606" s="84"/>
      <c r="BO606" s="84"/>
      <c r="BP606" s="84"/>
      <c r="BQ606" s="84"/>
      <c r="BR606" s="84"/>
      <c r="BS606" s="84"/>
      <c r="BT606" s="84"/>
      <c r="BU606" s="84"/>
      <c r="BV606" s="84"/>
      <c r="BW606" s="84"/>
      <c r="BX606" s="84"/>
      <c r="BY606" s="84"/>
      <c r="BZ606" s="84"/>
      <c r="CA606" s="84"/>
      <c r="CB606" s="84"/>
      <c r="CC606" s="84"/>
      <c r="CD606" s="84"/>
      <c r="CE606" s="84"/>
      <c r="CF606" s="84"/>
      <c r="CG606" s="84"/>
      <c r="CH606" s="84"/>
      <c r="CI606" s="84"/>
      <c r="CJ606" s="84"/>
      <c r="CK606" s="84"/>
      <c r="CL606" s="84"/>
      <c r="CM606" s="84"/>
      <c r="CN606" s="84"/>
      <c r="CO606" s="84"/>
      <c r="CP606" s="84"/>
      <c r="CQ606" s="84"/>
      <c r="CR606" s="84"/>
      <c r="CS606" s="84"/>
      <c r="CT606" s="84"/>
      <c r="CU606" s="84"/>
      <c r="CV606" s="84"/>
      <c r="CW606" s="84"/>
      <c r="CX606" s="84"/>
      <c r="CY606" s="84"/>
      <c r="CZ606" s="84"/>
      <c r="DA606" s="84"/>
      <c r="DB606" s="84"/>
      <c r="DC606" s="84"/>
      <c r="DD606" s="84"/>
      <c r="DE606" s="84"/>
      <c r="DF606" s="84"/>
      <c r="DG606" s="84"/>
      <c r="DH606" s="84"/>
      <c r="DI606" s="84"/>
      <c r="DJ606" s="84"/>
      <c r="DK606" s="84"/>
      <c r="DL606" s="84"/>
      <c r="DM606" s="84"/>
      <c r="DN606" s="84"/>
      <c r="DO606" s="84"/>
      <c r="DP606" s="84"/>
      <c r="DQ606" s="84"/>
      <c r="DR606" s="84"/>
      <c r="DS606" s="84"/>
      <c r="DT606" s="84"/>
      <c r="DU606" s="84"/>
      <c r="DV606" s="84"/>
      <c r="DW606" s="84"/>
      <c r="DX606" s="84"/>
      <c r="DY606" s="84"/>
      <c r="DZ606" s="84"/>
      <c r="EA606" s="84"/>
      <c r="EB606" s="84"/>
      <c r="EC606" s="84"/>
      <c r="ED606" s="84"/>
      <c r="EE606" s="84"/>
      <c r="EF606" s="84"/>
      <c r="EG606" s="84"/>
      <c r="EH606" s="84"/>
      <c r="EI606" s="84"/>
      <c r="EJ606" s="84"/>
      <c r="EK606" s="84"/>
      <c r="EL606" s="84"/>
      <c r="EM606" s="84"/>
      <c r="EN606" s="84"/>
      <c r="EO606" s="84"/>
      <c r="EP606" s="84"/>
      <c r="EQ606" s="84"/>
      <c r="ER606" s="84"/>
      <c r="ES606" s="84"/>
      <c r="ET606" s="84"/>
      <c r="EU606" s="84"/>
      <c r="EV606" s="84"/>
      <c r="EW606" s="84"/>
      <c r="EX606" s="84"/>
      <c r="EY606" s="84"/>
      <c r="EZ606" s="84"/>
      <c r="FA606" s="84"/>
      <c r="FB606" s="84"/>
      <c r="FC606" s="84"/>
      <c r="FD606" s="84"/>
      <c r="FE606" s="84"/>
      <c r="FF606" s="84"/>
      <c r="FG606" s="84"/>
      <c r="FH606" s="84"/>
      <c r="FI606" s="84"/>
      <c r="FJ606" s="84"/>
      <c r="FK606" s="84"/>
      <c r="FL606" s="84"/>
      <c r="FM606" s="84"/>
      <c r="FN606" s="84"/>
      <c r="FO606" s="84"/>
      <c r="FP606" s="84"/>
      <c r="FQ606" s="84"/>
      <c r="FR606" s="84"/>
      <c r="FS606" s="84"/>
      <c r="FT606" s="84"/>
      <c r="FU606" s="84"/>
      <c r="FV606" s="84"/>
      <c r="FW606" s="84"/>
      <c r="FX606" s="84"/>
      <c r="FY606" s="84"/>
      <c r="FZ606" s="84"/>
      <c r="GA606" s="84"/>
      <c r="GB606" s="84"/>
      <c r="GC606" s="84"/>
      <c r="GD606" s="84"/>
      <c r="GE606" s="84"/>
      <c r="GF606" s="84"/>
      <c r="GG606" s="84"/>
      <c r="GH606" s="84"/>
      <c r="GI606" s="84"/>
      <c r="GJ606" s="84"/>
      <c r="GK606" s="84"/>
      <c r="GL606" s="84"/>
      <c r="GM606" s="84"/>
      <c r="GN606" s="84"/>
      <c r="GO606" s="84"/>
      <c r="GP606" s="84"/>
      <c r="GQ606" s="84"/>
      <c r="GR606" s="84"/>
      <c r="GS606" s="84"/>
      <c r="GT606" s="84"/>
      <c r="GU606" s="84"/>
      <c r="GV606" s="84"/>
      <c r="GW606" s="84"/>
      <c r="GX606" s="84"/>
      <c r="GY606" s="84"/>
      <c r="GZ606" s="84"/>
      <c r="HA606" s="84"/>
      <c r="HB606" s="84"/>
      <c r="HC606" s="84"/>
      <c r="HD606" s="84"/>
      <c r="HE606" s="84"/>
      <c r="HF606" s="84"/>
      <c r="HG606" s="84"/>
      <c r="HH606" s="84"/>
      <c r="HI606" s="84"/>
      <c r="HJ606" s="84"/>
      <c r="HK606" s="84"/>
      <c r="HL606" s="84"/>
      <c r="HM606" s="84"/>
      <c r="HN606" s="84"/>
      <c r="HO606" s="84"/>
      <c r="HP606" s="84"/>
      <c r="HQ606" s="84"/>
      <c r="HR606" s="84"/>
      <c r="HS606" s="84"/>
      <c r="HT606" s="84"/>
      <c r="HU606" s="84"/>
      <c r="HV606" s="84"/>
      <c r="HW606" s="84"/>
      <c r="HX606" s="84"/>
      <c r="HY606" s="84"/>
      <c r="HZ606" s="84"/>
      <c r="IA606" s="84"/>
      <c r="IB606" s="84"/>
      <c r="IC606" s="84"/>
      <c r="ID606" s="84"/>
      <c r="IE606" s="84"/>
      <c r="IF606" s="84"/>
      <c r="IG606" s="84"/>
      <c r="IH606" s="84"/>
      <c r="II606" s="84"/>
      <c r="IJ606" s="84"/>
      <c r="IK606" s="84"/>
      <c r="IL606" s="84"/>
    </row>
    <row r="607" spans="1:246" ht="30">
      <c r="A607" s="49" t="s">
        <v>840</v>
      </c>
      <c r="B607" s="49" t="s">
        <v>33</v>
      </c>
      <c r="E607" s="90">
        <v>27</v>
      </c>
      <c r="F607" s="115" t="s">
        <v>644</v>
      </c>
      <c r="G607" s="395"/>
      <c r="H607" s="222">
        <f t="shared" si="116"/>
        <v>880</v>
      </c>
      <c r="I607" s="203">
        <v>800</v>
      </c>
      <c r="J607" s="113"/>
      <c r="K607" s="113">
        <v>80</v>
      </c>
      <c r="L607" s="88">
        <f t="shared" si="117"/>
        <v>800</v>
      </c>
      <c r="M607" s="113">
        <v>800</v>
      </c>
      <c r="N607" s="114"/>
      <c r="O607" s="113"/>
      <c r="P607" s="113">
        <f t="shared" si="118"/>
        <v>0</v>
      </c>
      <c r="Q607" s="113"/>
      <c r="R607" s="114"/>
      <c r="S607" s="114"/>
      <c r="T607" s="114">
        <f t="shared" si="119"/>
        <v>0</v>
      </c>
      <c r="U607" s="114">
        <v>0</v>
      </c>
      <c r="V607" s="114"/>
      <c r="W607" s="114"/>
      <c r="X607" s="82" t="s">
        <v>600</v>
      </c>
      <c r="Y607" s="90"/>
      <c r="Z607" s="50">
        <f t="shared" si="120"/>
        <v>880</v>
      </c>
      <c r="AA607" s="51">
        <f t="shared" si="121"/>
        <v>800</v>
      </c>
      <c r="AB607" s="51">
        <f t="shared" si="122"/>
        <v>0</v>
      </c>
      <c r="AC607" s="51">
        <f t="shared" si="123"/>
        <v>0</v>
      </c>
      <c r="AD607" s="84"/>
      <c r="AE607" s="84"/>
      <c r="AF607" s="84"/>
      <c r="AG607" s="84"/>
      <c r="AH607" s="84"/>
      <c r="AI607" s="84"/>
      <c r="AJ607" s="84"/>
      <c r="AK607" s="84"/>
      <c r="AL607" s="84"/>
      <c r="AM607" s="84"/>
      <c r="AN607" s="84"/>
      <c r="AO607" s="84"/>
      <c r="AP607" s="84"/>
      <c r="AQ607" s="84"/>
      <c r="AR607" s="84"/>
      <c r="AS607" s="84"/>
      <c r="AT607" s="84"/>
      <c r="AU607" s="84"/>
      <c r="AV607" s="84"/>
      <c r="AW607" s="84"/>
      <c r="AX607" s="84"/>
      <c r="AY607" s="84"/>
      <c r="AZ607" s="84"/>
      <c r="BA607" s="84"/>
      <c r="BB607" s="84"/>
      <c r="BC607" s="84"/>
      <c r="BD607" s="84"/>
      <c r="BE607" s="84"/>
      <c r="BF607" s="84"/>
      <c r="BG607" s="84"/>
      <c r="BH607" s="84"/>
      <c r="BI607" s="84"/>
      <c r="BJ607" s="84"/>
      <c r="BK607" s="84"/>
      <c r="BL607" s="84"/>
      <c r="BM607" s="84"/>
      <c r="BN607" s="84"/>
      <c r="BO607" s="84"/>
      <c r="BP607" s="84"/>
      <c r="BQ607" s="84"/>
      <c r="BR607" s="84"/>
      <c r="BS607" s="84"/>
      <c r="BT607" s="84"/>
      <c r="BU607" s="84"/>
      <c r="BV607" s="84"/>
      <c r="BW607" s="84"/>
      <c r="BX607" s="84"/>
      <c r="BY607" s="84"/>
      <c r="BZ607" s="84"/>
      <c r="CA607" s="84"/>
      <c r="CB607" s="84"/>
      <c r="CC607" s="84"/>
      <c r="CD607" s="84"/>
      <c r="CE607" s="84"/>
      <c r="CF607" s="84"/>
      <c r="CG607" s="84"/>
      <c r="CH607" s="84"/>
      <c r="CI607" s="84"/>
      <c r="CJ607" s="84"/>
      <c r="CK607" s="84"/>
      <c r="CL607" s="84"/>
      <c r="CM607" s="84"/>
      <c r="CN607" s="84"/>
      <c r="CO607" s="84"/>
      <c r="CP607" s="84"/>
      <c r="CQ607" s="84"/>
      <c r="CR607" s="84"/>
      <c r="CS607" s="84"/>
      <c r="CT607" s="84"/>
      <c r="CU607" s="84"/>
      <c r="CV607" s="84"/>
      <c r="CW607" s="84"/>
      <c r="CX607" s="84"/>
      <c r="CY607" s="84"/>
      <c r="CZ607" s="84"/>
      <c r="DA607" s="84"/>
      <c r="DB607" s="84"/>
      <c r="DC607" s="84"/>
      <c r="DD607" s="84"/>
      <c r="DE607" s="84"/>
      <c r="DF607" s="84"/>
      <c r="DG607" s="84"/>
      <c r="DH607" s="84"/>
      <c r="DI607" s="84"/>
      <c r="DJ607" s="84"/>
      <c r="DK607" s="84"/>
      <c r="DL607" s="84"/>
      <c r="DM607" s="84"/>
      <c r="DN607" s="84"/>
      <c r="DO607" s="84"/>
      <c r="DP607" s="84"/>
      <c r="DQ607" s="84"/>
      <c r="DR607" s="84"/>
      <c r="DS607" s="84"/>
      <c r="DT607" s="84"/>
      <c r="DU607" s="84"/>
      <c r="DV607" s="84"/>
      <c r="DW607" s="84"/>
      <c r="DX607" s="84"/>
      <c r="DY607" s="84"/>
      <c r="DZ607" s="84"/>
      <c r="EA607" s="84"/>
      <c r="EB607" s="84"/>
      <c r="EC607" s="84"/>
      <c r="ED607" s="84"/>
      <c r="EE607" s="84"/>
      <c r="EF607" s="84"/>
      <c r="EG607" s="84"/>
      <c r="EH607" s="84"/>
      <c r="EI607" s="84"/>
      <c r="EJ607" s="84"/>
      <c r="EK607" s="84"/>
      <c r="EL607" s="84"/>
      <c r="EM607" s="84"/>
      <c r="EN607" s="84"/>
      <c r="EO607" s="84"/>
      <c r="EP607" s="84"/>
      <c r="EQ607" s="84"/>
      <c r="ER607" s="84"/>
      <c r="ES607" s="84"/>
      <c r="ET607" s="84"/>
      <c r="EU607" s="84"/>
      <c r="EV607" s="84"/>
      <c r="EW607" s="84"/>
      <c r="EX607" s="84"/>
      <c r="EY607" s="84"/>
      <c r="EZ607" s="84"/>
      <c r="FA607" s="84"/>
      <c r="FB607" s="84"/>
      <c r="FC607" s="84"/>
      <c r="FD607" s="84"/>
      <c r="FE607" s="84"/>
      <c r="FF607" s="84"/>
      <c r="FG607" s="84"/>
      <c r="FH607" s="84"/>
      <c r="FI607" s="84"/>
      <c r="FJ607" s="84"/>
      <c r="FK607" s="84"/>
      <c r="FL607" s="84"/>
      <c r="FM607" s="84"/>
      <c r="FN607" s="84"/>
      <c r="FO607" s="84"/>
      <c r="FP607" s="84"/>
      <c r="FQ607" s="84"/>
      <c r="FR607" s="84"/>
      <c r="FS607" s="84"/>
      <c r="FT607" s="84"/>
      <c r="FU607" s="84"/>
      <c r="FV607" s="84"/>
      <c r="FW607" s="84"/>
      <c r="FX607" s="84"/>
      <c r="FY607" s="84"/>
      <c r="FZ607" s="84"/>
      <c r="GA607" s="84"/>
      <c r="GB607" s="84"/>
      <c r="GC607" s="84"/>
      <c r="GD607" s="84"/>
      <c r="GE607" s="84"/>
      <c r="GF607" s="84"/>
      <c r="GG607" s="84"/>
      <c r="GH607" s="84"/>
      <c r="GI607" s="84"/>
      <c r="GJ607" s="84"/>
      <c r="GK607" s="84"/>
      <c r="GL607" s="84"/>
      <c r="GM607" s="84"/>
      <c r="GN607" s="84"/>
      <c r="GO607" s="84"/>
      <c r="GP607" s="84"/>
      <c r="GQ607" s="84"/>
      <c r="GR607" s="84"/>
      <c r="GS607" s="84"/>
      <c r="GT607" s="84"/>
      <c r="GU607" s="84"/>
      <c r="GV607" s="84"/>
      <c r="GW607" s="84"/>
      <c r="GX607" s="84"/>
      <c r="GY607" s="84"/>
      <c r="GZ607" s="84"/>
      <c r="HA607" s="84"/>
      <c r="HB607" s="84"/>
      <c r="HC607" s="84"/>
      <c r="HD607" s="84"/>
      <c r="HE607" s="84"/>
      <c r="HF607" s="84"/>
      <c r="HG607" s="84"/>
      <c r="HH607" s="84"/>
      <c r="HI607" s="84"/>
      <c r="HJ607" s="84"/>
      <c r="HK607" s="84"/>
      <c r="HL607" s="84"/>
      <c r="HM607" s="84"/>
      <c r="HN607" s="84"/>
      <c r="HO607" s="84"/>
      <c r="HP607" s="84"/>
      <c r="HQ607" s="84"/>
      <c r="HR607" s="84"/>
      <c r="HS607" s="84"/>
      <c r="HT607" s="84"/>
      <c r="HU607" s="84"/>
      <c r="HV607" s="84"/>
      <c r="HW607" s="84"/>
      <c r="HX607" s="84"/>
      <c r="HY607" s="84"/>
      <c r="HZ607" s="84"/>
      <c r="IA607" s="84"/>
      <c r="IB607" s="84"/>
      <c r="IC607" s="84"/>
      <c r="ID607" s="84"/>
      <c r="IE607" s="84"/>
      <c r="IF607" s="84"/>
      <c r="IG607" s="84"/>
      <c r="IH607" s="84"/>
      <c r="II607" s="84"/>
      <c r="IJ607" s="84"/>
      <c r="IK607" s="84"/>
      <c r="IL607" s="84"/>
    </row>
    <row r="608" spans="1:246" ht="30">
      <c r="A608" s="49" t="s">
        <v>840</v>
      </c>
      <c r="B608" s="49" t="s">
        <v>33</v>
      </c>
      <c r="E608" s="90">
        <v>24</v>
      </c>
      <c r="F608" s="115" t="s">
        <v>641</v>
      </c>
      <c r="G608" s="395"/>
      <c r="H608" s="222">
        <f t="shared" si="116"/>
        <v>990</v>
      </c>
      <c r="I608" s="203">
        <v>900</v>
      </c>
      <c r="J608" s="113"/>
      <c r="K608" s="113">
        <v>90</v>
      </c>
      <c r="L608" s="88">
        <f t="shared" si="117"/>
        <v>900</v>
      </c>
      <c r="M608" s="113">
        <v>900</v>
      </c>
      <c r="N608" s="114"/>
      <c r="O608" s="113"/>
      <c r="P608" s="113">
        <f t="shared" si="118"/>
        <v>0</v>
      </c>
      <c r="Q608" s="113"/>
      <c r="R608" s="114"/>
      <c r="S608" s="114"/>
      <c r="T608" s="114">
        <f t="shared" si="119"/>
        <v>0</v>
      </c>
      <c r="U608" s="114">
        <v>0</v>
      </c>
      <c r="V608" s="114"/>
      <c r="W608" s="114"/>
      <c r="X608" s="82" t="s">
        <v>600</v>
      </c>
      <c r="Y608" s="90"/>
      <c r="Z608" s="50">
        <f t="shared" si="120"/>
        <v>990</v>
      </c>
      <c r="AA608" s="51">
        <f t="shared" si="121"/>
        <v>900</v>
      </c>
      <c r="AB608" s="51">
        <f t="shared" si="122"/>
        <v>0</v>
      </c>
      <c r="AC608" s="51">
        <f t="shared" si="123"/>
        <v>0</v>
      </c>
      <c r="AD608" s="84"/>
      <c r="AE608" s="84"/>
      <c r="AF608" s="84"/>
      <c r="AG608" s="84"/>
      <c r="AH608" s="84"/>
      <c r="AI608" s="84"/>
      <c r="AJ608" s="84"/>
      <c r="AK608" s="84"/>
      <c r="AL608" s="84"/>
      <c r="AM608" s="84"/>
      <c r="AN608" s="84"/>
      <c r="AO608" s="84"/>
      <c r="AP608" s="84"/>
      <c r="AQ608" s="84"/>
      <c r="AR608" s="84"/>
      <c r="AS608" s="84"/>
      <c r="AT608" s="84"/>
      <c r="AU608" s="84"/>
      <c r="AV608" s="84"/>
      <c r="AW608" s="84"/>
      <c r="AX608" s="84"/>
      <c r="AY608" s="84"/>
      <c r="AZ608" s="84"/>
      <c r="BA608" s="84"/>
      <c r="BB608" s="84"/>
      <c r="BC608" s="84"/>
      <c r="BD608" s="84"/>
      <c r="BE608" s="84"/>
      <c r="BF608" s="84"/>
      <c r="BG608" s="84"/>
      <c r="BH608" s="84"/>
      <c r="BI608" s="84"/>
      <c r="BJ608" s="84"/>
      <c r="BK608" s="84"/>
      <c r="BL608" s="84"/>
      <c r="BM608" s="84"/>
      <c r="BN608" s="84"/>
      <c r="BO608" s="84"/>
      <c r="BP608" s="84"/>
      <c r="BQ608" s="84"/>
      <c r="BR608" s="84"/>
      <c r="BS608" s="84"/>
      <c r="BT608" s="84"/>
      <c r="BU608" s="84"/>
      <c r="BV608" s="84"/>
      <c r="BW608" s="84"/>
      <c r="BX608" s="84"/>
      <c r="BY608" s="84"/>
      <c r="BZ608" s="84"/>
      <c r="CA608" s="84"/>
      <c r="CB608" s="84"/>
      <c r="CC608" s="84"/>
      <c r="CD608" s="84"/>
      <c r="CE608" s="84"/>
      <c r="CF608" s="84"/>
      <c r="CG608" s="84"/>
      <c r="CH608" s="84"/>
      <c r="CI608" s="84"/>
      <c r="CJ608" s="84"/>
      <c r="CK608" s="84"/>
      <c r="CL608" s="84"/>
      <c r="CM608" s="84"/>
      <c r="CN608" s="84"/>
      <c r="CO608" s="84"/>
      <c r="CP608" s="84"/>
      <c r="CQ608" s="84"/>
      <c r="CR608" s="84"/>
      <c r="CS608" s="84"/>
      <c r="CT608" s="84"/>
      <c r="CU608" s="84"/>
      <c r="CV608" s="84"/>
      <c r="CW608" s="84"/>
      <c r="CX608" s="84"/>
      <c r="CY608" s="84"/>
      <c r="CZ608" s="84"/>
      <c r="DA608" s="84"/>
      <c r="DB608" s="84"/>
      <c r="DC608" s="84"/>
      <c r="DD608" s="84"/>
      <c r="DE608" s="84"/>
      <c r="DF608" s="84"/>
      <c r="DG608" s="84"/>
      <c r="DH608" s="84"/>
      <c r="DI608" s="84"/>
      <c r="DJ608" s="84"/>
      <c r="DK608" s="84"/>
      <c r="DL608" s="84"/>
      <c r="DM608" s="84"/>
      <c r="DN608" s="84"/>
      <c r="DO608" s="84"/>
      <c r="DP608" s="84"/>
      <c r="DQ608" s="84"/>
      <c r="DR608" s="84"/>
      <c r="DS608" s="84"/>
      <c r="DT608" s="84"/>
      <c r="DU608" s="84"/>
      <c r="DV608" s="84"/>
      <c r="DW608" s="84"/>
      <c r="DX608" s="84"/>
      <c r="DY608" s="84"/>
      <c r="DZ608" s="84"/>
      <c r="EA608" s="84"/>
      <c r="EB608" s="84"/>
      <c r="EC608" s="84"/>
      <c r="ED608" s="84"/>
      <c r="EE608" s="84"/>
      <c r="EF608" s="84"/>
      <c r="EG608" s="84"/>
      <c r="EH608" s="84"/>
      <c r="EI608" s="84"/>
      <c r="EJ608" s="84"/>
      <c r="EK608" s="84"/>
      <c r="EL608" s="84"/>
      <c r="EM608" s="84"/>
      <c r="EN608" s="84"/>
      <c r="EO608" s="84"/>
      <c r="EP608" s="84"/>
      <c r="EQ608" s="84"/>
      <c r="ER608" s="84"/>
      <c r="ES608" s="84"/>
      <c r="ET608" s="84"/>
      <c r="EU608" s="84"/>
      <c r="EV608" s="84"/>
      <c r="EW608" s="84"/>
      <c r="EX608" s="84"/>
      <c r="EY608" s="84"/>
      <c r="EZ608" s="84"/>
      <c r="FA608" s="84"/>
      <c r="FB608" s="84"/>
      <c r="FC608" s="84"/>
      <c r="FD608" s="84"/>
      <c r="FE608" s="84"/>
      <c r="FF608" s="84"/>
      <c r="FG608" s="84"/>
      <c r="FH608" s="84"/>
      <c r="FI608" s="84"/>
      <c r="FJ608" s="84"/>
      <c r="FK608" s="84"/>
      <c r="FL608" s="84"/>
      <c r="FM608" s="84"/>
      <c r="FN608" s="84"/>
      <c r="FO608" s="84"/>
      <c r="FP608" s="84"/>
      <c r="FQ608" s="84"/>
      <c r="FR608" s="84"/>
      <c r="FS608" s="84"/>
      <c r="FT608" s="84"/>
      <c r="FU608" s="84"/>
      <c r="FV608" s="84"/>
      <c r="FW608" s="84"/>
      <c r="FX608" s="84"/>
      <c r="FY608" s="84"/>
      <c r="FZ608" s="84"/>
      <c r="GA608" s="84"/>
      <c r="GB608" s="84"/>
      <c r="GC608" s="84"/>
      <c r="GD608" s="84"/>
      <c r="GE608" s="84"/>
      <c r="GF608" s="84"/>
      <c r="GG608" s="84"/>
      <c r="GH608" s="84"/>
      <c r="GI608" s="84"/>
      <c r="GJ608" s="84"/>
      <c r="GK608" s="84"/>
      <c r="GL608" s="84"/>
      <c r="GM608" s="84"/>
      <c r="GN608" s="84"/>
      <c r="GO608" s="84"/>
      <c r="GP608" s="84"/>
      <c r="GQ608" s="84"/>
      <c r="GR608" s="84"/>
      <c r="GS608" s="84"/>
      <c r="GT608" s="84"/>
      <c r="GU608" s="84"/>
      <c r="GV608" s="84"/>
      <c r="GW608" s="84"/>
      <c r="GX608" s="84"/>
      <c r="GY608" s="84"/>
      <c r="GZ608" s="84"/>
      <c r="HA608" s="84"/>
      <c r="HB608" s="84"/>
      <c r="HC608" s="84"/>
      <c r="HD608" s="84"/>
      <c r="HE608" s="84"/>
      <c r="HF608" s="84"/>
      <c r="HG608" s="84"/>
      <c r="HH608" s="84"/>
      <c r="HI608" s="84"/>
      <c r="HJ608" s="84"/>
      <c r="HK608" s="84"/>
      <c r="HL608" s="84"/>
      <c r="HM608" s="84"/>
      <c r="HN608" s="84"/>
      <c r="HO608" s="84"/>
      <c r="HP608" s="84"/>
      <c r="HQ608" s="84"/>
      <c r="HR608" s="84"/>
      <c r="HS608" s="84"/>
      <c r="HT608" s="84"/>
      <c r="HU608" s="84"/>
      <c r="HV608" s="84"/>
      <c r="HW608" s="84"/>
      <c r="HX608" s="84"/>
      <c r="HY608" s="84"/>
      <c r="HZ608" s="84"/>
      <c r="IA608" s="84"/>
      <c r="IB608" s="84"/>
      <c r="IC608" s="84"/>
      <c r="ID608" s="84"/>
      <c r="IE608" s="84"/>
      <c r="IF608" s="84"/>
      <c r="IG608" s="84"/>
      <c r="IH608" s="84"/>
      <c r="II608" s="84"/>
      <c r="IJ608" s="84"/>
      <c r="IK608" s="84"/>
      <c r="IL608" s="84"/>
    </row>
    <row r="609" spans="1:246" ht="36" customHeight="1">
      <c r="A609" s="49" t="s">
        <v>840</v>
      </c>
      <c r="B609" s="49" t="s">
        <v>33</v>
      </c>
      <c r="E609" s="90">
        <v>58</v>
      </c>
      <c r="F609" s="115" t="s">
        <v>675</v>
      </c>
      <c r="G609" s="395" t="s">
        <v>898</v>
      </c>
      <c r="H609" s="222">
        <f t="shared" si="116"/>
        <v>1650</v>
      </c>
      <c r="I609" s="203">
        <v>1500</v>
      </c>
      <c r="J609" s="113"/>
      <c r="K609" s="113">
        <v>150</v>
      </c>
      <c r="L609" s="88">
        <f t="shared" si="117"/>
        <v>0</v>
      </c>
      <c r="M609" s="113">
        <v>0</v>
      </c>
      <c r="N609" s="114"/>
      <c r="O609" s="113"/>
      <c r="P609" s="113">
        <f t="shared" si="118"/>
        <v>1500</v>
      </c>
      <c r="Q609" s="113">
        <v>1500</v>
      </c>
      <c r="R609" s="114"/>
      <c r="S609" s="114"/>
      <c r="T609" s="114">
        <f t="shared" si="119"/>
        <v>0</v>
      </c>
      <c r="U609" s="114">
        <v>0</v>
      </c>
      <c r="V609" s="114"/>
      <c r="W609" s="114"/>
      <c r="X609" s="82" t="s">
        <v>604</v>
      </c>
      <c r="Y609" s="90"/>
      <c r="Z609" s="50">
        <f t="shared" si="120"/>
        <v>1650</v>
      </c>
      <c r="AA609" s="51">
        <f t="shared" si="121"/>
        <v>0</v>
      </c>
      <c r="AB609" s="51">
        <f t="shared" si="122"/>
        <v>1500</v>
      </c>
      <c r="AC609" s="51">
        <f t="shared" si="123"/>
        <v>0</v>
      </c>
      <c r="AD609" s="84"/>
      <c r="AE609" s="84"/>
      <c r="AF609" s="84"/>
      <c r="AG609" s="84"/>
      <c r="AH609" s="84"/>
      <c r="AI609" s="84"/>
      <c r="AJ609" s="84"/>
      <c r="AK609" s="84"/>
      <c r="AL609" s="84"/>
      <c r="AM609" s="84"/>
      <c r="AN609" s="84"/>
      <c r="AO609" s="84"/>
      <c r="AP609" s="84"/>
      <c r="AQ609" s="84"/>
      <c r="AR609" s="84"/>
      <c r="AS609" s="84"/>
      <c r="AT609" s="84"/>
      <c r="AU609" s="84"/>
      <c r="AV609" s="84"/>
      <c r="AW609" s="84"/>
      <c r="AX609" s="84"/>
      <c r="AY609" s="84"/>
      <c r="AZ609" s="84"/>
      <c r="BA609" s="84"/>
      <c r="BB609" s="84"/>
      <c r="BC609" s="84"/>
      <c r="BD609" s="84"/>
      <c r="BE609" s="84"/>
      <c r="BF609" s="84"/>
      <c r="BG609" s="84"/>
      <c r="BH609" s="84"/>
      <c r="BI609" s="84"/>
      <c r="BJ609" s="84"/>
      <c r="BK609" s="84"/>
      <c r="BL609" s="84"/>
      <c r="BM609" s="84"/>
      <c r="BN609" s="84"/>
      <c r="BO609" s="84"/>
      <c r="BP609" s="84"/>
      <c r="BQ609" s="84"/>
      <c r="BR609" s="84"/>
      <c r="BS609" s="84"/>
      <c r="BT609" s="84"/>
      <c r="BU609" s="84"/>
      <c r="BV609" s="84"/>
      <c r="BW609" s="84"/>
      <c r="BX609" s="84"/>
      <c r="BY609" s="84"/>
      <c r="BZ609" s="84"/>
      <c r="CA609" s="84"/>
      <c r="CB609" s="84"/>
      <c r="CC609" s="84"/>
      <c r="CD609" s="84"/>
      <c r="CE609" s="84"/>
      <c r="CF609" s="84"/>
      <c r="CG609" s="84"/>
      <c r="CH609" s="84"/>
      <c r="CI609" s="84"/>
      <c r="CJ609" s="84"/>
      <c r="CK609" s="84"/>
      <c r="CL609" s="84"/>
      <c r="CM609" s="84"/>
      <c r="CN609" s="84"/>
      <c r="CO609" s="84"/>
      <c r="CP609" s="84"/>
      <c r="CQ609" s="84"/>
      <c r="CR609" s="84"/>
      <c r="CS609" s="84"/>
      <c r="CT609" s="84"/>
      <c r="CU609" s="84"/>
      <c r="CV609" s="84"/>
      <c r="CW609" s="84"/>
      <c r="CX609" s="84"/>
      <c r="CY609" s="84"/>
      <c r="CZ609" s="84"/>
      <c r="DA609" s="84"/>
      <c r="DB609" s="84"/>
      <c r="DC609" s="84"/>
      <c r="DD609" s="84"/>
      <c r="DE609" s="84"/>
      <c r="DF609" s="84"/>
      <c r="DG609" s="84"/>
      <c r="DH609" s="84"/>
      <c r="DI609" s="84"/>
      <c r="DJ609" s="84"/>
      <c r="DK609" s="84"/>
      <c r="DL609" s="84"/>
      <c r="DM609" s="84"/>
      <c r="DN609" s="84"/>
      <c r="DO609" s="84"/>
      <c r="DP609" s="84"/>
      <c r="DQ609" s="84"/>
      <c r="DR609" s="84"/>
      <c r="DS609" s="84"/>
      <c r="DT609" s="84"/>
      <c r="DU609" s="84"/>
      <c r="DV609" s="84"/>
      <c r="DW609" s="84"/>
      <c r="DX609" s="84"/>
      <c r="DY609" s="84"/>
      <c r="DZ609" s="84"/>
      <c r="EA609" s="84"/>
      <c r="EB609" s="84"/>
      <c r="EC609" s="84"/>
      <c r="ED609" s="84"/>
      <c r="EE609" s="84"/>
      <c r="EF609" s="84"/>
      <c r="EG609" s="84"/>
      <c r="EH609" s="84"/>
      <c r="EI609" s="84"/>
      <c r="EJ609" s="84"/>
      <c r="EK609" s="84"/>
      <c r="EL609" s="84"/>
      <c r="EM609" s="84"/>
      <c r="EN609" s="84"/>
      <c r="EO609" s="84"/>
      <c r="EP609" s="84"/>
      <c r="EQ609" s="84"/>
      <c r="ER609" s="84"/>
      <c r="ES609" s="84"/>
      <c r="ET609" s="84"/>
      <c r="EU609" s="84"/>
      <c r="EV609" s="84"/>
      <c r="EW609" s="84"/>
      <c r="EX609" s="84"/>
      <c r="EY609" s="84"/>
      <c r="EZ609" s="84"/>
      <c r="FA609" s="84"/>
      <c r="FB609" s="84"/>
      <c r="FC609" s="84"/>
      <c r="FD609" s="84"/>
      <c r="FE609" s="84"/>
      <c r="FF609" s="84"/>
      <c r="FG609" s="84"/>
      <c r="FH609" s="84"/>
      <c r="FI609" s="84"/>
      <c r="FJ609" s="84"/>
      <c r="FK609" s="84"/>
      <c r="FL609" s="84"/>
      <c r="FM609" s="84"/>
      <c r="FN609" s="84"/>
      <c r="FO609" s="84"/>
      <c r="FP609" s="84"/>
      <c r="FQ609" s="84"/>
      <c r="FR609" s="84"/>
      <c r="FS609" s="84"/>
      <c r="FT609" s="84"/>
      <c r="FU609" s="84"/>
      <c r="FV609" s="84"/>
      <c r="FW609" s="84"/>
      <c r="FX609" s="84"/>
      <c r="FY609" s="84"/>
      <c r="FZ609" s="84"/>
      <c r="GA609" s="84"/>
      <c r="GB609" s="84"/>
      <c r="GC609" s="84"/>
      <c r="GD609" s="84"/>
      <c r="GE609" s="84"/>
      <c r="GF609" s="84"/>
      <c r="GG609" s="84"/>
      <c r="GH609" s="84"/>
      <c r="GI609" s="84"/>
      <c r="GJ609" s="84"/>
      <c r="GK609" s="84"/>
      <c r="GL609" s="84"/>
      <c r="GM609" s="84"/>
      <c r="GN609" s="84"/>
      <c r="GO609" s="84"/>
      <c r="GP609" s="84"/>
      <c r="GQ609" s="84"/>
      <c r="GR609" s="84"/>
      <c r="GS609" s="84"/>
      <c r="GT609" s="84"/>
      <c r="GU609" s="84"/>
      <c r="GV609" s="84"/>
      <c r="GW609" s="84"/>
      <c r="GX609" s="84"/>
      <c r="GY609" s="84"/>
      <c r="GZ609" s="84"/>
      <c r="HA609" s="84"/>
      <c r="HB609" s="84"/>
      <c r="HC609" s="84"/>
      <c r="HD609" s="84"/>
      <c r="HE609" s="84"/>
      <c r="HF609" s="84"/>
      <c r="HG609" s="84"/>
      <c r="HH609" s="84"/>
      <c r="HI609" s="84"/>
      <c r="HJ609" s="84"/>
      <c r="HK609" s="84"/>
      <c r="HL609" s="84"/>
      <c r="HM609" s="84"/>
      <c r="HN609" s="84"/>
      <c r="HO609" s="84"/>
      <c r="HP609" s="84"/>
      <c r="HQ609" s="84"/>
      <c r="HR609" s="84"/>
      <c r="HS609" s="84"/>
      <c r="HT609" s="84"/>
      <c r="HU609" s="84"/>
      <c r="HV609" s="84"/>
      <c r="HW609" s="84"/>
      <c r="HX609" s="84"/>
      <c r="HY609" s="84"/>
      <c r="HZ609" s="84"/>
      <c r="IA609" s="84"/>
      <c r="IB609" s="84"/>
      <c r="IC609" s="84"/>
      <c r="ID609" s="84"/>
      <c r="IE609" s="84"/>
      <c r="IF609" s="84"/>
      <c r="IG609" s="84"/>
      <c r="IH609" s="84"/>
      <c r="II609" s="84"/>
      <c r="IJ609" s="84"/>
      <c r="IK609" s="84"/>
      <c r="IL609" s="84"/>
    </row>
    <row r="610" spans="1:246" ht="30">
      <c r="A610" s="49" t="s">
        <v>840</v>
      </c>
      <c r="B610" s="49" t="s">
        <v>33</v>
      </c>
      <c r="E610" s="90">
        <v>59</v>
      </c>
      <c r="F610" s="115" t="s">
        <v>676</v>
      </c>
      <c r="G610" s="395"/>
      <c r="H610" s="222">
        <f t="shared" si="116"/>
        <v>1100</v>
      </c>
      <c r="I610" s="203">
        <v>1000</v>
      </c>
      <c r="J610" s="113"/>
      <c r="K610" s="113">
        <v>100</v>
      </c>
      <c r="L610" s="88">
        <f t="shared" si="117"/>
        <v>0</v>
      </c>
      <c r="M610" s="113">
        <v>0</v>
      </c>
      <c r="N610" s="114"/>
      <c r="O610" s="113"/>
      <c r="P610" s="113">
        <f t="shared" si="118"/>
        <v>1000</v>
      </c>
      <c r="Q610" s="113">
        <v>1000</v>
      </c>
      <c r="R610" s="114"/>
      <c r="S610" s="114"/>
      <c r="T610" s="114">
        <f t="shared" si="119"/>
        <v>0</v>
      </c>
      <c r="U610" s="114">
        <v>0</v>
      </c>
      <c r="V610" s="114"/>
      <c r="W610" s="114"/>
      <c r="X610" s="82" t="s">
        <v>604</v>
      </c>
      <c r="Y610" s="90"/>
      <c r="Z610" s="50">
        <f t="shared" si="120"/>
        <v>1100</v>
      </c>
      <c r="AA610" s="51">
        <f t="shared" si="121"/>
        <v>0</v>
      </c>
      <c r="AB610" s="51">
        <f t="shared" si="122"/>
        <v>1000</v>
      </c>
      <c r="AC610" s="51">
        <f t="shared" si="123"/>
        <v>0</v>
      </c>
      <c r="AD610" s="84"/>
      <c r="AE610" s="84"/>
      <c r="AF610" s="84"/>
      <c r="AG610" s="84"/>
      <c r="AH610" s="84"/>
      <c r="AI610" s="84"/>
      <c r="AJ610" s="84"/>
      <c r="AK610" s="84"/>
      <c r="AL610" s="84"/>
      <c r="AM610" s="84"/>
      <c r="AN610" s="84"/>
      <c r="AO610" s="84"/>
      <c r="AP610" s="84"/>
      <c r="AQ610" s="84"/>
      <c r="AR610" s="84"/>
      <c r="AS610" s="84"/>
      <c r="AT610" s="84"/>
      <c r="AU610" s="84"/>
      <c r="AV610" s="84"/>
      <c r="AW610" s="84"/>
      <c r="AX610" s="84"/>
      <c r="AY610" s="84"/>
      <c r="AZ610" s="84"/>
      <c r="BA610" s="84"/>
      <c r="BB610" s="84"/>
      <c r="BC610" s="84"/>
      <c r="BD610" s="84"/>
      <c r="BE610" s="84"/>
      <c r="BF610" s="84"/>
      <c r="BG610" s="84"/>
      <c r="BH610" s="84"/>
      <c r="BI610" s="84"/>
      <c r="BJ610" s="84"/>
      <c r="BK610" s="84"/>
      <c r="BL610" s="84"/>
      <c r="BM610" s="84"/>
      <c r="BN610" s="84"/>
      <c r="BO610" s="84"/>
      <c r="BP610" s="84"/>
      <c r="BQ610" s="84"/>
      <c r="BR610" s="84"/>
      <c r="BS610" s="84"/>
      <c r="BT610" s="84"/>
      <c r="BU610" s="84"/>
      <c r="BV610" s="84"/>
      <c r="BW610" s="84"/>
      <c r="BX610" s="84"/>
      <c r="BY610" s="84"/>
      <c r="BZ610" s="84"/>
      <c r="CA610" s="84"/>
      <c r="CB610" s="84"/>
      <c r="CC610" s="84"/>
      <c r="CD610" s="84"/>
      <c r="CE610" s="84"/>
      <c r="CF610" s="84"/>
      <c r="CG610" s="84"/>
      <c r="CH610" s="84"/>
      <c r="CI610" s="84"/>
      <c r="CJ610" s="84"/>
      <c r="CK610" s="84"/>
      <c r="CL610" s="84"/>
      <c r="CM610" s="84"/>
      <c r="CN610" s="84"/>
      <c r="CO610" s="84"/>
      <c r="CP610" s="84"/>
      <c r="CQ610" s="84"/>
      <c r="CR610" s="84"/>
      <c r="CS610" s="84"/>
      <c r="CT610" s="84"/>
      <c r="CU610" s="84"/>
      <c r="CV610" s="84"/>
      <c r="CW610" s="84"/>
      <c r="CX610" s="84"/>
      <c r="CY610" s="84"/>
      <c r="CZ610" s="84"/>
      <c r="DA610" s="84"/>
      <c r="DB610" s="84"/>
      <c r="DC610" s="84"/>
      <c r="DD610" s="84"/>
      <c r="DE610" s="84"/>
      <c r="DF610" s="84"/>
      <c r="DG610" s="84"/>
      <c r="DH610" s="84"/>
      <c r="DI610" s="84"/>
      <c r="DJ610" s="84"/>
      <c r="DK610" s="84"/>
      <c r="DL610" s="84"/>
      <c r="DM610" s="84"/>
      <c r="DN610" s="84"/>
      <c r="DO610" s="84"/>
      <c r="DP610" s="84"/>
      <c r="DQ610" s="84"/>
      <c r="DR610" s="84"/>
      <c r="DS610" s="84"/>
      <c r="DT610" s="84"/>
      <c r="DU610" s="84"/>
      <c r="DV610" s="84"/>
      <c r="DW610" s="84"/>
      <c r="DX610" s="84"/>
      <c r="DY610" s="84"/>
      <c r="DZ610" s="84"/>
      <c r="EA610" s="84"/>
      <c r="EB610" s="84"/>
      <c r="EC610" s="84"/>
      <c r="ED610" s="84"/>
      <c r="EE610" s="84"/>
      <c r="EF610" s="84"/>
      <c r="EG610" s="84"/>
      <c r="EH610" s="84"/>
      <c r="EI610" s="84"/>
      <c r="EJ610" s="84"/>
      <c r="EK610" s="84"/>
      <c r="EL610" s="84"/>
      <c r="EM610" s="84"/>
      <c r="EN610" s="84"/>
      <c r="EO610" s="84"/>
      <c r="EP610" s="84"/>
      <c r="EQ610" s="84"/>
      <c r="ER610" s="84"/>
      <c r="ES610" s="84"/>
      <c r="ET610" s="84"/>
      <c r="EU610" s="84"/>
      <c r="EV610" s="84"/>
      <c r="EW610" s="84"/>
      <c r="EX610" s="84"/>
      <c r="EY610" s="84"/>
      <c r="EZ610" s="84"/>
      <c r="FA610" s="84"/>
      <c r="FB610" s="84"/>
      <c r="FC610" s="84"/>
      <c r="FD610" s="84"/>
      <c r="FE610" s="84"/>
      <c r="FF610" s="84"/>
      <c r="FG610" s="84"/>
      <c r="FH610" s="84"/>
      <c r="FI610" s="84"/>
      <c r="FJ610" s="84"/>
      <c r="FK610" s="84"/>
      <c r="FL610" s="84"/>
      <c r="FM610" s="84"/>
      <c r="FN610" s="84"/>
      <c r="FO610" s="84"/>
      <c r="FP610" s="84"/>
      <c r="FQ610" s="84"/>
      <c r="FR610" s="84"/>
      <c r="FS610" s="84"/>
      <c r="FT610" s="84"/>
      <c r="FU610" s="84"/>
      <c r="FV610" s="84"/>
      <c r="FW610" s="84"/>
      <c r="FX610" s="84"/>
      <c r="FY610" s="84"/>
      <c r="FZ610" s="84"/>
      <c r="GA610" s="84"/>
      <c r="GB610" s="84"/>
      <c r="GC610" s="84"/>
      <c r="GD610" s="84"/>
      <c r="GE610" s="84"/>
      <c r="GF610" s="84"/>
      <c r="GG610" s="84"/>
      <c r="GH610" s="84"/>
      <c r="GI610" s="84"/>
      <c r="GJ610" s="84"/>
      <c r="GK610" s="84"/>
      <c r="GL610" s="84"/>
      <c r="GM610" s="84"/>
      <c r="GN610" s="84"/>
      <c r="GO610" s="84"/>
      <c r="GP610" s="84"/>
      <c r="GQ610" s="84"/>
      <c r="GR610" s="84"/>
      <c r="GS610" s="84"/>
      <c r="GT610" s="84"/>
      <c r="GU610" s="84"/>
      <c r="GV610" s="84"/>
      <c r="GW610" s="84"/>
      <c r="GX610" s="84"/>
      <c r="GY610" s="84"/>
      <c r="GZ610" s="84"/>
      <c r="HA610" s="84"/>
      <c r="HB610" s="84"/>
      <c r="HC610" s="84"/>
      <c r="HD610" s="84"/>
      <c r="HE610" s="84"/>
      <c r="HF610" s="84"/>
      <c r="HG610" s="84"/>
      <c r="HH610" s="84"/>
      <c r="HI610" s="84"/>
      <c r="HJ610" s="84"/>
      <c r="HK610" s="84"/>
      <c r="HL610" s="84"/>
      <c r="HM610" s="84"/>
      <c r="HN610" s="84"/>
      <c r="HO610" s="84"/>
      <c r="HP610" s="84"/>
      <c r="HQ610" s="84"/>
      <c r="HR610" s="84"/>
      <c r="HS610" s="84"/>
      <c r="HT610" s="84"/>
      <c r="HU610" s="84"/>
      <c r="HV610" s="84"/>
      <c r="HW610" s="84"/>
      <c r="HX610" s="84"/>
      <c r="HY610" s="84"/>
      <c r="HZ610" s="84"/>
      <c r="IA610" s="84"/>
      <c r="IB610" s="84"/>
      <c r="IC610" s="84"/>
      <c r="ID610" s="84"/>
      <c r="IE610" s="84"/>
      <c r="IF610" s="84"/>
      <c r="IG610" s="84"/>
      <c r="IH610" s="84"/>
      <c r="II610" s="84"/>
      <c r="IJ610" s="84"/>
      <c r="IK610" s="84"/>
      <c r="IL610" s="84"/>
    </row>
    <row r="611" spans="1:246" ht="30">
      <c r="A611" s="49" t="s">
        <v>840</v>
      </c>
      <c r="B611" s="49" t="s">
        <v>33</v>
      </c>
      <c r="E611" s="90">
        <v>46</v>
      </c>
      <c r="F611" s="115" t="s">
        <v>663</v>
      </c>
      <c r="G611" s="395"/>
      <c r="H611" s="222">
        <f t="shared" si="116"/>
        <v>1454.9502</v>
      </c>
      <c r="I611" s="203">
        <v>1322.682</v>
      </c>
      <c r="J611" s="113"/>
      <c r="K611" s="113">
        <v>132.26820000000001</v>
      </c>
      <c r="L611" s="88">
        <f t="shared" si="117"/>
        <v>1322.682</v>
      </c>
      <c r="M611" s="113">
        <v>1322.682</v>
      </c>
      <c r="N611" s="114"/>
      <c r="O611" s="113"/>
      <c r="P611" s="113">
        <f t="shared" si="118"/>
        <v>0</v>
      </c>
      <c r="Q611" s="113"/>
      <c r="R611" s="114"/>
      <c r="S611" s="114"/>
      <c r="T611" s="114">
        <f t="shared" si="119"/>
        <v>21.524000000000001</v>
      </c>
      <c r="U611" s="114">
        <v>21.524000000000001</v>
      </c>
      <c r="V611" s="114"/>
      <c r="W611" s="114"/>
      <c r="X611" s="82" t="s">
        <v>604</v>
      </c>
      <c r="Y611" s="90"/>
      <c r="Z611" s="50">
        <f t="shared" si="120"/>
        <v>1454.9502</v>
      </c>
      <c r="AA611" s="51">
        <f t="shared" si="121"/>
        <v>1322.682</v>
      </c>
      <c r="AB611" s="51">
        <f t="shared" si="122"/>
        <v>0</v>
      </c>
      <c r="AC611" s="51">
        <f t="shared" si="123"/>
        <v>21.524000000000001</v>
      </c>
      <c r="AD611" s="84"/>
      <c r="AE611" s="84"/>
      <c r="AF611" s="84"/>
      <c r="AG611" s="84"/>
      <c r="AH611" s="84"/>
      <c r="AI611" s="84"/>
      <c r="AJ611" s="84"/>
      <c r="AK611" s="84"/>
      <c r="AL611" s="84"/>
      <c r="AM611" s="84"/>
      <c r="AN611" s="84"/>
      <c r="AO611" s="84"/>
      <c r="AP611" s="84"/>
      <c r="AQ611" s="84"/>
      <c r="AR611" s="84"/>
      <c r="AS611" s="84"/>
      <c r="AT611" s="84"/>
      <c r="AU611" s="84"/>
      <c r="AV611" s="84"/>
      <c r="AW611" s="84"/>
      <c r="AX611" s="84"/>
      <c r="AY611" s="84"/>
      <c r="AZ611" s="84"/>
      <c r="BA611" s="84"/>
      <c r="BB611" s="84"/>
      <c r="BC611" s="84"/>
      <c r="BD611" s="84"/>
      <c r="BE611" s="84"/>
      <c r="BF611" s="84"/>
      <c r="BG611" s="84"/>
      <c r="BH611" s="84"/>
      <c r="BI611" s="84"/>
      <c r="BJ611" s="84"/>
      <c r="BK611" s="84"/>
      <c r="BL611" s="84"/>
      <c r="BM611" s="84"/>
      <c r="BN611" s="84"/>
      <c r="BO611" s="84"/>
      <c r="BP611" s="84"/>
      <c r="BQ611" s="84"/>
      <c r="BR611" s="84"/>
      <c r="BS611" s="84"/>
      <c r="BT611" s="84"/>
      <c r="BU611" s="84"/>
      <c r="BV611" s="84"/>
      <c r="BW611" s="84"/>
      <c r="BX611" s="84"/>
      <c r="BY611" s="84"/>
      <c r="BZ611" s="84"/>
      <c r="CA611" s="84"/>
      <c r="CB611" s="84"/>
      <c r="CC611" s="84"/>
      <c r="CD611" s="84"/>
      <c r="CE611" s="84"/>
      <c r="CF611" s="84"/>
      <c r="CG611" s="84"/>
      <c r="CH611" s="84"/>
      <c r="CI611" s="84"/>
      <c r="CJ611" s="84"/>
      <c r="CK611" s="84"/>
      <c r="CL611" s="84"/>
      <c r="CM611" s="84"/>
      <c r="CN611" s="84"/>
      <c r="CO611" s="84"/>
      <c r="CP611" s="84"/>
      <c r="CQ611" s="84"/>
      <c r="CR611" s="84"/>
      <c r="CS611" s="84"/>
      <c r="CT611" s="84"/>
      <c r="CU611" s="84"/>
      <c r="CV611" s="84"/>
      <c r="CW611" s="84"/>
      <c r="CX611" s="84"/>
      <c r="CY611" s="84"/>
      <c r="CZ611" s="84"/>
      <c r="DA611" s="84"/>
      <c r="DB611" s="84"/>
      <c r="DC611" s="84"/>
      <c r="DD611" s="84"/>
      <c r="DE611" s="84"/>
      <c r="DF611" s="84"/>
      <c r="DG611" s="84"/>
      <c r="DH611" s="84"/>
      <c r="DI611" s="84"/>
      <c r="DJ611" s="84"/>
      <c r="DK611" s="84"/>
      <c r="DL611" s="84"/>
      <c r="DM611" s="84"/>
      <c r="DN611" s="84"/>
      <c r="DO611" s="84"/>
      <c r="DP611" s="84"/>
      <c r="DQ611" s="84"/>
      <c r="DR611" s="84"/>
      <c r="DS611" s="84"/>
      <c r="DT611" s="84"/>
      <c r="DU611" s="84"/>
      <c r="DV611" s="84"/>
      <c r="DW611" s="84"/>
      <c r="DX611" s="84"/>
      <c r="DY611" s="84"/>
      <c r="DZ611" s="84"/>
      <c r="EA611" s="84"/>
      <c r="EB611" s="84"/>
      <c r="EC611" s="84"/>
      <c r="ED611" s="84"/>
      <c r="EE611" s="84"/>
      <c r="EF611" s="84"/>
      <c r="EG611" s="84"/>
      <c r="EH611" s="84"/>
      <c r="EI611" s="84"/>
      <c r="EJ611" s="84"/>
      <c r="EK611" s="84"/>
      <c r="EL611" s="84"/>
      <c r="EM611" s="84"/>
      <c r="EN611" s="84"/>
      <c r="EO611" s="84"/>
      <c r="EP611" s="84"/>
      <c r="EQ611" s="84"/>
      <c r="ER611" s="84"/>
      <c r="ES611" s="84"/>
      <c r="ET611" s="84"/>
      <c r="EU611" s="84"/>
      <c r="EV611" s="84"/>
      <c r="EW611" s="84"/>
      <c r="EX611" s="84"/>
      <c r="EY611" s="84"/>
      <c r="EZ611" s="84"/>
      <c r="FA611" s="84"/>
      <c r="FB611" s="84"/>
      <c r="FC611" s="84"/>
      <c r="FD611" s="84"/>
      <c r="FE611" s="84"/>
      <c r="FF611" s="84"/>
      <c r="FG611" s="84"/>
      <c r="FH611" s="84"/>
      <c r="FI611" s="84"/>
      <c r="FJ611" s="84"/>
      <c r="FK611" s="84"/>
      <c r="FL611" s="84"/>
      <c r="FM611" s="84"/>
      <c r="FN611" s="84"/>
      <c r="FO611" s="84"/>
      <c r="FP611" s="84"/>
      <c r="FQ611" s="84"/>
      <c r="FR611" s="84"/>
      <c r="FS611" s="84"/>
      <c r="FT611" s="84"/>
      <c r="FU611" s="84"/>
      <c r="FV611" s="84"/>
      <c r="FW611" s="84"/>
      <c r="FX611" s="84"/>
      <c r="FY611" s="84"/>
      <c r="FZ611" s="84"/>
      <c r="GA611" s="84"/>
      <c r="GB611" s="84"/>
      <c r="GC611" s="84"/>
      <c r="GD611" s="84"/>
      <c r="GE611" s="84"/>
      <c r="GF611" s="84"/>
      <c r="GG611" s="84"/>
      <c r="GH611" s="84"/>
      <c r="GI611" s="84"/>
      <c r="GJ611" s="84"/>
      <c r="GK611" s="84"/>
      <c r="GL611" s="84"/>
      <c r="GM611" s="84"/>
      <c r="GN611" s="84"/>
      <c r="GO611" s="84"/>
      <c r="GP611" s="84"/>
      <c r="GQ611" s="84"/>
      <c r="GR611" s="84"/>
      <c r="GS611" s="84"/>
      <c r="GT611" s="84"/>
      <c r="GU611" s="84"/>
      <c r="GV611" s="84"/>
      <c r="GW611" s="84"/>
      <c r="GX611" s="84"/>
      <c r="GY611" s="84"/>
      <c r="GZ611" s="84"/>
      <c r="HA611" s="84"/>
      <c r="HB611" s="84"/>
      <c r="HC611" s="84"/>
      <c r="HD611" s="84"/>
      <c r="HE611" s="84"/>
      <c r="HF611" s="84"/>
      <c r="HG611" s="84"/>
      <c r="HH611" s="84"/>
      <c r="HI611" s="84"/>
      <c r="HJ611" s="84"/>
      <c r="HK611" s="84"/>
      <c r="HL611" s="84"/>
      <c r="HM611" s="84"/>
      <c r="HN611" s="84"/>
      <c r="HO611" s="84"/>
      <c r="HP611" s="84"/>
      <c r="HQ611" s="84"/>
      <c r="HR611" s="84"/>
      <c r="HS611" s="84"/>
      <c r="HT611" s="84"/>
      <c r="HU611" s="84"/>
      <c r="HV611" s="84"/>
      <c r="HW611" s="84"/>
      <c r="HX611" s="84"/>
      <c r="HY611" s="84"/>
      <c r="HZ611" s="84"/>
      <c r="IA611" s="84"/>
      <c r="IB611" s="84"/>
      <c r="IC611" s="84"/>
      <c r="ID611" s="84"/>
      <c r="IE611" s="84"/>
      <c r="IF611" s="84"/>
      <c r="IG611" s="84"/>
      <c r="IH611" s="84"/>
      <c r="II611" s="84"/>
      <c r="IJ611" s="84"/>
      <c r="IK611" s="84"/>
      <c r="IL611" s="84"/>
    </row>
    <row r="612" spans="1:246" ht="30">
      <c r="A612" s="49" t="s">
        <v>840</v>
      </c>
      <c r="B612" s="49" t="s">
        <v>33</v>
      </c>
      <c r="E612" s="90">
        <v>20</v>
      </c>
      <c r="F612" s="115" t="s">
        <v>637</v>
      </c>
      <c r="G612" s="395"/>
      <c r="H612" s="222">
        <f t="shared" si="116"/>
        <v>930.47900000000004</v>
      </c>
      <c r="I612" s="203">
        <v>845.89</v>
      </c>
      <c r="J612" s="113"/>
      <c r="K612" s="113">
        <v>84.588999999999999</v>
      </c>
      <c r="L612" s="88">
        <f t="shared" si="117"/>
        <v>845.89</v>
      </c>
      <c r="M612" s="113">
        <v>845.89</v>
      </c>
      <c r="N612" s="114"/>
      <c r="O612" s="113"/>
      <c r="P612" s="113">
        <f t="shared" si="118"/>
        <v>0</v>
      </c>
      <c r="Q612" s="113"/>
      <c r="R612" s="114"/>
      <c r="S612" s="114"/>
      <c r="T612" s="114">
        <f t="shared" si="119"/>
        <v>15.215999999999999</v>
      </c>
      <c r="U612" s="114">
        <v>15.215999999999999</v>
      </c>
      <c r="V612" s="114"/>
      <c r="W612" s="114"/>
      <c r="X612" s="82" t="s">
        <v>604</v>
      </c>
      <c r="Y612" s="90"/>
      <c r="Z612" s="50">
        <f t="shared" si="120"/>
        <v>930.47900000000004</v>
      </c>
      <c r="AA612" s="51">
        <f t="shared" si="121"/>
        <v>845.89</v>
      </c>
      <c r="AB612" s="51">
        <f t="shared" si="122"/>
        <v>0</v>
      </c>
      <c r="AC612" s="51">
        <f t="shared" si="123"/>
        <v>15.215999999999999</v>
      </c>
      <c r="AD612" s="84"/>
      <c r="AE612" s="84"/>
      <c r="AF612" s="84"/>
      <c r="AG612" s="84"/>
      <c r="AH612" s="84"/>
      <c r="AI612" s="84"/>
      <c r="AJ612" s="84"/>
      <c r="AK612" s="84"/>
      <c r="AL612" s="84"/>
      <c r="AM612" s="84"/>
      <c r="AN612" s="84"/>
      <c r="AO612" s="84"/>
      <c r="AP612" s="84"/>
      <c r="AQ612" s="84"/>
      <c r="AR612" s="84"/>
      <c r="AS612" s="84"/>
      <c r="AT612" s="84"/>
      <c r="AU612" s="84"/>
      <c r="AV612" s="84"/>
      <c r="AW612" s="84"/>
      <c r="AX612" s="84"/>
      <c r="AY612" s="84"/>
      <c r="AZ612" s="84"/>
      <c r="BA612" s="84"/>
      <c r="BB612" s="84"/>
      <c r="BC612" s="84"/>
      <c r="BD612" s="84"/>
      <c r="BE612" s="84"/>
      <c r="BF612" s="84"/>
      <c r="BG612" s="84"/>
      <c r="BH612" s="84"/>
      <c r="BI612" s="84"/>
      <c r="BJ612" s="84"/>
      <c r="BK612" s="84"/>
      <c r="BL612" s="84"/>
      <c r="BM612" s="84"/>
      <c r="BN612" s="84"/>
      <c r="BO612" s="84"/>
      <c r="BP612" s="84"/>
      <c r="BQ612" s="84"/>
      <c r="BR612" s="84"/>
      <c r="BS612" s="84"/>
      <c r="BT612" s="84"/>
      <c r="BU612" s="84"/>
      <c r="BV612" s="84"/>
      <c r="BW612" s="84"/>
      <c r="BX612" s="84"/>
      <c r="BY612" s="84"/>
      <c r="BZ612" s="84"/>
      <c r="CA612" s="84"/>
      <c r="CB612" s="84"/>
      <c r="CC612" s="84"/>
      <c r="CD612" s="84"/>
      <c r="CE612" s="84"/>
      <c r="CF612" s="84"/>
      <c r="CG612" s="84"/>
      <c r="CH612" s="84"/>
      <c r="CI612" s="84"/>
      <c r="CJ612" s="84"/>
      <c r="CK612" s="84"/>
      <c r="CL612" s="84"/>
      <c r="CM612" s="84"/>
      <c r="CN612" s="84"/>
      <c r="CO612" s="84"/>
      <c r="CP612" s="84"/>
      <c r="CQ612" s="84"/>
      <c r="CR612" s="84"/>
      <c r="CS612" s="84"/>
      <c r="CT612" s="84"/>
      <c r="CU612" s="84"/>
      <c r="CV612" s="84"/>
      <c r="CW612" s="84"/>
      <c r="CX612" s="84"/>
      <c r="CY612" s="84"/>
      <c r="CZ612" s="84"/>
      <c r="DA612" s="84"/>
      <c r="DB612" s="84"/>
      <c r="DC612" s="84"/>
      <c r="DD612" s="84"/>
      <c r="DE612" s="84"/>
      <c r="DF612" s="84"/>
      <c r="DG612" s="84"/>
      <c r="DH612" s="84"/>
      <c r="DI612" s="84"/>
      <c r="DJ612" s="84"/>
      <c r="DK612" s="84"/>
      <c r="DL612" s="84"/>
      <c r="DM612" s="84"/>
      <c r="DN612" s="84"/>
      <c r="DO612" s="84"/>
      <c r="DP612" s="84"/>
      <c r="DQ612" s="84"/>
      <c r="DR612" s="84"/>
      <c r="DS612" s="84"/>
      <c r="DT612" s="84"/>
      <c r="DU612" s="84"/>
      <c r="DV612" s="84"/>
      <c r="DW612" s="84"/>
      <c r="DX612" s="84"/>
      <c r="DY612" s="84"/>
      <c r="DZ612" s="84"/>
      <c r="EA612" s="84"/>
      <c r="EB612" s="84"/>
      <c r="EC612" s="84"/>
      <c r="ED612" s="84"/>
      <c r="EE612" s="84"/>
      <c r="EF612" s="84"/>
      <c r="EG612" s="84"/>
      <c r="EH612" s="84"/>
      <c r="EI612" s="84"/>
      <c r="EJ612" s="84"/>
      <c r="EK612" s="84"/>
      <c r="EL612" s="84"/>
      <c r="EM612" s="84"/>
      <c r="EN612" s="84"/>
      <c r="EO612" s="84"/>
      <c r="EP612" s="84"/>
      <c r="EQ612" s="84"/>
      <c r="ER612" s="84"/>
      <c r="ES612" s="84"/>
      <c r="ET612" s="84"/>
      <c r="EU612" s="84"/>
      <c r="EV612" s="84"/>
      <c r="EW612" s="84"/>
      <c r="EX612" s="84"/>
      <c r="EY612" s="84"/>
      <c r="EZ612" s="84"/>
      <c r="FA612" s="84"/>
      <c r="FB612" s="84"/>
      <c r="FC612" s="84"/>
      <c r="FD612" s="84"/>
      <c r="FE612" s="84"/>
      <c r="FF612" s="84"/>
      <c r="FG612" s="84"/>
      <c r="FH612" s="84"/>
      <c r="FI612" s="84"/>
      <c r="FJ612" s="84"/>
      <c r="FK612" s="84"/>
      <c r="FL612" s="84"/>
      <c r="FM612" s="84"/>
      <c r="FN612" s="84"/>
      <c r="FO612" s="84"/>
      <c r="FP612" s="84"/>
      <c r="FQ612" s="84"/>
      <c r="FR612" s="84"/>
      <c r="FS612" s="84"/>
      <c r="FT612" s="84"/>
      <c r="FU612" s="84"/>
      <c r="FV612" s="84"/>
      <c r="FW612" s="84"/>
      <c r="FX612" s="84"/>
      <c r="FY612" s="84"/>
      <c r="FZ612" s="84"/>
      <c r="GA612" s="84"/>
      <c r="GB612" s="84"/>
      <c r="GC612" s="84"/>
      <c r="GD612" s="84"/>
      <c r="GE612" s="84"/>
      <c r="GF612" s="84"/>
      <c r="GG612" s="84"/>
      <c r="GH612" s="84"/>
      <c r="GI612" s="84"/>
      <c r="GJ612" s="84"/>
      <c r="GK612" s="84"/>
      <c r="GL612" s="84"/>
      <c r="GM612" s="84"/>
      <c r="GN612" s="84"/>
      <c r="GO612" s="84"/>
      <c r="GP612" s="84"/>
      <c r="GQ612" s="84"/>
      <c r="GR612" s="84"/>
      <c r="GS612" s="84"/>
      <c r="GT612" s="84"/>
      <c r="GU612" s="84"/>
      <c r="GV612" s="84"/>
      <c r="GW612" s="84"/>
      <c r="GX612" s="84"/>
      <c r="GY612" s="84"/>
      <c r="GZ612" s="84"/>
      <c r="HA612" s="84"/>
      <c r="HB612" s="84"/>
      <c r="HC612" s="84"/>
      <c r="HD612" s="84"/>
      <c r="HE612" s="84"/>
      <c r="HF612" s="84"/>
      <c r="HG612" s="84"/>
      <c r="HH612" s="84"/>
      <c r="HI612" s="84"/>
      <c r="HJ612" s="84"/>
      <c r="HK612" s="84"/>
      <c r="HL612" s="84"/>
      <c r="HM612" s="84"/>
      <c r="HN612" s="84"/>
      <c r="HO612" s="84"/>
      <c r="HP612" s="84"/>
      <c r="HQ612" s="84"/>
      <c r="HR612" s="84"/>
      <c r="HS612" s="84"/>
      <c r="HT612" s="84"/>
      <c r="HU612" s="84"/>
      <c r="HV612" s="84"/>
      <c r="HW612" s="84"/>
      <c r="HX612" s="84"/>
      <c r="HY612" s="84"/>
      <c r="HZ612" s="84"/>
      <c r="IA612" s="84"/>
      <c r="IB612" s="84"/>
      <c r="IC612" s="84"/>
      <c r="ID612" s="84"/>
      <c r="IE612" s="84"/>
      <c r="IF612" s="84"/>
      <c r="IG612" s="84"/>
      <c r="IH612" s="84"/>
      <c r="II612" s="84"/>
      <c r="IJ612" s="84"/>
      <c r="IK612" s="84"/>
      <c r="IL612" s="84"/>
    </row>
    <row r="613" spans="1:246" ht="30">
      <c r="A613" s="49" t="s">
        <v>840</v>
      </c>
      <c r="B613" s="49" t="s">
        <v>33</v>
      </c>
      <c r="E613" s="90">
        <v>19</v>
      </c>
      <c r="F613" s="115" t="s">
        <v>636</v>
      </c>
      <c r="G613" s="395"/>
      <c r="H613" s="222">
        <f>SUM(I613:K613)</f>
        <v>1644.9168999999999</v>
      </c>
      <c r="I613" s="203">
        <v>1495.3789999999999</v>
      </c>
      <c r="J613" s="113"/>
      <c r="K613" s="113">
        <v>149.53790000000001</v>
      </c>
      <c r="L613" s="88">
        <f>SUM(M613:O613)</f>
        <v>1495.3789999999999</v>
      </c>
      <c r="M613" s="113">
        <v>1495.3789999999999</v>
      </c>
      <c r="N613" s="114"/>
      <c r="O613" s="113"/>
      <c r="P613" s="113">
        <f>SUM(Q613:S613)</f>
        <v>0</v>
      </c>
      <c r="Q613" s="113"/>
      <c r="R613" s="114"/>
      <c r="S613" s="114"/>
      <c r="T613" s="114">
        <f>SUM(U613:W613)</f>
        <v>22.266999999999999</v>
      </c>
      <c r="U613" s="114">
        <v>22.266999999999999</v>
      </c>
      <c r="V613" s="114"/>
      <c r="W613" s="114"/>
      <c r="X613" s="82" t="s">
        <v>604</v>
      </c>
      <c r="Y613" s="90"/>
      <c r="Z613" s="50">
        <f t="shared" si="120"/>
        <v>1644.9168999999999</v>
      </c>
      <c r="AA613" s="51">
        <f t="shared" si="121"/>
        <v>1495.3789999999999</v>
      </c>
      <c r="AB613" s="51">
        <f t="shared" si="122"/>
        <v>0</v>
      </c>
      <c r="AC613" s="51">
        <f t="shared" si="123"/>
        <v>22.266999999999999</v>
      </c>
      <c r="AD613" s="84"/>
      <c r="AE613" s="84"/>
      <c r="AF613" s="84"/>
      <c r="AG613" s="84"/>
      <c r="AH613" s="84"/>
      <c r="AI613" s="84"/>
      <c r="AJ613" s="84"/>
      <c r="AK613" s="84"/>
      <c r="AL613" s="84"/>
      <c r="AM613" s="84"/>
      <c r="AN613" s="84"/>
      <c r="AO613" s="84"/>
      <c r="AP613" s="84"/>
      <c r="AQ613" s="84"/>
      <c r="AR613" s="84"/>
      <c r="AS613" s="84"/>
      <c r="AT613" s="84"/>
      <c r="AU613" s="84"/>
      <c r="AV613" s="84"/>
      <c r="AW613" s="84"/>
      <c r="AX613" s="84"/>
      <c r="AY613" s="84"/>
      <c r="AZ613" s="84"/>
      <c r="BA613" s="84"/>
      <c r="BB613" s="84"/>
      <c r="BC613" s="84"/>
      <c r="BD613" s="84"/>
      <c r="BE613" s="84"/>
      <c r="BF613" s="84"/>
      <c r="BG613" s="84"/>
      <c r="BH613" s="84"/>
      <c r="BI613" s="84"/>
      <c r="BJ613" s="84"/>
      <c r="BK613" s="84"/>
      <c r="BL613" s="84"/>
      <c r="BM613" s="84"/>
      <c r="BN613" s="84"/>
      <c r="BO613" s="84"/>
      <c r="BP613" s="84"/>
      <c r="BQ613" s="84"/>
      <c r="BR613" s="84"/>
      <c r="BS613" s="84"/>
      <c r="BT613" s="84"/>
      <c r="BU613" s="84"/>
      <c r="BV613" s="84"/>
      <c r="BW613" s="84"/>
      <c r="BX613" s="84"/>
      <c r="BY613" s="84"/>
      <c r="BZ613" s="84"/>
      <c r="CA613" s="84"/>
      <c r="CB613" s="84"/>
      <c r="CC613" s="84"/>
      <c r="CD613" s="84"/>
      <c r="CE613" s="84"/>
      <c r="CF613" s="84"/>
      <c r="CG613" s="84"/>
      <c r="CH613" s="84"/>
      <c r="CI613" s="84"/>
      <c r="CJ613" s="84"/>
      <c r="CK613" s="84"/>
      <c r="CL613" s="84"/>
      <c r="CM613" s="84"/>
      <c r="CN613" s="84"/>
      <c r="CO613" s="84"/>
      <c r="CP613" s="84"/>
      <c r="CQ613" s="84"/>
      <c r="CR613" s="84"/>
      <c r="CS613" s="84"/>
      <c r="CT613" s="84"/>
      <c r="CU613" s="84"/>
      <c r="CV613" s="84"/>
      <c r="CW613" s="84"/>
      <c r="CX613" s="84"/>
      <c r="CY613" s="84"/>
      <c r="CZ613" s="84"/>
      <c r="DA613" s="84"/>
      <c r="DB613" s="84"/>
      <c r="DC613" s="84"/>
      <c r="DD613" s="84"/>
      <c r="DE613" s="84"/>
      <c r="DF613" s="84"/>
      <c r="DG613" s="84"/>
      <c r="DH613" s="84"/>
      <c r="DI613" s="84"/>
      <c r="DJ613" s="84"/>
      <c r="DK613" s="84"/>
      <c r="DL613" s="84"/>
      <c r="DM613" s="84"/>
      <c r="DN613" s="84"/>
      <c r="DO613" s="84"/>
      <c r="DP613" s="84"/>
      <c r="DQ613" s="84"/>
      <c r="DR613" s="84"/>
      <c r="DS613" s="84"/>
      <c r="DT613" s="84"/>
      <c r="DU613" s="84"/>
      <c r="DV613" s="84"/>
      <c r="DW613" s="84"/>
      <c r="DX613" s="84"/>
      <c r="DY613" s="84"/>
      <c r="DZ613" s="84"/>
      <c r="EA613" s="84"/>
      <c r="EB613" s="84"/>
      <c r="EC613" s="84"/>
      <c r="ED613" s="84"/>
      <c r="EE613" s="84"/>
      <c r="EF613" s="84"/>
      <c r="EG613" s="84"/>
      <c r="EH613" s="84"/>
      <c r="EI613" s="84"/>
      <c r="EJ613" s="84"/>
      <c r="EK613" s="84"/>
      <c r="EL613" s="84"/>
      <c r="EM613" s="84"/>
      <c r="EN613" s="84"/>
      <c r="EO613" s="84"/>
      <c r="EP613" s="84"/>
      <c r="EQ613" s="84"/>
      <c r="ER613" s="84"/>
      <c r="ES613" s="84"/>
      <c r="ET613" s="84"/>
      <c r="EU613" s="84"/>
      <c r="EV613" s="84"/>
      <c r="EW613" s="84"/>
      <c r="EX613" s="84"/>
      <c r="EY613" s="84"/>
      <c r="EZ613" s="84"/>
      <c r="FA613" s="84"/>
      <c r="FB613" s="84"/>
      <c r="FC613" s="84"/>
      <c r="FD613" s="84"/>
      <c r="FE613" s="84"/>
      <c r="FF613" s="84"/>
      <c r="FG613" s="84"/>
      <c r="FH613" s="84"/>
      <c r="FI613" s="84"/>
      <c r="FJ613" s="84"/>
      <c r="FK613" s="84"/>
      <c r="FL613" s="84"/>
      <c r="FM613" s="84"/>
      <c r="FN613" s="84"/>
      <c r="FO613" s="84"/>
      <c r="FP613" s="84"/>
      <c r="FQ613" s="84"/>
      <c r="FR613" s="84"/>
      <c r="FS613" s="84"/>
      <c r="FT613" s="84"/>
      <c r="FU613" s="84"/>
      <c r="FV613" s="84"/>
      <c r="FW613" s="84"/>
      <c r="FX613" s="84"/>
      <c r="FY613" s="84"/>
      <c r="FZ613" s="84"/>
      <c r="GA613" s="84"/>
      <c r="GB613" s="84"/>
      <c r="GC613" s="84"/>
      <c r="GD613" s="84"/>
      <c r="GE613" s="84"/>
      <c r="GF613" s="84"/>
      <c r="GG613" s="84"/>
      <c r="GH613" s="84"/>
      <c r="GI613" s="84"/>
      <c r="GJ613" s="84"/>
      <c r="GK613" s="84"/>
      <c r="GL613" s="84"/>
      <c r="GM613" s="84"/>
      <c r="GN613" s="84"/>
      <c r="GO613" s="84"/>
      <c r="GP613" s="84"/>
      <c r="GQ613" s="84"/>
      <c r="GR613" s="84"/>
      <c r="GS613" s="84"/>
      <c r="GT613" s="84"/>
      <c r="GU613" s="84"/>
      <c r="GV613" s="84"/>
      <c r="GW613" s="84"/>
      <c r="GX613" s="84"/>
      <c r="GY613" s="84"/>
      <c r="GZ613" s="84"/>
      <c r="HA613" s="84"/>
      <c r="HB613" s="84"/>
      <c r="HC613" s="84"/>
      <c r="HD613" s="84"/>
      <c r="HE613" s="84"/>
      <c r="HF613" s="84"/>
      <c r="HG613" s="84"/>
      <c r="HH613" s="84"/>
      <c r="HI613" s="84"/>
      <c r="HJ613" s="84"/>
      <c r="HK613" s="84"/>
      <c r="HL613" s="84"/>
      <c r="HM613" s="84"/>
      <c r="HN613" s="84"/>
      <c r="HO613" s="84"/>
      <c r="HP613" s="84"/>
      <c r="HQ613" s="84"/>
      <c r="HR613" s="84"/>
      <c r="HS613" s="84"/>
      <c r="HT613" s="84"/>
      <c r="HU613" s="84"/>
      <c r="HV613" s="84"/>
      <c r="HW613" s="84"/>
      <c r="HX613" s="84"/>
      <c r="HY613" s="84"/>
      <c r="HZ613" s="84"/>
      <c r="IA613" s="84"/>
      <c r="IB613" s="84"/>
      <c r="IC613" s="84"/>
      <c r="ID613" s="84"/>
      <c r="IE613" s="84"/>
      <c r="IF613" s="84"/>
      <c r="IG613" s="84"/>
      <c r="IH613" s="84"/>
      <c r="II613" s="84"/>
      <c r="IJ613" s="84"/>
      <c r="IK613" s="84"/>
      <c r="IL613" s="84"/>
    </row>
    <row r="614" spans="1:246" ht="45">
      <c r="A614" s="49" t="s">
        <v>840</v>
      </c>
      <c r="B614" s="49" t="s">
        <v>33</v>
      </c>
      <c r="E614" s="90">
        <v>65</v>
      </c>
      <c r="F614" s="115" t="s">
        <v>682</v>
      </c>
      <c r="G614" s="395" t="s">
        <v>895</v>
      </c>
      <c r="H614" s="222">
        <f>SUM(I614:K614)</f>
        <v>1100</v>
      </c>
      <c r="I614" s="203">
        <v>1000</v>
      </c>
      <c r="J614" s="113"/>
      <c r="K614" s="113">
        <v>100</v>
      </c>
      <c r="L614" s="88">
        <f>SUM(M614:O614)</f>
        <v>0</v>
      </c>
      <c r="M614" s="113">
        <v>0</v>
      </c>
      <c r="N614" s="114"/>
      <c r="O614" s="113"/>
      <c r="P614" s="113">
        <f>SUM(Q614:S614)</f>
        <v>1000</v>
      </c>
      <c r="Q614" s="113">
        <v>1000</v>
      </c>
      <c r="R614" s="114"/>
      <c r="S614" s="114"/>
      <c r="T614" s="114">
        <f>SUM(U614:W614)</f>
        <v>0</v>
      </c>
      <c r="U614" s="114">
        <v>0</v>
      </c>
      <c r="V614" s="114"/>
      <c r="W614" s="114"/>
      <c r="X614" s="82" t="s">
        <v>600</v>
      </c>
      <c r="Y614" s="90"/>
      <c r="Z614" s="50">
        <f t="shared" si="120"/>
        <v>1100</v>
      </c>
      <c r="AA614" s="51">
        <f t="shared" si="121"/>
        <v>0</v>
      </c>
      <c r="AB614" s="51">
        <f t="shared" si="122"/>
        <v>1000</v>
      </c>
      <c r="AC614" s="51">
        <f t="shared" si="123"/>
        <v>0</v>
      </c>
      <c r="AD614" s="84"/>
      <c r="AE614" s="84"/>
      <c r="AF614" s="84"/>
      <c r="AG614" s="84"/>
      <c r="AH614" s="84"/>
      <c r="AI614" s="84"/>
      <c r="AJ614" s="84"/>
      <c r="AK614" s="84"/>
      <c r="AL614" s="84"/>
      <c r="AM614" s="84"/>
      <c r="AN614" s="84"/>
      <c r="AO614" s="84"/>
      <c r="AP614" s="84"/>
      <c r="AQ614" s="84"/>
      <c r="AR614" s="84"/>
      <c r="AS614" s="84"/>
      <c r="AT614" s="84"/>
      <c r="AU614" s="84"/>
      <c r="AV614" s="84"/>
      <c r="AW614" s="84"/>
      <c r="AX614" s="84"/>
      <c r="AY614" s="84"/>
      <c r="AZ614" s="84"/>
      <c r="BA614" s="84"/>
      <c r="BB614" s="84"/>
      <c r="BC614" s="84"/>
      <c r="BD614" s="84"/>
      <c r="BE614" s="84"/>
      <c r="BF614" s="84"/>
      <c r="BG614" s="84"/>
      <c r="BH614" s="84"/>
      <c r="BI614" s="84"/>
      <c r="BJ614" s="84"/>
      <c r="BK614" s="84"/>
      <c r="BL614" s="84"/>
      <c r="BM614" s="84"/>
      <c r="BN614" s="84"/>
      <c r="BO614" s="84"/>
      <c r="BP614" s="84"/>
      <c r="BQ614" s="84"/>
      <c r="BR614" s="84"/>
      <c r="BS614" s="84"/>
      <c r="BT614" s="84"/>
      <c r="BU614" s="84"/>
      <c r="BV614" s="84"/>
      <c r="BW614" s="84"/>
      <c r="BX614" s="84"/>
      <c r="BY614" s="84"/>
      <c r="BZ614" s="84"/>
      <c r="CA614" s="84"/>
      <c r="CB614" s="84"/>
      <c r="CC614" s="84"/>
      <c r="CD614" s="84"/>
      <c r="CE614" s="84"/>
      <c r="CF614" s="84"/>
      <c r="CG614" s="84"/>
      <c r="CH614" s="84"/>
      <c r="CI614" s="84"/>
      <c r="CJ614" s="84"/>
      <c r="CK614" s="84"/>
      <c r="CL614" s="84"/>
      <c r="CM614" s="84"/>
      <c r="CN614" s="84"/>
      <c r="CO614" s="84"/>
      <c r="CP614" s="84"/>
      <c r="CQ614" s="84"/>
      <c r="CR614" s="84"/>
      <c r="CS614" s="84"/>
      <c r="CT614" s="84"/>
      <c r="CU614" s="84"/>
      <c r="CV614" s="84"/>
      <c r="CW614" s="84"/>
      <c r="CX614" s="84"/>
      <c r="CY614" s="84"/>
      <c r="CZ614" s="84"/>
      <c r="DA614" s="84"/>
      <c r="DB614" s="84"/>
      <c r="DC614" s="84"/>
      <c r="DD614" s="84"/>
      <c r="DE614" s="84"/>
      <c r="DF614" s="84"/>
      <c r="DG614" s="84"/>
      <c r="DH614" s="84"/>
      <c r="DI614" s="84"/>
      <c r="DJ614" s="84"/>
      <c r="DK614" s="84"/>
      <c r="DL614" s="84"/>
      <c r="DM614" s="84"/>
      <c r="DN614" s="84"/>
      <c r="DO614" s="84"/>
      <c r="DP614" s="84"/>
      <c r="DQ614" s="84"/>
      <c r="DR614" s="84"/>
      <c r="DS614" s="84"/>
      <c r="DT614" s="84"/>
      <c r="DU614" s="84"/>
      <c r="DV614" s="84"/>
      <c r="DW614" s="84"/>
      <c r="DX614" s="84"/>
      <c r="DY614" s="84"/>
      <c r="DZ614" s="84"/>
      <c r="EA614" s="84"/>
      <c r="EB614" s="84"/>
      <c r="EC614" s="84"/>
      <c r="ED614" s="84"/>
      <c r="EE614" s="84"/>
      <c r="EF614" s="84"/>
      <c r="EG614" s="84"/>
      <c r="EH614" s="84"/>
      <c r="EI614" s="84"/>
      <c r="EJ614" s="84"/>
      <c r="EK614" s="84"/>
      <c r="EL614" s="84"/>
      <c r="EM614" s="84"/>
      <c r="EN614" s="84"/>
      <c r="EO614" s="84"/>
      <c r="EP614" s="84"/>
      <c r="EQ614" s="84"/>
      <c r="ER614" s="84"/>
      <c r="ES614" s="84"/>
      <c r="ET614" s="84"/>
      <c r="EU614" s="84"/>
      <c r="EV614" s="84"/>
      <c r="EW614" s="84"/>
      <c r="EX614" s="84"/>
      <c r="EY614" s="84"/>
      <c r="EZ614" s="84"/>
      <c r="FA614" s="84"/>
      <c r="FB614" s="84"/>
      <c r="FC614" s="84"/>
      <c r="FD614" s="84"/>
      <c r="FE614" s="84"/>
      <c r="FF614" s="84"/>
      <c r="FG614" s="84"/>
      <c r="FH614" s="84"/>
      <c r="FI614" s="84"/>
      <c r="FJ614" s="84"/>
      <c r="FK614" s="84"/>
      <c r="FL614" s="84"/>
      <c r="FM614" s="84"/>
      <c r="FN614" s="84"/>
      <c r="FO614" s="84"/>
      <c r="FP614" s="84"/>
      <c r="FQ614" s="84"/>
      <c r="FR614" s="84"/>
      <c r="FS614" s="84"/>
      <c r="FT614" s="84"/>
      <c r="FU614" s="84"/>
      <c r="FV614" s="84"/>
      <c r="FW614" s="84"/>
      <c r="FX614" s="84"/>
      <c r="FY614" s="84"/>
      <c r="FZ614" s="84"/>
      <c r="GA614" s="84"/>
      <c r="GB614" s="84"/>
      <c r="GC614" s="84"/>
      <c r="GD614" s="84"/>
      <c r="GE614" s="84"/>
      <c r="GF614" s="84"/>
      <c r="GG614" s="84"/>
      <c r="GH614" s="84"/>
      <c r="GI614" s="84"/>
      <c r="GJ614" s="84"/>
      <c r="GK614" s="84"/>
      <c r="GL614" s="84"/>
      <c r="GM614" s="84"/>
      <c r="GN614" s="84"/>
      <c r="GO614" s="84"/>
      <c r="GP614" s="84"/>
      <c r="GQ614" s="84"/>
      <c r="GR614" s="84"/>
      <c r="GS614" s="84"/>
      <c r="GT614" s="84"/>
      <c r="GU614" s="84"/>
      <c r="GV614" s="84"/>
      <c r="GW614" s="84"/>
      <c r="GX614" s="84"/>
      <c r="GY614" s="84"/>
      <c r="GZ614" s="84"/>
      <c r="HA614" s="84"/>
      <c r="HB614" s="84"/>
      <c r="HC614" s="84"/>
      <c r="HD614" s="84"/>
      <c r="HE614" s="84"/>
      <c r="HF614" s="84"/>
      <c r="HG614" s="84"/>
      <c r="HH614" s="84"/>
      <c r="HI614" s="84"/>
      <c r="HJ614" s="84"/>
      <c r="HK614" s="84"/>
      <c r="HL614" s="84"/>
      <c r="HM614" s="84"/>
      <c r="HN614" s="84"/>
      <c r="HO614" s="84"/>
      <c r="HP614" s="84"/>
      <c r="HQ614" s="84"/>
      <c r="HR614" s="84"/>
      <c r="HS614" s="84"/>
      <c r="HT614" s="84"/>
      <c r="HU614" s="84"/>
      <c r="HV614" s="84"/>
      <c r="HW614" s="84"/>
      <c r="HX614" s="84"/>
      <c r="HY614" s="84"/>
      <c r="HZ614" s="84"/>
      <c r="IA614" s="84"/>
      <c r="IB614" s="84"/>
      <c r="IC614" s="84"/>
      <c r="ID614" s="84"/>
      <c r="IE614" s="84"/>
      <c r="IF614" s="84"/>
      <c r="IG614" s="84"/>
      <c r="IH614" s="84"/>
      <c r="II614" s="84"/>
      <c r="IJ614" s="84"/>
      <c r="IK614" s="84"/>
      <c r="IL614" s="84"/>
    </row>
    <row r="615" spans="1:246" ht="45">
      <c r="A615" s="49" t="s">
        <v>840</v>
      </c>
      <c r="B615" s="49" t="s">
        <v>33</v>
      </c>
      <c r="E615" s="90">
        <v>66</v>
      </c>
      <c r="F615" s="115" t="s">
        <v>683</v>
      </c>
      <c r="G615" s="395"/>
      <c r="H615" s="222">
        <f>SUM(I615:K615)</f>
        <v>1100</v>
      </c>
      <c r="I615" s="203">
        <v>1000</v>
      </c>
      <c r="J615" s="113"/>
      <c r="K615" s="113">
        <v>100</v>
      </c>
      <c r="L615" s="88">
        <f>SUM(M615:O615)</f>
        <v>0</v>
      </c>
      <c r="M615" s="113">
        <v>0</v>
      </c>
      <c r="N615" s="114"/>
      <c r="O615" s="113"/>
      <c r="P615" s="113">
        <f>SUM(Q615:S615)</f>
        <v>1000</v>
      </c>
      <c r="Q615" s="113">
        <v>1000</v>
      </c>
      <c r="R615" s="114"/>
      <c r="S615" s="114"/>
      <c r="T615" s="114">
        <f>SUM(U615:W615)</f>
        <v>0</v>
      </c>
      <c r="U615" s="114">
        <v>0</v>
      </c>
      <c r="V615" s="114"/>
      <c r="W615" s="114"/>
      <c r="X615" s="82" t="s">
        <v>600</v>
      </c>
      <c r="Y615" s="90"/>
      <c r="Z615" s="50">
        <f t="shared" si="120"/>
        <v>1100</v>
      </c>
      <c r="AA615" s="51">
        <f t="shared" si="121"/>
        <v>0</v>
      </c>
      <c r="AB615" s="51">
        <f t="shared" si="122"/>
        <v>1000</v>
      </c>
      <c r="AC615" s="51">
        <f t="shared" si="123"/>
        <v>0</v>
      </c>
      <c r="AD615" s="84"/>
      <c r="AE615" s="84"/>
      <c r="AF615" s="84"/>
      <c r="AG615" s="84"/>
      <c r="AH615" s="84"/>
      <c r="AI615" s="84"/>
      <c r="AJ615" s="84"/>
      <c r="AK615" s="84"/>
      <c r="AL615" s="84"/>
      <c r="AM615" s="84"/>
      <c r="AN615" s="84"/>
      <c r="AO615" s="84"/>
      <c r="AP615" s="84"/>
      <c r="AQ615" s="84"/>
      <c r="AR615" s="84"/>
      <c r="AS615" s="84"/>
      <c r="AT615" s="84"/>
      <c r="AU615" s="84"/>
      <c r="AV615" s="84"/>
      <c r="AW615" s="84"/>
      <c r="AX615" s="84"/>
      <c r="AY615" s="84"/>
      <c r="AZ615" s="84"/>
      <c r="BA615" s="84"/>
      <c r="BB615" s="84"/>
      <c r="BC615" s="84"/>
      <c r="BD615" s="84"/>
      <c r="BE615" s="84"/>
      <c r="BF615" s="84"/>
      <c r="BG615" s="84"/>
      <c r="BH615" s="84"/>
      <c r="BI615" s="84"/>
      <c r="BJ615" s="84"/>
      <c r="BK615" s="84"/>
      <c r="BL615" s="84"/>
      <c r="BM615" s="84"/>
      <c r="BN615" s="84"/>
      <c r="BO615" s="84"/>
      <c r="BP615" s="84"/>
      <c r="BQ615" s="84"/>
      <c r="BR615" s="84"/>
      <c r="BS615" s="84"/>
      <c r="BT615" s="84"/>
      <c r="BU615" s="84"/>
      <c r="BV615" s="84"/>
      <c r="BW615" s="84"/>
      <c r="BX615" s="84"/>
      <c r="BY615" s="84"/>
      <c r="BZ615" s="84"/>
      <c r="CA615" s="84"/>
      <c r="CB615" s="84"/>
      <c r="CC615" s="84"/>
      <c r="CD615" s="84"/>
      <c r="CE615" s="84"/>
      <c r="CF615" s="84"/>
      <c r="CG615" s="84"/>
      <c r="CH615" s="84"/>
      <c r="CI615" s="84"/>
      <c r="CJ615" s="84"/>
      <c r="CK615" s="84"/>
      <c r="CL615" s="84"/>
      <c r="CM615" s="84"/>
      <c r="CN615" s="84"/>
      <c r="CO615" s="84"/>
      <c r="CP615" s="84"/>
      <c r="CQ615" s="84"/>
      <c r="CR615" s="84"/>
      <c r="CS615" s="84"/>
      <c r="CT615" s="84"/>
      <c r="CU615" s="84"/>
      <c r="CV615" s="84"/>
      <c r="CW615" s="84"/>
      <c r="CX615" s="84"/>
      <c r="CY615" s="84"/>
      <c r="CZ615" s="84"/>
      <c r="DA615" s="84"/>
      <c r="DB615" s="84"/>
      <c r="DC615" s="84"/>
      <c r="DD615" s="84"/>
      <c r="DE615" s="84"/>
      <c r="DF615" s="84"/>
      <c r="DG615" s="84"/>
      <c r="DH615" s="84"/>
      <c r="DI615" s="84"/>
      <c r="DJ615" s="84"/>
      <c r="DK615" s="84"/>
      <c r="DL615" s="84"/>
      <c r="DM615" s="84"/>
      <c r="DN615" s="84"/>
      <c r="DO615" s="84"/>
      <c r="DP615" s="84"/>
      <c r="DQ615" s="84"/>
      <c r="DR615" s="84"/>
      <c r="DS615" s="84"/>
      <c r="DT615" s="84"/>
      <c r="DU615" s="84"/>
      <c r="DV615" s="84"/>
      <c r="DW615" s="84"/>
      <c r="DX615" s="84"/>
      <c r="DY615" s="84"/>
      <c r="DZ615" s="84"/>
      <c r="EA615" s="84"/>
      <c r="EB615" s="84"/>
      <c r="EC615" s="84"/>
      <c r="ED615" s="84"/>
      <c r="EE615" s="84"/>
      <c r="EF615" s="84"/>
      <c r="EG615" s="84"/>
      <c r="EH615" s="84"/>
      <c r="EI615" s="84"/>
      <c r="EJ615" s="84"/>
      <c r="EK615" s="84"/>
      <c r="EL615" s="84"/>
      <c r="EM615" s="84"/>
      <c r="EN615" s="84"/>
      <c r="EO615" s="84"/>
      <c r="EP615" s="84"/>
      <c r="EQ615" s="84"/>
      <c r="ER615" s="84"/>
      <c r="ES615" s="84"/>
      <c r="ET615" s="84"/>
      <c r="EU615" s="84"/>
      <c r="EV615" s="84"/>
      <c r="EW615" s="84"/>
      <c r="EX615" s="84"/>
      <c r="EY615" s="84"/>
      <c r="EZ615" s="84"/>
      <c r="FA615" s="84"/>
      <c r="FB615" s="84"/>
      <c r="FC615" s="84"/>
      <c r="FD615" s="84"/>
      <c r="FE615" s="84"/>
      <c r="FF615" s="84"/>
      <c r="FG615" s="84"/>
      <c r="FH615" s="84"/>
      <c r="FI615" s="84"/>
      <c r="FJ615" s="84"/>
      <c r="FK615" s="84"/>
      <c r="FL615" s="84"/>
      <c r="FM615" s="84"/>
      <c r="FN615" s="84"/>
      <c r="FO615" s="84"/>
      <c r="FP615" s="84"/>
      <c r="FQ615" s="84"/>
      <c r="FR615" s="84"/>
      <c r="FS615" s="84"/>
      <c r="FT615" s="84"/>
      <c r="FU615" s="84"/>
      <c r="FV615" s="84"/>
      <c r="FW615" s="84"/>
      <c r="FX615" s="84"/>
      <c r="FY615" s="84"/>
      <c r="FZ615" s="84"/>
      <c r="GA615" s="84"/>
      <c r="GB615" s="84"/>
      <c r="GC615" s="84"/>
      <c r="GD615" s="84"/>
      <c r="GE615" s="84"/>
      <c r="GF615" s="84"/>
      <c r="GG615" s="84"/>
      <c r="GH615" s="84"/>
      <c r="GI615" s="84"/>
      <c r="GJ615" s="84"/>
      <c r="GK615" s="84"/>
      <c r="GL615" s="84"/>
      <c r="GM615" s="84"/>
      <c r="GN615" s="84"/>
      <c r="GO615" s="84"/>
      <c r="GP615" s="84"/>
      <c r="GQ615" s="84"/>
      <c r="GR615" s="84"/>
      <c r="GS615" s="84"/>
      <c r="GT615" s="84"/>
      <c r="GU615" s="84"/>
      <c r="GV615" s="84"/>
      <c r="GW615" s="84"/>
      <c r="GX615" s="84"/>
      <c r="GY615" s="84"/>
      <c r="GZ615" s="84"/>
      <c r="HA615" s="84"/>
      <c r="HB615" s="84"/>
      <c r="HC615" s="84"/>
      <c r="HD615" s="84"/>
      <c r="HE615" s="84"/>
      <c r="HF615" s="84"/>
      <c r="HG615" s="84"/>
      <c r="HH615" s="84"/>
      <c r="HI615" s="84"/>
      <c r="HJ615" s="84"/>
      <c r="HK615" s="84"/>
      <c r="HL615" s="84"/>
      <c r="HM615" s="84"/>
      <c r="HN615" s="84"/>
      <c r="HO615" s="84"/>
      <c r="HP615" s="84"/>
      <c r="HQ615" s="84"/>
      <c r="HR615" s="84"/>
      <c r="HS615" s="84"/>
      <c r="HT615" s="84"/>
      <c r="HU615" s="84"/>
      <c r="HV615" s="84"/>
      <c r="HW615" s="84"/>
      <c r="HX615" s="84"/>
      <c r="HY615" s="84"/>
      <c r="HZ615" s="84"/>
      <c r="IA615" s="84"/>
      <c r="IB615" s="84"/>
      <c r="IC615" s="84"/>
      <c r="ID615" s="84"/>
      <c r="IE615" s="84"/>
      <c r="IF615" s="84"/>
      <c r="IG615" s="84"/>
      <c r="IH615" s="84"/>
      <c r="II615" s="84"/>
      <c r="IJ615" s="84"/>
      <c r="IK615" s="84"/>
      <c r="IL615" s="84"/>
    </row>
    <row r="616" spans="1:246" ht="45">
      <c r="A616" s="49" t="s">
        <v>840</v>
      </c>
      <c r="B616" s="49" t="s">
        <v>33</v>
      </c>
      <c r="E616" s="90">
        <v>16</v>
      </c>
      <c r="F616" s="115" t="s">
        <v>633</v>
      </c>
      <c r="G616" s="395"/>
      <c r="H616" s="222">
        <f>SUM(I616:K616)</f>
        <v>1319.9978000000001</v>
      </c>
      <c r="I616" s="203">
        <v>1199.998</v>
      </c>
      <c r="J616" s="113"/>
      <c r="K616" s="113">
        <v>119.99980000000001</v>
      </c>
      <c r="L616" s="88">
        <f>SUM(M616:O616)</f>
        <v>1199.998</v>
      </c>
      <c r="M616" s="113">
        <v>1199.998</v>
      </c>
      <c r="N616" s="114"/>
      <c r="O616" s="113"/>
      <c r="P616" s="113">
        <f>SUM(Q616:S616)</f>
        <v>0</v>
      </c>
      <c r="Q616" s="113"/>
      <c r="R616" s="114"/>
      <c r="S616" s="114"/>
      <c r="T616" s="114">
        <f>SUM(U616:W616)</f>
        <v>0</v>
      </c>
      <c r="U616" s="114"/>
      <c r="V616" s="114"/>
      <c r="W616" s="114"/>
      <c r="X616" s="82" t="s">
        <v>600</v>
      </c>
      <c r="Y616" s="90"/>
      <c r="Z616" s="50">
        <f t="shared" si="120"/>
        <v>1319.9978000000001</v>
      </c>
      <c r="AA616" s="51">
        <f t="shared" si="121"/>
        <v>1199.998</v>
      </c>
      <c r="AB616" s="51">
        <f t="shared" si="122"/>
        <v>0</v>
      </c>
      <c r="AC616" s="51">
        <f t="shared" si="123"/>
        <v>0</v>
      </c>
      <c r="AD616" s="84"/>
      <c r="AE616" s="84"/>
      <c r="AF616" s="84"/>
      <c r="AG616" s="84"/>
      <c r="AH616" s="84"/>
      <c r="AI616" s="84"/>
      <c r="AJ616" s="84"/>
      <c r="AK616" s="84"/>
      <c r="AL616" s="84"/>
      <c r="AM616" s="84"/>
      <c r="AN616" s="84"/>
      <c r="AO616" s="84"/>
      <c r="AP616" s="84"/>
      <c r="AQ616" s="84"/>
      <c r="AR616" s="84"/>
      <c r="AS616" s="84"/>
      <c r="AT616" s="84"/>
      <c r="AU616" s="84"/>
      <c r="AV616" s="84"/>
      <c r="AW616" s="84"/>
      <c r="AX616" s="84"/>
      <c r="AY616" s="84"/>
      <c r="AZ616" s="84"/>
      <c r="BA616" s="84"/>
      <c r="BB616" s="84"/>
      <c r="BC616" s="84"/>
      <c r="BD616" s="84"/>
      <c r="BE616" s="84"/>
      <c r="BF616" s="84"/>
      <c r="BG616" s="84"/>
      <c r="BH616" s="84"/>
      <c r="BI616" s="84"/>
      <c r="BJ616" s="84"/>
      <c r="BK616" s="84"/>
      <c r="BL616" s="84"/>
      <c r="BM616" s="84"/>
      <c r="BN616" s="84"/>
      <c r="BO616" s="84"/>
      <c r="BP616" s="84"/>
      <c r="BQ616" s="84"/>
      <c r="BR616" s="84"/>
      <c r="BS616" s="84"/>
      <c r="BT616" s="84"/>
      <c r="BU616" s="84"/>
      <c r="BV616" s="84"/>
      <c r="BW616" s="84"/>
      <c r="BX616" s="84"/>
      <c r="BY616" s="84"/>
      <c r="BZ616" s="84"/>
      <c r="CA616" s="84"/>
      <c r="CB616" s="84"/>
      <c r="CC616" s="84"/>
      <c r="CD616" s="84"/>
      <c r="CE616" s="84"/>
      <c r="CF616" s="84"/>
      <c r="CG616" s="84"/>
      <c r="CH616" s="84"/>
      <c r="CI616" s="84"/>
      <c r="CJ616" s="84"/>
      <c r="CK616" s="84"/>
      <c r="CL616" s="84"/>
      <c r="CM616" s="84"/>
      <c r="CN616" s="84"/>
      <c r="CO616" s="84"/>
      <c r="CP616" s="84"/>
      <c r="CQ616" s="84"/>
      <c r="CR616" s="84"/>
      <c r="CS616" s="84"/>
      <c r="CT616" s="84"/>
      <c r="CU616" s="84"/>
      <c r="CV616" s="84"/>
      <c r="CW616" s="84"/>
      <c r="CX616" s="84"/>
      <c r="CY616" s="84"/>
      <c r="CZ616" s="84"/>
      <c r="DA616" s="84"/>
      <c r="DB616" s="84"/>
      <c r="DC616" s="84"/>
      <c r="DD616" s="84"/>
      <c r="DE616" s="84"/>
      <c r="DF616" s="84"/>
      <c r="DG616" s="84"/>
      <c r="DH616" s="84"/>
      <c r="DI616" s="84"/>
      <c r="DJ616" s="84"/>
      <c r="DK616" s="84"/>
      <c r="DL616" s="84"/>
      <c r="DM616" s="84"/>
      <c r="DN616" s="84"/>
      <c r="DO616" s="84"/>
      <c r="DP616" s="84"/>
      <c r="DQ616" s="84"/>
      <c r="DR616" s="84"/>
      <c r="DS616" s="84"/>
      <c r="DT616" s="84"/>
      <c r="DU616" s="84"/>
      <c r="DV616" s="84"/>
      <c r="DW616" s="84"/>
      <c r="DX616" s="84"/>
      <c r="DY616" s="84"/>
      <c r="DZ616" s="84"/>
      <c r="EA616" s="84"/>
      <c r="EB616" s="84"/>
      <c r="EC616" s="84"/>
      <c r="ED616" s="84"/>
      <c r="EE616" s="84"/>
      <c r="EF616" s="84"/>
      <c r="EG616" s="84"/>
      <c r="EH616" s="84"/>
      <c r="EI616" s="84"/>
      <c r="EJ616" s="84"/>
      <c r="EK616" s="84"/>
      <c r="EL616" s="84"/>
      <c r="EM616" s="84"/>
      <c r="EN616" s="84"/>
      <c r="EO616" s="84"/>
      <c r="EP616" s="84"/>
      <c r="EQ616" s="84"/>
      <c r="ER616" s="84"/>
      <c r="ES616" s="84"/>
      <c r="ET616" s="84"/>
      <c r="EU616" s="84"/>
      <c r="EV616" s="84"/>
      <c r="EW616" s="84"/>
      <c r="EX616" s="84"/>
      <c r="EY616" s="84"/>
      <c r="EZ616" s="84"/>
      <c r="FA616" s="84"/>
      <c r="FB616" s="84"/>
      <c r="FC616" s="84"/>
      <c r="FD616" s="84"/>
      <c r="FE616" s="84"/>
      <c r="FF616" s="84"/>
      <c r="FG616" s="84"/>
      <c r="FH616" s="84"/>
      <c r="FI616" s="84"/>
      <c r="FJ616" s="84"/>
      <c r="FK616" s="84"/>
      <c r="FL616" s="84"/>
      <c r="FM616" s="84"/>
      <c r="FN616" s="84"/>
      <c r="FO616" s="84"/>
      <c r="FP616" s="84"/>
      <c r="FQ616" s="84"/>
      <c r="FR616" s="84"/>
      <c r="FS616" s="84"/>
      <c r="FT616" s="84"/>
      <c r="FU616" s="84"/>
      <c r="FV616" s="84"/>
      <c r="FW616" s="84"/>
      <c r="FX616" s="84"/>
      <c r="FY616" s="84"/>
      <c r="FZ616" s="84"/>
      <c r="GA616" s="84"/>
      <c r="GB616" s="84"/>
      <c r="GC616" s="84"/>
      <c r="GD616" s="84"/>
      <c r="GE616" s="84"/>
      <c r="GF616" s="84"/>
      <c r="GG616" s="84"/>
      <c r="GH616" s="84"/>
      <c r="GI616" s="84"/>
      <c r="GJ616" s="84"/>
      <c r="GK616" s="84"/>
      <c r="GL616" s="84"/>
      <c r="GM616" s="84"/>
      <c r="GN616" s="84"/>
      <c r="GO616" s="84"/>
      <c r="GP616" s="84"/>
      <c r="GQ616" s="84"/>
      <c r="GR616" s="84"/>
      <c r="GS616" s="84"/>
      <c r="GT616" s="84"/>
      <c r="GU616" s="84"/>
      <c r="GV616" s="84"/>
      <c r="GW616" s="84"/>
      <c r="GX616" s="84"/>
      <c r="GY616" s="84"/>
      <c r="GZ616" s="84"/>
      <c r="HA616" s="84"/>
      <c r="HB616" s="84"/>
      <c r="HC616" s="84"/>
      <c r="HD616" s="84"/>
      <c r="HE616" s="84"/>
      <c r="HF616" s="84"/>
      <c r="HG616" s="84"/>
      <c r="HH616" s="84"/>
      <c r="HI616" s="84"/>
      <c r="HJ616" s="84"/>
      <c r="HK616" s="84"/>
      <c r="HL616" s="84"/>
      <c r="HM616" s="84"/>
      <c r="HN616" s="84"/>
      <c r="HO616" s="84"/>
      <c r="HP616" s="84"/>
      <c r="HQ616" s="84"/>
      <c r="HR616" s="84"/>
      <c r="HS616" s="84"/>
      <c r="HT616" s="84"/>
      <c r="HU616" s="84"/>
      <c r="HV616" s="84"/>
      <c r="HW616" s="84"/>
      <c r="HX616" s="84"/>
      <c r="HY616" s="84"/>
      <c r="HZ616" s="84"/>
      <c r="IA616" s="84"/>
      <c r="IB616" s="84"/>
      <c r="IC616" s="84"/>
      <c r="ID616" s="84"/>
      <c r="IE616" s="84"/>
      <c r="IF616" s="84"/>
      <c r="IG616" s="84"/>
      <c r="IH616" s="84"/>
      <c r="II616" s="84"/>
      <c r="IJ616" s="84"/>
      <c r="IK616" s="84"/>
      <c r="IL616" s="84"/>
    </row>
    <row r="617" spans="1:246" s="139" customFormat="1">
      <c r="A617" s="49" t="s">
        <v>862</v>
      </c>
      <c r="B617" s="49" t="s">
        <v>33</v>
      </c>
      <c r="C617" s="49"/>
      <c r="D617" s="49"/>
      <c r="E617" s="65" t="s">
        <v>45</v>
      </c>
      <c r="F617" s="75" t="s">
        <v>713</v>
      </c>
      <c r="G617" s="124"/>
      <c r="H617" s="273">
        <f t="shared" ref="H617:X617" si="124">SUM(H618:H683)</f>
        <v>80289</v>
      </c>
      <c r="I617" s="273">
        <f t="shared" si="124"/>
        <v>80289</v>
      </c>
      <c r="J617" s="68">
        <f t="shared" si="124"/>
        <v>0</v>
      </c>
      <c r="K617" s="68">
        <f t="shared" si="124"/>
        <v>0</v>
      </c>
      <c r="L617" s="69">
        <f t="shared" si="124"/>
        <v>57116</v>
      </c>
      <c r="M617" s="68">
        <f t="shared" si="124"/>
        <v>57116</v>
      </c>
      <c r="N617" s="70">
        <f t="shared" si="124"/>
        <v>0</v>
      </c>
      <c r="O617" s="68">
        <f t="shared" si="124"/>
        <v>0</v>
      </c>
      <c r="P617" s="68">
        <f t="shared" si="124"/>
        <v>23173</v>
      </c>
      <c r="Q617" s="68">
        <f t="shared" si="124"/>
        <v>23173</v>
      </c>
      <c r="R617" s="70">
        <f t="shared" si="124"/>
        <v>0</v>
      </c>
      <c r="S617" s="70">
        <f t="shared" si="124"/>
        <v>0</v>
      </c>
      <c r="T617" s="70">
        <f t="shared" si="124"/>
        <v>446.62656699999673</v>
      </c>
      <c r="U617" s="70">
        <f t="shared" si="124"/>
        <v>446.62656699999673</v>
      </c>
      <c r="V617" s="70">
        <f t="shared" si="124"/>
        <v>0</v>
      </c>
      <c r="W617" s="70">
        <f t="shared" si="124"/>
        <v>0</v>
      </c>
      <c r="X617" s="70">
        <f t="shared" si="124"/>
        <v>0</v>
      </c>
      <c r="Y617" s="70"/>
      <c r="Z617" s="50">
        <f t="shared" si="120"/>
        <v>80289</v>
      </c>
      <c r="AA617" s="51">
        <f t="shared" si="121"/>
        <v>57116</v>
      </c>
      <c r="AB617" s="51">
        <f t="shared" si="122"/>
        <v>23173</v>
      </c>
      <c r="AC617" s="51">
        <f t="shared" si="123"/>
        <v>446.62656699999673</v>
      </c>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52"/>
      <c r="CD617" s="52"/>
      <c r="CE617" s="52"/>
      <c r="CF617" s="52"/>
      <c r="CG617" s="52"/>
      <c r="CH617" s="52"/>
      <c r="CI617" s="52"/>
      <c r="CJ617" s="52"/>
      <c r="CK617" s="52"/>
      <c r="CL617" s="52"/>
      <c r="CM617" s="52"/>
      <c r="CN617" s="52"/>
      <c r="CO617" s="52"/>
      <c r="CP617" s="52"/>
      <c r="CQ617" s="52"/>
      <c r="CR617" s="52"/>
      <c r="CS617" s="52"/>
      <c r="CT617" s="52"/>
      <c r="CU617" s="52"/>
      <c r="CV617" s="52"/>
      <c r="CW617" s="52"/>
      <c r="CX617" s="52"/>
      <c r="CY617" s="52"/>
      <c r="CZ617" s="52"/>
      <c r="DA617" s="52"/>
      <c r="DB617" s="52"/>
      <c r="DC617" s="52"/>
      <c r="DD617" s="52"/>
      <c r="DE617" s="52"/>
      <c r="DF617" s="52"/>
      <c r="DG617" s="52"/>
      <c r="DH617" s="52"/>
      <c r="DI617" s="52"/>
      <c r="DJ617" s="52"/>
      <c r="DK617" s="52"/>
      <c r="DL617" s="52"/>
      <c r="DM617" s="52"/>
      <c r="DN617" s="52"/>
      <c r="DO617" s="52"/>
      <c r="DP617" s="52"/>
      <c r="DQ617" s="52"/>
      <c r="DR617" s="52"/>
      <c r="DS617" s="52"/>
      <c r="DT617" s="52"/>
      <c r="DU617" s="52"/>
      <c r="DV617" s="52"/>
      <c r="DW617" s="52"/>
      <c r="DX617" s="52"/>
      <c r="DY617" s="52"/>
      <c r="DZ617" s="52"/>
      <c r="EA617" s="52"/>
      <c r="EB617" s="52"/>
      <c r="EC617" s="52"/>
      <c r="ED617" s="52"/>
      <c r="EE617" s="52"/>
      <c r="EF617" s="52"/>
      <c r="EG617" s="52"/>
      <c r="EH617" s="52"/>
      <c r="EI617" s="52"/>
      <c r="EJ617" s="52"/>
      <c r="EK617" s="52"/>
      <c r="EL617" s="52"/>
      <c r="EM617" s="52"/>
      <c r="EN617" s="52"/>
      <c r="EO617" s="52"/>
      <c r="EP617" s="52"/>
      <c r="EQ617" s="52"/>
      <c r="ER617" s="52"/>
      <c r="ES617" s="52"/>
      <c r="ET617" s="52"/>
      <c r="EU617" s="52"/>
      <c r="EV617" s="52"/>
      <c r="EW617" s="52"/>
      <c r="EX617" s="52"/>
      <c r="EY617" s="52"/>
      <c r="EZ617" s="52"/>
      <c r="FA617" s="52"/>
      <c r="FB617" s="52"/>
      <c r="FC617" s="52"/>
      <c r="FD617" s="52"/>
      <c r="FE617" s="52"/>
      <c r="FF617" s="52"/>
      <c r="FG617" s="52"/>
      <c r="FH617" s="52"/>
      <c r="FI617" s="52"/>
      <c r="FJ617" s="52"/>
      <c r="FK617" s="52"/>
      <c r="FL617" s="52"/>
      <c r="FM617" s="52"/>
      <c r="FN617" s="52"/>
      <c r="FO617" s="52"/>
      <c r="FP617" s="52"/>
      <c r="FQ617" s="52"/>
      <c r="FR617" s="52"/>
      <c r="FS617" s="52"/>
      <c r="FT617" s="52"/>
      <c r="FU617" s="52"/>
      <c r="FV617" s="52"/>
      <c r="FW617" s="52"/>
      <c r="FX617" s="52"/>
      <c r="FY617" s="52"/>
      <c r="FZ617" s="52"/>
      <c r="GA617" s="52"/>
      <c r="GB617" s="52"/>
      <c r="GC617" s="52"/>
      <c r="GD617" s="52"/>
      <c r="GE617" s="52"/>
      <c r="GF617" s="52"/>
      <c r="GG617" s="52"/>
      <c r="GH617" s="52"/>
      <c r="GI617" s="52"/>
      <c r="GJ617" s="52"/>
      <c r="GK617" s="52"/>
      <c r="GL617" s="52"/>
      <c r="GM617" s="52"/>
      <c r="GN617" s="52"/>
      <c r="GO617" s="52"/>
      <c r="GP617" s="52"/>
      <c r="GQ617" s="52"/>
      <c r="GR617" s="52"/>
      <c r="GS617" s="52"/>
      <c r="GT617" s="52"/>
      <c r="GU617" s="52"/>
      <c r="GV617" s="52"/>
      <c r="GW617" s="52"/>
      <c r="GX617" s="52"/>
      <c r="GY617" s="52"/>
      <c r="GZ617" s="52"/>
      <c r="HA617" s="52"/>
      <c r="HB617" s="52"/>
      <c r="HC617" s="52"/>
      <c r="HD617" s="52"/>
      <c r="HE617" s="52"/>
      <c r="HF617" s="52"/>
      <c r="HG617" s="52"/>
      <c r="HH617" s="52"/>
      <c r="HI617" s="52"/>
      <c r="HJ617" s="52"/>
      <c r="HK617" s="52"/>
      <c r="HL617" s="52"/>
      <c r="HM617" s="52"/>
      <c r="HN617" s="52"/>
      <c r="HO617" s="52"/>
      <c r="HP617" s="52"/>
      <c r="HQ617" s="52"/>
      <c r="HR617" s="52"/>
      <c r="HS617" s="52"/>
      <c r="HT617" s="52"/>
      <c r="HU617" s="52"/>
      <c r="HV617" s="52"/>
      <c r="HW617" s="52"/>
      <c r="HX617" s="52"/>
      <c r="HY617" s="52"/>
      <c r="HZ617" s="52"/>
      <c r="IA617" s="52"/>
      <c r="IB617" s="52"/>
      <c r="IC617" s="52"/>
      <c r="ID617" s="52"/>
      <c r="IE617" s="52"/>
      <c r="IF617" s="52"/>
      <c r="IG617" s="52"/>
      <c r="IH617" s="52"/>
      <c r="II617" s="52"/>
      <c r="IJ617" s="52"/>
      <c r="IK617" s="52"/>
      <c r="IL617" s="52"/>
    </row>
    <row r="618" spans="1:246" ht="30">
      <c r="A618" s="49" t="s">
        <v>862</v>
      </c>
      <c r="B618" s="49" t="s">
        <v>33</v>
      </c>
      <c r="E618" s="90">
        <v>1</v>
      </c>
      <c r="F618" s="108" t="s">
        <v>730</v>
      </c>
      <c r="G618" s="395" t="s">
        <v>729</v>
      </c>
      <c r="H618" s="222">
        <f t="shared" ref="H618:H681" si="125">SUM(I618:K618)</f>
        <v>1777.778</v>
      </c>
      <c r="I618" s="203">
        <v>1777.778</v>
      </c>
      <c r="J618" s="113"/>
      <c r="K618" s="113"/>
      <c r="L618" s="88">
        <f t="shared" ref="L618:L681" si="126">SUM(M618:O618)</f>
        <v>1777.778</v>
      </c>
      <c r="M618" s="113">
        <v>1777.778</v>
      </c>
      <c r="N618" s="114"/>
      <c r="O618" s="113"/>
      <c r="P618" s="113">
        <f t="shared" ref="P618:P681" si="127">SUM(Q618:S618)</f>
        <v>0</v>
      </c>
      <c r="Q618" s="113">
        <v>0</v>
      </c>
      <c r="R618" s="114"/>
      <c r="S618" s="114"/>
      <c r="T618" s="114">
        <f t="shared" ref="T618:T681" si="128">SUM(U618:W618)</f>
        <v>0</v>
      </c>
      <c r="U618" s="114">
        <v>0</v>
      </c>
      <c r="V618" s="114"/>
      <c r="W618" s="114"/>
      <c r="X618" s="82" t="s">
        <v>715</v>
      </c>
      <c r="Y618" s="90"/>
      <c r="Z618" s="50">
        <f t="shared" si="120"/>
        <v>1777.778</v>
      </c>
      <c r="AA618" s="51">
        <f t="shared" si="121"/>
        <v>1777.778</v>
      </c>
      <c r="AB618" s="51">
        <f t="shared" si="122"/>
        <v>0</v>
      </c>
      <c r="AC618" s="51">
        <f t="shared" si="123"/>
        <v>0</v>
      </c>
    </row>
    <row r="619" spans="1:246" ht="30">
      <c r="A619" s="49" t="s">
        <v>862</v>
      </c>
      <c r="B619" s="49" t="s">
        <v>33</v>
      </c>
      <c r="E619" s="90">
        <v>2</v>
      </c>
      <c r="F619" s="108" t="s">
        <v>731</v>
      </c>
      <c r="G619" s="395"/>
      <c r="H619" s="222">
        <f t="shared" si="125"/>
        <v>1815</v>
      </c>
      <c r="I619" s="203">
        <v>1815</v>
      </c>
      <c r="J619" s="113"/>
      <c r="K619" s="113"/>
      <c r="L619" s="88">
        <f t="shared" si="126"/>
        <v>1815</v>
      </c>
      <c r="M619" s="113">
        <v>1815</v>
      </c>
      <c r="N619" s="114"/>
      <c r="O619" s="113"/>
      <c r="P619" s="113">
        <f t="shared" si="127"/>
        <v>0</v>
      </c>
      <c r="Q619" s="113">
        <v>0</v>
      </c>
      <c r="R619" s="114"/>
      <c r="S619" s="114"/>
      <c r="T619" s="114">
        <f t="shared" si="128"/>
        <v>11.295000000000073</v>
      </c>
      <c r="U619" s="114">
        <v>11.295000000000073</v>
      </c>
      <c r="V619" s="114"/>
      <c r="W619" s="114"/>
      <c r="X619" s="82" t="s">
        <v>715</v>
      </c>
      <c r="Y619" s="90"/>
      <c r="Z619" s="50">
        <f t="shared" si="120"/>
        <v>1815</v>
      </c>
      <c r="AA619" s="51">
        <f t="shared" si="121"/>
        <v>1815</v>
      </c>
      <c r="AB619" s="51">
        <f t="shared" si="122"/>
        <v>0</v>
      </c>
      <c r="AC619" s="51">
        <f t="shared" si="123"/>
        <v>11.295000000000073</v>
      </c>
    </row>
    <row r="620" spans="1:246" ht="30">
      <c r="A620" s="49" t="s">
        <v>862</v>
      </c>
      <c r="B620" s="49" t="s">
        <v>33</v>
      </c>
      <c r="E620" s="90">
        <v>3</v>
      </c>
      <c r="F620" s="108" t="s">
        <v>732</v>
      </c>
      <c r="G620" s="395"/>
      <c r="H620" s="222">
        <f t="shared" si="125"/>
        <v>1815</v>
      </c>
      <c r="I620" s="203">
        <v>1815</v>
      </c>
      <c r="J620" s="113"/>
      <c r="K620" s="113"/>
      <c r="L620" s="88">
        <f t="shared" si="126"/>
        <v>0</v>
      </c>
      <c r="M620" s="113"/>
      <c r="N620" s="114"/>
      <c r="O620" s="113"/>
      <c r="P620" s="113">
        <f t="shared" si="127"/>
        <v>1815</v>
      </c>
      <c r="Q620" s="113">
        <v>1815</v>
      </c>
      <c r="R620" s="114"/>
      <c r="S620" s="114"/>
      <c r="T620" s="114">
        <f t="shared" si="128"/>
        <v>0</v>
      </c>
      <c r="U620" s="114"/>
      <c r="V620" s="114"/>
      <c r="W620" s="114"/>
      <c r="X620" s="82" t="s">
        <v>715</v>
      </c>
      <c r="Y620" s="90"/>
      <c r="Z620" s="50">
        <f t="shared" si="120"/>
        <v>1815</v>
      </c>
      <c r="AA620" s="51">
        <f t="shared" si="121"/>
        <v>0</v>
      </c>
      <c r="AB620" s="51">
        <f t="shared" si="122"/>
        <v>1815</v>
      </c>
      <c r="AC620" s="51">
        <f t="shared" si="123"/>
        <v>0</v>
      </c>
    </row>
    <row r="621" spans="1:246" ht="30">
      <c r="A621" s="49" t="s">
        <v>862</v>
      </c>
      <c r="B621" s="49" t="s">
        <v>33</v>
      </c>
      <c r="E621" s="90">
        <v>4</v>
      </c>
      <c r="F621" s="108" t="s">
        <v>733</v>
      </c>
      <c r="G621" s="395"/>
      <c r="H621" s="222">
        <f t="shared" si="125"/>
        <v>1972</v>
      </c>
      <c r="I621" s="203">
        <v>1972</v>
      </c>
      <c r="J621" s="113"/>
      <c r="K621" s="113"/>
      <c r="L621" s="88">
        <f t="shared" si="126"/>
        <v>0</v>
      </c>
      <c r="M621" s="113"/>
      <c r="N621" s="114"/>
      <c r="O621" s="113"/>
      <c r="P621" s="113">
        <f t="shared" si="127"/>
        <v>1972</v>
      </c>
      <c r="Q621" s="113">
        <v>1972</v>
      </c>
      <c r="R621" s="114"/>
      <c r="S621" s="114"/>
      <c r="T621" s="114">
        <f t="shared" si="128"/>
        <v>0</v>
      </c>
      <c r="U621" s="114"/>
      <c r="V621" s="114"/>
      <c r="W621" s="114"/>
      <c r="X621" s="82" t="s">
        <v>715</v>
      </c>
      <c r="Y621" s="90"/>
      <c r="Z621" s="50">
        <f t="shared" si="120"/>
        <v>1972</v>
      </c>
      <c r="AA621" s="51">
        <f t="shared" si="121"/>
        <v>0</v>
      </c>
      <c r="AB621" s="51">
        <f t="shared" si="122"/>
        <v>1972</v>
      </c>
      <c r="AC621" s="51">
        <f t="shared" si="123"/>
        <v>0</v>
      </c>
    </row>
    <row r="622" spans="1:246" ht="30">
      <c r="A622" s="49" t="s">
        <v>862</v>
      </c>
      <c r="B622" s="49" t="s">
        <v>33</v>
      </c>
      <c r="E622" s="90">
        <v>5</v>
      </c>
      <c r="F622" s="108" t="s">
        <v>734</v>
      </c>
      <c r="G622" s="395"/>
      <c r="H622" s="222">
        <f t="shared" si="125"/>
        <v>2195</v>
      </c>
      <c r="I622" s="203">
        <v>2195</v>
      </c>
      <c r="J622" s="113"/>
      <c r="K622" s="113"/>
      <c r="L622" s="88">
        <f t="shared" si="126"/>
        <v>0</v>
      </c>
      <c r="M622" s="113"/>
      <c r="N622" s="114"/>
      <c r="O622" s="113"/>
      <c r="P622" s="113">
        <f t="shared" si="127"/>
        <v>2195</v>
      </c>
      <c r="Q622" s="113">
        <v>2195</v>
      </c>
      <c r="R622" s="114"/>
      <c r="S622" s="114"/>
      <c r="T622" s="114">
        <f t="shared" si="128"/>
        <v>0</v>
      </c>
      <c r="U622" s="114"/>
      <c r="V622" s="114"/>
      <c r="W622" s="114"/>
      <c r="X622" s="82" t="s">
        <v>715</v>
      </c>
      <c r="Y622" s="90"/>
      <c r="Z622" s="50">
        <f t="shared" si="120"/>
        <v>2195</v>
      </c>
      <c r="AA622" s="51">
        <f t="shared" si="121"/>
        <v>0</v>
      </c>
      <c r="AB622" s="51">
        <f t="shared" si="122"/>
        <v>2195</v>
      </c>
      <c r="AC622" s="51">
        <f t="shared" si="123"/>
        <v>0</v>
      </c>
    </row>
    <row r="623" spans="1:246" ht="30">
      <c r="A623" s="49" t="s">
        <v>862</v>
      </c>
      <c r="B623" s="49" t="s">
        <v>33</v>
      </c>
      <c r="E623" s="90">
        <v>6</v>
      </c>
      <c r="F623" s="108" t="s">
        <v>735</v>
      </c>
      <c r="G623" s="395"/>
      <c r="H623" s="222">
        <f t="shared" si="125"/>
        <v>1917.5329999999999</v>
      </c>
      <c r="I623" s="203">
        <v>1917.5329999999999</v>
      </c>
      <c r="J623" s="113"/>
      <c r="K623" s="113"/>
      <c r="L623" s="88">
        <f t="shared" si="126"/>
        <v>1917.5329999999999</v>
      </c>
      <c r="M623" s="113">
        <v>1917.5329999999999</v>
      </c>
      <c r="N623" s="114"/>
      <c r="O623" s="113"/>
      <c r="P623" s="113">
        <f t="shared" si="127"/>
        <v>0</v>
      </c>
      <c r="Q623" s="113">
        <v>0</v>
      </c>
      <c r="R623" s="114"/>
      <c r="S623" s="114"/>
      <c r="T623" s="114">
        <f t="shared" si="128"/>
        <v>0</v>
      </c>
      <c r="U623" s="114">
        <v>0</v>
      </c>
      <c r="V623" s="114"/>
      <c r="W623" s="114"/>
      <c r="X623" s="82" t="s">
        <v>715</v>
      </c>
      <c r="Y623" s="90"/>
      <c r="Z623" s="50">
        <f t="shared" si="120"/>
        <v>1917.5329999999999</v>
      </c>
      <c r="AA623" s="51">
        <f t="shared" si="121"/>
        <v>1917.5329999999999</v>
      </c>
      <c r="AB623" s="51">
        <f t="shared" si="122"/>
        <v>0</v>
      </c>
      <c r="AC623" s="51">
        <f t="shared" si="123"/>
        <v>0</v>
      </c>
    </row>
    <row r="624" spans="1:246" ht="30">
      <c r="A624" s="49" t="s">
        <v>862</v>
      </c>
      <c r="B624" s="49" t="s">
        <v>33</v>
      </c>
      <c r="E624" s="90">
        <v>7</v>
      </c>
      <c r="F624" s="108" t="s">
        <v>736</v>
      </c>
      <c r="G624" s="395"/>
      <c r="H624" s="222">
        <f t="shared" si="125"/>
        <v>2089</v>
      </c>
      <c r="I624" s="203">
        <v>2089</v>
      </c>
      <c r="J624" s="113"/>
      <c r="K624" s="113"/>
      <c r="L624" s="88">
        <f t="shared" si="126"/>
        <v>2089</v>
      </c>
      <c r="M624" s="113">
        <v>2089</v>
      </c>
      <c r="N624" s="114"/>
      <c r="O624" s="113"/>
      <c r="P624" s="113">
        <f t="shared" si="127"/>
        <v>0</v>
      </c>
      <c r="Q624" s="113">
        <v>0</v>
      </c>
      <c r="R624" s="114"/>
      <c r="S624" s="114"/>
      <c r="T624" s="114">
        <f t="shared" si="128"/>
        <v>6.3079999999999927</v>
      </c>
      <c r="U624" s="114">
        <v>6.3079999999999927</v>
      </c>
      <c r="V624" s="114"/>
      <c r="W624" s="114"/>
      <c r="X624" s="82" t="s">
        <v>715</v>
      </c>
      <c r="Y624" s="90"/>
      <c r="Z624" s="50">
        <f t="shared" si="120"/>
        <v>2089</v>
      </c>
      <c r="AA624" s="51">
        <f t="shared" si="121"/>
        <v>2089</v>
      </c>
      <c r="AB624" s="51">
        <f t="shared" si="122"/>
        <v>0</v>
      </c>
      <c r="AC624" s="51">
        <f t="shared" si="123"/>
        <v>6.3079999999999927</v>
      </c>
    </row>
    <row r="625" spans="1:29" ht="30">
      <c r="A625" s="49" t="s">
        <v>862</v>
      </c>
      <c r="B625" s="49" t="s">
        <v>33</v>
      </c>
      <c r="E625" s="90">
        <v>8</v>
      </c>
      <c r="F625" s="108" t="s">
        <v>737</v>
      </c>
      <c r="G625" s="395"/>
      <c r="H625" s="222">
        <f t="shared" si="125"/>
        <v>2200</v>
      </c>
      <c r="I625" s="203">
        <v>2200</v>
      </c>
      <c r="J625" s="113"/>
      <c r="K625" s="113"/>
      <c r="L625" s="88">
        <f t="shared" si="126"/>
        <v>2200</v>
      </c>
      <c r="M625" s="113">
        <v>2200</v>
      </c>
      <c r="N625" s="114"/>
      <c r="O625" s="113"/>
      <c r="P625" s="113">
        <f t="shared" si="127"/>
        <v>0</v>
      </c>
      <c r="Q625" s="113">
        <v>0</v>
      </c>
      <c r="R625" s="114"/>
      <c r="S625" s="114"/>
      <c r="T625" s="114">
        <f t="shared" si="128"/>
        <v>8.9989999999997963</v>
      </c>
      <c r="U625" s="114">
        <v>8.9989999999997963</v>
      </c>
      <c r="V625" s="114"/>
      <c r="W625" s="114"/>
      <c r="X625" s="82" t="s">
        <v>715</v>
      </c>
      <c r="Y625" s="90"/>
      <c r="Z625" s="50">
        <f t="shared" si="120"/>
        <v>2200</v>
      </c>
      <c r="AA625" s="51">
        <f t="shared" si="121"/>
        <v>2200</v>
      </c>
      <c r="AB625" s="51">
        <f t="shared" si="122"/>
        <v>0</v>
      </c>
      <c r="AC625" s="51">
        <f t="shared" si="123"/>
        <v>8.9989999999997963</v>
      </c>
    </row>
    <row r="626" spans="1:29" ht="30">
      <c r="A626" s="49" t="s">
        <v>862</v>
      </c>
      <c r="B626" s="49" t="s">
        <v>33</v>
      </c>
      <c r="E626" s="90">
        <v>9</v>
      </c>
      <c r="F626" s="108" t="s">
        <v>738</v>
      </c>
      <c r="G626" s="395"/>
      <c r="H626" s="222">
        <f t="shared" si="125"/>
        <v>1902.07</v>
      </c>
      <c r="I626" s="203">
        <v>1902.07</v>
      </c>
      <c r="J626" s="113"/>
      <c r="K626" s="113"/>
      <c r="L626" s="88">
        <f t="shared" si="126"/>
        <v>0</v>
      </c>
      <c r="M626" s="113"/>
      <c r="N626" s="114"/>
      <c r="O626" s="113"/>
      <c r="P626" s="113">
        <f t="shared" si="127"/>
        <v>1902.07</v>
      </c>
      <c r="Q626" s="113">
        <v>1902.07</v>
      </c>
      <c r="R626" s="114"/>
      <c r="S626" s="114"/>
      <c r="T626" s="114">
        <f t="shared" si="128"/>
        <v>0</v>
      </c>
      <c r="U626" s="114"/>
      <c r="V626" s="114"/>
      <c r="W626" s="114"/>
      <c r="X626" s="82" t="s">
        <v>715</v>
      </c>
      <c r="Y626" s="90"/>
      <c r="Z626" s="50">
        <f t="shared" si="120"/>
        <v>1902.07</v>
      </c>
      <c r="AA626" s="51">
        <f t="shared" si="121"/>
        <v>0</v>
      </c>
      <c r="AB626" s="51">
        <f t="shared" si="122"/>
        <v>1902.07</v>
      </c>
      <c r="AC626" s="51">
        <f t="shared" si="123"/>
        <v>0</v>
      </c>
    </row>
    <row r="627" spans="1:29" ht="30">
      <c r="A627" s="49" t="s">
        <v>862</v>
      </c>
      <c r="B627" s="49" t="s">
        <v>33</v>
      </c>
      <c r="E627" s="90">
        <v>10</v>
      </c>
      <c r="F627" s="108" t="s">
        <v>739</v>
      </c>
      <c r="G627" s="395"/>
      <c r="H627" s="222">
        <f t="shared" si="125"/>
        <v>26872.993999999999</v>
      </c>
      <c r="I627" s="203">
        <v>26872.993999999999</v>
      </c>
      <c r="J627" s="113"/>
      <c r="K627" s="113"/>
      <c r="L627" s="88">
        <f t="shared" si="126"/>
        <v>26872.993999999999</v>
      </c>
      <c r="M627" s="113">
        <v>26872.993999999999</v>
      </c>
      <c r="N627" s="114"/>
      <c r="O627" s="113"/>
      <c r="P627" s="113">
        <f t="shared" si="127"/>
        <v>0</v>
      </c>
      <c r="Q627" s="113">
        <v>0</v>
      </c>
      <c r="R627" s="114"/>
      <c r="S627" s="114"/>
      <c r="T627" s="114">
        <f t="shared" si="128"/>
        <v>33.931999999997061</v>
      </c>
      <c r="U627" s="114">
        <v>33.931999999997061</v>
      </c>
      <c r="V627" s="114"/>
      <c r="W627" s="114"/>
      <c r="X627" s="82" t="s">
        <v>718</v>
      </c>
      <c r="Y627" s="90"/>
      <c r="Z627" s="50">
        <f t="shared" si="120"/>
        <v>26872.993999999999</v>
      </c>
      <c r="AA627" s="51">
        <f t="shared" si="121"/>
        <v>26872.993999999999</v>
      </c>
      <c r="AB627" s="51">
        <f t="shared" si="122"/>
        <v>0</v>
      </c>
      <c r="AC627" s="51">
        <f t="shared" si="123"/>
        <v>33.931999999997061</v>
      </c>
    </row>
    <row r="628" spans="1:29" ht="30">
      <c r="A628" s="49" t="s">
        <v>862</v>
      </c>
      <c r="B628" s="49" t="s">
        <v>33</v>
      </c>
      <c r="E628" s="90">
        <v>11</v>
      </c>
      <c r="F628" s="108" t="s">
        <v>740</v>
      </c>
      <c r="G628" s="395"/>
      <c r="H628" s="222">
        <f t="shared" si="125"/>
        <v>1821.758</v>
      </c>
      <c r="I628" s="203">
        <v>1821.758</v>
      </c>
      <c r="J628" s="113"/>
      <c r="K628" s="113"/>
      <c r="L628" s="88">
        <f t="shared" si="126"/>
        <v>1821.758</v>
      </c>
      <c r="M628" s="113">
        <v>1821.758</v>
      </c>
      <c r="N628" s="114"/>
      <c r="O628" s="113"/>
      <c r="P628" s="113">
        <f t="shared" si="127"/>
        <v>0</v>
      </c>
      <c r="Q628" s="113">
        <v>0</v>
      </c>
      <c r="R628" s="114"/>
      <c r="S628" s="114"/>
      <c r="T628" s="114">
        <f t="shared" si="128"/>
        <v>0</v>
      </c>
      <c r="U628" s="114">
        <v>0</v>
      </c>
      <c r="V628" s="114"/>
      <c r="W628" s="114"/>
      <c r="X628" s="82" t="s">
        <v>718</v>
      </c>
      <c r="Y628" s="90"/>
      <c r="Z628" s="50">
        <f t="shared" si="120"/>
        <v>1821.758</v>
      </c>
      <c r="AA628" s="51">
        <f t="shared" si="121"/>
        <v>1821.758</v>
      </c>
      <c r="AB628" s="51">
        <f t="shared" si="122"/>
        <v>0</v>
      </c>
      <c r="AC628" s="51">
        <f t="shared" si="123"/>
        <v>0</v>
      </c>
    </row>
    <row r="629" spans="1:29" ht="30">
      <c r="A629" s="49" t="s">
        <v>862</v>
      </c>
      <c r="B629" s="49" t="s">
        <v>33</v>
      </c>
      <c r="E629" s="90">
        <v>12</v>
      </c>
      <c r="F629" s="108" t="s">
        <v>741</v>
      </c>
      <c r="G629" s="395"/>
      <c r="H629" s="222">
        <f t="shared" si="125"/>
        <v>1613.867</v>
      </c>
      <c r="I629" s="203">
        <v>1613.867</v>
      </c>
      <c r="J629" s="113"/>
      <c r="K629" s="113"/>
      <c r="L629" s="88">
        <f t="shared" si="126"/>
        <v>1613.867</v>
      </c>
      <c r="M629" s="113">
        <v>1613.867</v>
      </c>
      <c r="N629" s="114"/>
      <c r="O629" s="113"/>
      <c r="P629" s="113">
        <f t="shared" si="127"/>
        <v>0</v>
      </c>
      <c r="Q629" s="113">
        <v>0</v>
      </c>
      <c r="R629" s="114"/>
      <c r="S629" s="114"/>
      <c r="T629" s="114">
        <f t="shared" si="128"/>
        <v>0</v>
      </c>
      <c r="U629" s="114">
        <v>0</v>
      </c>
      <c r="V629" s="114"/>
      <c r="W629" s="114"/>
      <c r="X629" s="82" t="s">
        <v>720</v>
      </c>
      <c r="Y629" s="90"/>
      <c r="Z629" s="50">
        <f t="shared" si="120"/>
        <v>1613.867</v>
      </c>
      <c r="AA629" s="51">
        <f t="shared" si="121"/>
        <v>1613.867</v>
      </c>
      <c r="AB629" s="51">
        <f t="shared" si="122"/>
        <v>0</v>
      </c>
      <c r="AC629" s="51">
        <f t="shared" si="123"/>
        <v>0</v>
      </c>
    </row>
    <row r="630" spans="1:29" ht="30">
      <c r="A630" s="49" t="s">
        <v>862</v>
      </c>
      <c r="B630" s="49" t="s">
        <v>33</v>
      </c>
      <c r="E630" s="90">
        <v>13</v>
      </c>
      <c r="F630" s="108" t="s">
        <v>742</v>
      </c>
      <c r="G630" s="124" t="s">
        <v>714</v>
      </c>
      <c r="H630" s="222">
        <f t="shared" si="125"/>
        <v>997</v>
      </c>
      <c r="I630" s="203">
        <v>997</v>
      </c>
      <c r="J630" s="113"/>
      <c r="K630" s="113"/>
      <c r="L630" s="88">
        <f t="shared" si="126"/>
        <v>997</v>
      </c>
      <c r="M630" s="113">
        <v>997</v>
      </c>
      <c r="N630" s="114"/>
      <c r="O630" s="113"/>
      <c r="P630" s="113">
        <f t="shared" si="127"/>
        <v>0</v>
      </c>
      <c r="Q630" s="113">
        <v>0</v>
      </c>
      <c r="R630" s="114"/>
      <c r="S630" s="114"/>
      <c r="T630" s="114">
        <f t="shared" si="128"/>
        <v>41.048006999999998</v>
      </c>
      <c r="U630" s="114">
        <v>41.048006999999998</v>
      </c>
      <c r="V630" s="114"/>
      <c r="W630" s="114"/>
      <c r="X630" s="82" t="s">
        <v>715</v>
      </c>
      <c r="Y630" s="90"/>
      <c r="Z630" s="50">
        <f t="shared" si="120"/>
        <v>997</v>
      </c>
      <c r="AA630" s="51">
        <f t="shared" si="121"/>
        <v>997</v>
      </c>
      <c r="AB630" s="51">
        <f t="shared" si="122"/>
        <v>0</v>
      </c>
      <c r="AC630" s="51">
        <f t="shared" si="123"/>
        <v>41.048006999999998</v>
      </c>
    </row>
    <row r="631" spans="1:29" ht="30">
      <c r="A631" s="49" t="s">
        <v>862</v>
      </c>
      <c r="B631" s="49" t="s">
        <v>33</v>
      </c>
      <c r="E631" s="90">
        <v>14</v>
      </c>
      <c r="F631" s="108" t="s">
        <v>744</v>
      </c>
      <c r="G631" s="395" t="s">
        <v>743</v>
      </c>
      <c r="H631" s="222">
        <f t="shared" si="125"/>
        <v>2200</v>
      </c>
      <c r="I631" s="203">
        <v>2200</v>
      </c>
      <c r="J631" s="113"/>
      <c r="K631" s="113"/>
      <c r="L631" s="88">
        <f t="shared" si="126"/>
        <v>1702.07</v>
      </c>
      <c r="M631" s="113">
        <v>1702.07</v>
      </c>
      <c r="N631" s="114"/>
      <c r="O631" s="113"/>
      <c r="P631" s="113">
        <f t="shared" si="127"/>
        <v>497.93</v>
      </c>
      <c r="Q631" s="113">
        <v>497.93</v>
      </c>
      <c r="R631" s="114"/>
      <c r="S631" s="114"/>
      <c r="T631" s="114">
        <f t="shared" si="128"/>
        <v>0</v>
      </c>
      <c r="U631" s="114">
        <v>0</v>
      </c>
      <c r="V631" s="114"/>
      <c r="W631" s="114"/>
      <c r="X631" s="82" t="s">
        <v>715</v>
      </c>
      <c r="Y631" s="90"/>
      <c r="Z631" s="50">
        <f t="shared" si="120"/>
        <v>2200</v>
      </c>
      <c r="AA631" s="51">
        <f t="shared" si="121"/>
        <v>1702.07</v>
      </c>
      <c r="AB631" s="51">
        <f t="shared" si="122"/>
        <v>497.93</v>
      </c>
      <c r="AC631" s="51">
        <f t="shared" si="123"/>
        <v>0</v>
      </c>
    </row>
    <row r="632" spans="1:29" ht="30">
      <c r="A632" s="49" t="s">
        <v>862</v>
      </c>
      <c r="B632" s="49" t="s">
        <v>33</v>
      </c>
      <c r="E632" s="90">
        <v>15</v>
      </c>
      <c r="F632" s="108" t="s">
        <v>745</v>
      </c>
      <c r="G632" s="395"/>
      <c r="H632" s="222">
        <f t="shared" si="125"/>
        <v>1925</v>
      </c>
      <c r="I632" s="203">
        <v>1925</v>
      </c>
      <c r="J632" s="113"/>
      <c r="K632" s="113"/>
      <c r="L632" s="88">
        <f t="shared" si="126"/>
        <v>0</v>
      </c>
      <c r="M632" s="113"/>
      <c r="N632" s="114"/>
      <c r="O632" s="113"/>
      <c r="P632" s="113">
        <f t="shared" si="127"/>
        <v>1925</v>
      </c>
      <c r="Q632" s="113">
        <v>1925</v>
      </c>
      <c r="R632" s="114"/>
      <c r="S632" s="114"/>
      <c r="T632" s="114">
        <f t="shared" si="128"/>
        <v>0</v>
      </c>
      <c r="U632" s="114"/>
      <c r="V632" s="114"/>
      <c r="W632" s="114"/>
      <c r="X632" s="82" t="s">
        <v>718</v>
      </c>
      <c r="Y632" s="90"/>
      <c r="Z632" s="50">
        <f t="shared" si="120"/>
        <v>1925</v>
      </c>
      <c r="AA632" s="51">
        <f t="shared" si="121"/>
        <v>0</v>
      </c>
      <c r="AB632" s="51">
        <f t="shared" si="122"/>
        <v>1925</v>
      </c>
      <c r="AC632" s="51">
        <f t="shared" si="123"/>
        <v>0</v>
      </c>
    </row>
    <row r="633" spans="1:29" ht="30">
      <c r="A633" s="49" t="s">
        <v>862</v>
      </c>
      <c r="B633" s="49" t="s">
        <v>33</v>
      </c>
      <c r="E633" s="90">
        <v>16</v>
      </c>
      <c r="F633" s="108" t="s">
        <v>746</v>
      </c>
      <c r="G633" s="395"/>
      <c r="H633" s="222">
        <f t="shared" si="125"/>
        <v>1950</v>
      </c>
      <c r="I633" s="203">
        <v>1950</v>
      </c>
      <c r="J633" s="113"/>
      <c r="K633" s="113"/>
      <c r="L633" s="88">
        <f t="shared" si="126"/>
        <v>0</v>
      </c>
      <c r="M633" s="113"/>
      <c r="N633" s="114"/>
      <c r="O633" s="113"/>
      <c r="P633" s="113">
        <f t="shared" si="127"/>
        <v>1950</v>
      </c>
      <c r="Q633" s="113">
        <v>1950</v>
      </c>
      <c r="R633" s="114"/>
      <c r="S633" s="114"/>
      <c r="T633" s="114">
        <f t="shared" si="128"/>
        <v>0</v>
      </c>
      <c r="U633" s="114"/>
      <c r="V633" s="114"/>
      <c r="W633" s="114"/>
      <c r="X633" s="82" t="s">
        <v>720</v>
      </c>
      <c r="Y633" s="90"/>
      <c r="Z633" s="50">
        <f t="shared" si="120"/>
        <v>1950</v>
      </c>
      <c r="AA633" s="51">
        <f t="shared" si="121"/>
        <v>0</v>
      </c>
      <c r="AB633" s="51">
        <f t="shared" si="122"/>
        <v>1950</v>
      </c>
      <c r="AC633" s="51">
        <f t="shared" si="123"/>
        <v>0</v>
      </c>
    </row>
    <row r="634" spans="1:29" ht="30">
      <c r="A634" s="49" t="s">
        <v>862</v>
      </c>
      <c r="B634" s="49" t="s">
        <v>33</v>
      </c>
      <c r="E634" s="90">
        <v>17</v>
      </c>
      <c r="F634" s="108" t="s">
        <v>747</v>
      </c>
      <c r="G634" s="395"/>
      <c r="H634" s="222">
        <f t="shared" si="125"/>
        <v>701</v>
      </c>
      <c r="I634" s="203">
        <v>701</v>
      </c>
      <c r="J634" s="113"/>
      <c r="K634" s="113"/>
      <c r="L634" s="88">
        <f t="shared" si="126"/>
        <v>0</v>
      </c>
      <c r="M634" s="113"/>
      <c r="N634" s="114"/>
      <c r="O634" s="113"/>
      <c r="P634" s="113">
        <f t="shared" si="127"/>
        <v>701</v>
      </c>
      <c r="Q634" s="113">
        <v>701</v>
      </c>
      <c r="R634" s="114"/>
      <c r="S634" s="114"/>
      <c r="T634" s="114">
        <f t="shared" si="128"/>
        <v>0</v>
      </c>
      <c r="U634" s="114"/>
      <c r="V634" s="114"/>
      <c r="W634" s="114"/>
      <c r="X634" s="82" t="s">
        <v>720</v>
      </c>
      <c r="Y634" s="90"/>
      <c r="Z634" s="50">
        <f t="shared" si="120"/>
        <v>701</v>
      </c>
      <c r="AA634" s="51">
        <f t="shared" si="121"/>
        <v>0</v>
      </c>
      <c r="AB634" s="51">
        <f t="shared" si="122"/>
        <v>701</v>
      </c>
      <c r="AC634" s="51">
        <f t="shared" si="123"/>
        <v>0</v>
      </c>
    </row>
    <row r="635" spans="1:29" ht="30">
      <c r="A635" s="49" t="s">
        <v>862</v>
      </c>
      <c r="B635" s="49" t="s">
        <v>33</v>
      </c>
      <c r="E635" s="90">
        <v>18</v>
      </c>
      <c r="F635" s="108" t="s">
        <v>744</v>
      </c>
      <c r="G635" s="124" t="s">
        <v>716</v>
      </c>
      <c r="H635" s="222">
        <f t="shared" si="125"/>
        <v>1076</v>
      </c>
      <c r="I635" s="203">
        <v>1076</v>
      </c>
      <c r="J635" s="113"/>
      <c r="K635" s="113"/>
      <c r="L635" s="88">
        <f t="shared" si="126"/>
        <v>0</v>
      </c>
      <c r="M635" s="113"/>
      <c r="N635" s="114"/>
      <c r="O635" s="113"/>
      <c r="P635" s="113">
        <f t="shared" si="127"/>
        <v>1076</v>
      </c>
      <c r="Q635" s="113">
        <v>1076</v>
      </c>
      <c r="R635" s="114"/>
      <c r="S635" s="114"/>
      <c r="T635" s="114">
        <f t="shared" si="128"/>
        <v>0</v>
      </c>
      <c r="U635" s="114"/>
      <c r="V635" s="114"/>
      <c r="W635" s="114"/>
      <c r="X635" s="82" t="s">
        <v>715</v>
      </c>
      <c r="Y635" s="90"/>
      <c r="Z635" s="50">
        <f t="shared" si="120"/>
        <v>1076</v>
      </c>
      <c r="AA635" s="51">
        <f t="shared" si="121"/>
        <v>0</v>
      </c>
      <c r="AB635" s="51">
        <f t="shared" si="122"/>
        <v>1076</v>
      </c>
      <c r="AC635" s="51">
        <f t="shared" si="123"/>
        <v>0</v>
      </c>
    </row>
    <row r="636" spans="1:29" ht="30">
      <c r="A636" s="49" t="s">
        <v>862</v>
      </c>
      <c r="B636" s="49" t="s">
        <v>33</v>
      </c>
      <c r="E636" s="90">
        <v>19</v>
      </c>
      <c r="F636" s="108" t="s">
        <v>748</v>
      </c>
      <c r="G636" s="395" t="s">
        <v>717</v>
      </c>
      <c r="H636" s="222">
        <f t="shared" si="125"/>
        <v>602</v>
      </c>
      <c r="I636" s="203">
        <v>602</v>
      </c>
      <c r="J636" s="113"/>
      <c r="K636" s="113"/>
      <c r="L636" s="88">
        <f t="shared" si="126"/>
        <v>602</v>
      </c>
      <c r="M636" s="113">
        <v>602</v>
      </c>
      <c r="N636" s="114"/>
      <c r="O636" s="113"/>
      <c r="P636" s="113">
        <f t="shared" si="127"/>
        <v>0</v>
      </c>
      <c r="Q636" s="113">
        <v>0</v>
      </c>
      <c r="R636" s="114"/>
      <c r="S636" s="114"/>
      <c r="T636" s="114">
        <f t="shared" si="128"/>
        <v>9.9600000000000364</v>
      </c>
      <c r="U636" s="114">
        <v>9.9600000000000364</v>
      </c>
      <c r="V636" s="114"/>
      <c r="W636" s="114"/>
      <c r="X636" s="82" t="s">
        <v>718</v>
      </c>
      <c r="Y636" s="90"/>
      <c r="Z636" s="50">
        <f t="shared" si="120"/>
        <v>602</v>
      </c>
      <c r="AA636" s="51">
        <f t="shared" si="121"/>
        <v>602</v>
      </c>
      <c r="AB636" s="51">
        <f t="shared" si="122"/>
        <v>0</v>
      </c>
      <c r="AC636" s="51">
        <f t="shared" si="123"/>
        <v>9.9600000000000364</v>
      </c>
    </row>
    <row r="637" spans="1:29" ht="30">
      <c r="A637" s="49" t="s">
        <v>862</v>
      </c>
      <c r="B637" s="49" t="s">
        <v>33</v>
      </c>
      <c r="E637" s="90">
        <v>20</v>
      </c>
      <c r="F637" s="108" t="s">
        <v>749</v>
      </c>
      <c r="G637" s="395"/>
      <c r="H637" s="222">
        <f t="shared" si="125"/>
        <v>450</v>
      </c>
      <c r="I637" s="203">
        <v>450</v>
      </c>
      <c r="J637" s="113"/>
      <c r="K637" s="113"/>
      <c r="L637" s="88">
        <f t="shared" si="126"/>
        <v>450</v>
      </c>
      <c r="M637" s="113">
        <v>450</v>
      </c>
      <c r="N637" s="114"/>
      <c r="O637" s="113"/>
      <c r="P637" s="113">
        <f t="shared" si="127"/>
        <v>0</v>
      </c>
      <c r="Q637" s="113">
        <v>0</v>
      </c>
      <c r="R637" s="114"/>
      <c r="S637" s="114"/>
      <c r="T637" s="114">
        <f t="shared" si="128"/>
        <v>8.1089999999999804</v>
      </c>
      <c r="U637" s="114">
        <v>8.1089999999999804</v>
      </c>
      <c r="V637" s="114"/>
      <c r="W637" s="114"/>
      <c r="X637" s="82" t="s">
        <v>718</v>
      </c>
      <c r="Y637" s="90"/>
      <c r="Z637" s="50">
        <f t="shared" si="120"/>
        <v>450</v>
      </c>
      <c r="AA637" s="51">
        <f t="shared" si="121"/>
        <v>450</v>
      </c>
      <c r="AB637" s="51">
        <f t="shared" si="122"/>
        <v>0</v>
      </c>
      <c r="AC637" s="51">
        <f t="shared" si="123"/>
        <v>8.1089999999999804</v>
      </c>
    </row>
    <row r="638" spans="1:29" ht="30">
      <c r="A638" s="49" t="s">
        <v>862</v>
      </c>
      <c r="B638" s="49" t="s">
        <v>33</v>
      </c>
      <c r="E638" s="90">
        <v>21</v>
      </c>
      <c r="F638" s="108" t="s">
        <v>750</v>
      </c>
      <c r="G638" s="395"/>
      <c r="H638" s="222">
        <f t="shared" si="125"/>
        <v>1767</v>
      </c>
      <c r="I638" s="203">
        <v>1767</v>
      </c>
      <c r="J638" s="113"/>
      <c r="K638" s="113"/>
      <c r="L638" s="88">
        <f t="shared" si="126"/>
        <v>1767</v>
      </c>
      <c r="M638" s="113">
        <v>1767</v>
      </c>
      <c r="N638" s="114"/>
      <c r="O638" s="113"/>
      <c r="P638" s="113">
        <f t="shared" si="127"/>
        <v>0</v>
      </c>
      <c r="Q638" s="113">
        <v>0</v>
      </c>
      <c r="R638" s="114"/>
      <c r="S638" s="114"/>
      <c r="T638" s="114">
        <f t="shared" si="128"/>
        <v>10.644790999999941</v>
      </c>
      <c r="U638" s="114">
        <v>10.644790999999941</v>
      </c>
      <c r="V638" s="114"/>
      <c r="W638" s="114"/>
      <c r="X638" s="82" t="s">
        <v>718</v>
      </c>
      <c r="Y638" s="90"/>
      <c r="Z638" s="50">
        <f t="shared" si="120"/>
        <v>1767</v>
      </c>
      <c r="AA638" s="51">
        <f t="shared" si="121"/>
        <v>1767</v>
      </c>
      <c r="AB638" s="51">
        <f t="shared" si="122"/>
        <v>0</v>
      </c>
      <c r="AC638" s="51">
        <f t="shared" si="123"/>
        <v>10.644790999999941</v>
      </c>
    </row>
    <row r="639" spans="1:29" ht="30">
      <c r="A639" s="49" t="s">
        <v>862</v>
      </c>
      <c r="B639" s="49" t="s">
        <v>33</v>
      </c>
      <c r="E639" s="90">
        <v>22</v>
      </c>
      <c r="F639" s="108" t="s">
        <v>751</v>
      </c>
      <c r="G639" s="395"/>
      <c r="H639" s="222">
        <f t="shared" si="125"/>
        <v>350</v>
      </c>
      <c r="I639" s="203">
        <v>350</v>
      </c>
      <c r="J639" s="113"/>
      <c r="K639" s="113"/>
      <c r="L639" s="88">
        <f t="shared" si="126"/>
        <v>350</v>
      </c>
      <c r="M639" s="113">
        <v>350</v>
      </c>
      <c r="N639" s="114"/>
      <c r="O639" s="113"/>
      <c r="P639" s="113">
        <f t="shared" si="127"/>
        <v>0</v>
      </c>
      <c r="Q639" s="113">
        <v>0</v>
      </c>
      <c r="R639" s="114"/>
      <c r="S639" s="114"/>
      <c r="T639" s="114">
        <f t="shared" si="128"/>
        <v>7.2740000000000009</v>
      </c>
      <c r="U639" s="114">
        <v>7.2740000000000009</v>
      </c>
      <c r="V639" s="114"/>
      <c r="W639" s="114"/>
      <c r="X639" s="82" t="s">
        <v>718</v>
      </c>
      <c r="Y639" s="90"/>
      <c r="Z639" s="50">
        <f t="shared" si="120"/>
        <v>350</v>
      </c>
      <c r="AA639" s="51">
        <f t="shared" si="121"/>
        <v>350</v>
      </c>
      <c r="AB639" s="51">
        <f t="shared" si="122"/>
        <v>0</v>
      </c>
      <c r="AC639" s="51">
        <f t="shared" si="123"/>
        <v>7.2740000000000009</v>
      </c>
    </row>
    <row r="640" spans="1:29" ht="30">
      <c r="A640" s="49" t="s">
        <v>862</v>
      </c>
      <c r="B640" s="49" t="s">
        <v>33</v>
      </c>
      <c r="E640" s="90">
        <v>23</v>
      </c>
      <c r="F640" s="108" t="s">
        <v>752</v>
      </c>
      <c r="G640" s="395"/>
      <c r="H640" s="222">
        <f t="shared" si="125"/>
        <v>1746</v>
      </c>
      <c r="I640" s="203">
        <v>1746</v>
      </c>
      <c r="J640" s="113"/>
      <c r="K640" s="113"/>
      <c r="L640" s="88">
        <f t="shared" si="126"/>
        <v>0</v>
      </c>
      <c r="M640" s="113"/>
      <c r="N640" s="114"/>
      <c r="O640" s="113"/>
      <c r="P640" s="113">
        <f t="shared" si="127"/>
        <v>1746</v>
      </c>
      <c r="Q640" s="113">
        <v>1746</v>
      </c>
      <c r="R640" s="114"/>
      <c r="S640" s="114"/>
      <c r="T640" s="114">
        <f t="shared" si="128"/>
        <v>0</v>
      </c>
      <c r="U640" s="114"/>
      <c r="V640" s="114"/>
      <c r="W640" s="114"/>
      <c r="X640" s="82" t="s">
        <v>718</v>
      </c>
      <c r="Y640" s="90"/>
      <c r="Z640" s="50">
        <f t="shared" si="120"/>
        <v>1746</v>
      </c>
      <c r="AA640" s="51">
        <f t="shared" si="121"/>
        <v>0</v>
      </c>
      <c r="AB640" s="51">
        <f t="shared" si="122"/>
        <v>1746</v>
      </c>
      <c r="AC640" s="51">
        <f t="shared" si="123"/>
        <v>0</v>
      </c>
    </row>
    <row r="641" spans="1:29" ht="30">
      <c r="A641" s="49" t="s">
        <v>862</v>
      </c>
      <c r="B641" s="49" t="s">
        <v>33</v>
      </c>
      <c r="E641" s="90">
        <v>24</v>
      </c>
      <c r="F641" s="108" t="s">
        <v>753</v>
      </c>
      <c r="G641" s="395"/>
      <c r="H641" s="222">
        <f t="shared" si="125"/>
        <v>250</v>
      </c>
      <c r="I641" s="203">
        <v>250</v>
      </c>
      <c r="J641" s="113"/>
      <c r="K641" s="113"/>
      <c r="L641" s="88">
        <f t="shared" si="126"/>
        <v>0</v>
      </c>
      <c r="M641" s="113"/>
      <c r="N641" s="114"/>
      <c r="O641" s="113"/>
      <c r="P641" s="113">
        <f t="shared" si="127"/>
        <v>250</v>
      </c>
      <c r="Q641" s="113">
        <v>250</v>
      </c>
      <c r="R641" s="114"/>
      <c r="S641" s="114"/>
      <c r="T641" s="114">
        <f t="shared" si="128"/>
        <v>0</v>
      </c>
      <c r="U641" s="114"/>
      <c r="V641" s="114"/>
      <c r="W641" s="114"/>
      <c r="X641" s="82" t="s">
        <v>718</v>
      </c>
      <c r="Y641" s="90"/>
      <c r="Z641" s="50">
        <f t="shared" si="120"/>
        <v>250</v>
      </c>
      <c r="AA641" s="51">
        <f t="shared" si="121"/>
        <v>0</v>
      </c>
      <c r="AB641" s="51">
        <f t="shared" si="122"/>
        <v>250</v>
      </c>
      <c r="AC641" s="51">
        <f t="shared" si="123"/>
        <v>0</v>
      </c>
    </row>
    <row r="642" spans="1:29" ht="30">
      <c r="A642" s="49" t="s">
        <v>862</v>
      </c>
      <c r="B642" s="49" t="s">
        <v>33</v>
      </c>
      <c r="E642" s="90">
        <v>25</v>
      </c>
      <c r="F642" s="108" t="s">
        <v>754</v>
      </c>
      <c r="G642" s="395" t="s">
        <v>721</v>
      </c>
      <c r="H642" s="222">
        <f t="shared" si="125"/>
        <v>252</v>
      </c>
      <c r="I642" s="203">
        <v>252</v>
      </c>
      <c r="J642" s="113"/>
      <c r="K642" s="113"/>
      <c r="L642" s="88">
        <f t="shared" si="126"/>
        <v>252</v>
      </c>
      <c r="M642" s="113">
        <v>252</v>
      </c>
      <c r="N642" s="114"/>
      <c r="O642" s="113"/>
      <c r="P642" s="113">
        <f t="shared" si="127"/>
        <v>0</v>
      </c>
      <c r="Q642" s="113">
        <v>0</v>
      </c>
      <c r="R642" s="114"/>
      <c r="S642" s="114"/>
      <c r="T642" s="114">
        <f t="shared" si="128"/>
        <v>0.77794299999999339</v>
      </c>
      <c r="U642" s="114">
        <v>0.77794299999999339</v>
      </c>
      <c r="V642" s="114"/>
      <c r="W642" s="114"/>
      <c r="X642" s="82" t="s">
        <v>718</v>
      </c>
      <c r="Y642" s="90"/>
      <c r="Z642" s="50">
        <f t="shared" si="120"/>
        <v>252</v>
      </c>
      <c r="AA642" s="51">
        <f t="shared" si="121"/>
        <v>252</v>
      </c>
      <c r="AB642" s="51">
        <f t="shared" si="122"/>
        <v>0</v>
      </c>
      <c r="AC642" s="51">
        <f t="shared" si="123"/>
        <v>0.77794299999999339</v>
      </c>
    </row>
    <row r="643" spans="1:29" ht="30">
      <c r="A643" s="49" t="s">
        <v>862</v>
      </c>
      <c r="B643" s="49" t="s">
        <v>33</v>
      </c>
      <c r="E643" s="90">
        <v>26</v>
      </c>
      <c r="F643" s="108" t="s">
        <v>755</v>
      </c>
      <c r="G643" s="395"/>
      <c r="H643" s="222">
        <f t="shared" si="125"/>
        <v>252</v>
      </c>
      <c r="I643" s="203">
        <v>252</v>
      </c>
      <c r="J643" s="113"/>
      <c r="K643" s="113"/>
      <c r="L643" s="88">
        <f t="shared" si="126"/>
        <v>252</v>
      </c>
      <c r="M643" s="113">
        <v>252</v>
      </c>
      <c r="N643" s="114"/>
      <c r="O643" s="113"/>
      <c r="P643" s="113">
        <f t="shared" si="127"/>
        <v>0</v>
      </c>
      <c r="Q643" s="113">
        <v>0</v>
      </c>
      <c r="R643" s="114"/>
      <c r="S643" s="114"/>
      <c r="T643" s="114">
        <f t="shared" si="128"/>
        <v>2.6005539999999883</v>
      </c>
      <c r="U643" s="114">
        <v>2.6005539999999883</v>
      </c>
      <c r="V643" s="114"/>
      <c r="W643" s="114"/>
      <c r="X643" s="82" t="s">
        <v>718</v>
      </c>
      <c r="Y643" s="90"/>
      <c r="Z643" s="50">
        <f t="shared" si="120"/>
        <v>252</v>
      </c>
      <c r="AA643" s="51">
        <f t="shared" si="121"/>
        <v>252</v>
      </c>
      <c r="AB643" s="51">
        <f t="shared" si="122"/>
        <v>0</v>
      </c>
      <c r="AC643" s="51">
        <f t="shared" si="123"/>
        <v>2.6005539999999883</v>
      </c>
    </row>
    <row r="644" spans="1:29" ht="30">
      <c r="A644" s="49" t="s">
        <v>862</v>
      </c>
      <c r="B644" s="49" t="s">
        <v>33</v>
      </c>
      <c r="E644" s="90">
        <v>27</v>
      </c>
      <c r="F644" s="108" t="s">
        <v>756</v>
      </c>
      <c r="G644" s="395"/>
      <c r="H644" s="222">
        <f t="shared" si="125"/>
        <v>287</v>
      </c>
      <c r="I644" s="203">
        <v>287</v>
      </c>
      <c r="J644" s="113"/>
      <c r="K644" s="113"/>
      <c r="L644" s="88">
        <f t="shared" si="126"/>
        <v>287</v>
      </c>
      <c r="M644" s="113">
        <v>287</v>
      </c>
      <c r="N644" s="114"/>
      <c r="O644" s="113"/>
      <c r="P644" s="113">
        <f t="shared" si="127"/>
        <v>0</v>
      </c>
      <c r="Q644" s="113">
        <v>0</v>
      </c>
      <c r="R644" s="114"/>
      <c r="S644" s="114"/>
      <c r="T644" s="114">
        <f t="shared" si="128"/>
        <v>2.0192279999999982</v>
      </c>
      <c r="U644" s="114">
        <v>2.0192279999999982</v>
      </c>
      <c r="V644" s="114"/>
      <c r="W644" s="114"/>
      <c r="X644" s="82" t="s">
        <v>718</v>
      </c>
      <c r="Y644" s="90"/>
      <c r="Z644" s="50">
        <f t="shared" si="120"/>
        <v>287</v>
      </c>
      <c r="AA644" s="51">
        <f t="shared" si="121"/>
        <v>287</v>
      </c>
      <c r="AB644" s="51">
        <f t="shared" si="122"/>
        <v>0</v>
      </c>
      <c r="AC644" s="51">
        <f t="shared" si="123"/>
        <v>2.0192279999999982</v>
      </c>
    </row>
    <row r="645" spans="1:29" ht="30">
      <c r="A645" s="49" t="s">
        <v>862</v>
      </c>
      <c r="B645" s="49" t="s">
        <v>33</v>
      </c>
      <c r="E645" s="90">
        <v>28</v>
      </c>
      <c r="F645" s="108" t="s">
        <v>757</v>
      </c>
      <c r="G645" s="395"/>
      <c r="H645" s="222">
        <f t="shared" si="125"/>
        <v>286</v>
      </c>
      <c r="I645" s="203">
        <v>286</v>
      </c>
      <c r="J645" s="113"/>
      <c r="K645" s="113"/>
      <c r="L645" s="88">
        <f t="shared" si="126"/>
        <v>286</v>
      </c>
      <c r="M645" s="113">
        <v>286</v>
      </c>
      <c r="N645" s="114"/>
      <c r="O645" s="113"/>
      <c r="P645" s="113">
        <f t="shared" si="127"/>
        <v>0</v>
      </c>
      <c r="Q645" s="113">
        <v>0</v>
      </c>
      <c r="R645" s="114"/>
      <c r="S645" s="114"/>
      <c r="T645" s="114">
        <f t="shared" si="128"/>
        <v>4.9943149999999719</v>
      </c>
      <c r="U645" s="114">
        <v>4.9943149999999719</v>
      </c>
      <c r="V645" s="114"/>
      <c r="W645" s="114"/>
      <c r="X645" s="82" t="s">
        <v>718</v>
      </c>
      <c r="Y645" s="90"/>
      <c r="Z645" s="50">
        <f t="shared" si="120"/>
        <v>286</v>
      </c>
      <c r="AA645" s="51">
        <f t="shared" si="121"/>
        <v>286</v>
      </c>
      <c r="AB645" s="51">
        <f t="shared" si="122"/>
        <v>0</v>
      </c>
      <c r="AC645" s="51">
        <f t="shared" si="123"/>
        <v>4.9943149999999719</v>
      </c>
    </row>
    <row r="646" spans="1:29" ht="30">
      <c r="A646" s="49" t="s">
        <v>862</v>
      </c>
      <c r="B646" s="49" t="s">
        <v>33</v>
      </c>
      <c r="E646" s="90">
        <v>29</v>
      </c>
      <c r="F646" s="108" t="s">
        <v>758</v>
      </c>
      <c r="G646" s="395"/>
      <c r="H646" s="222">
        <f t="shared" si="125"/>
        <v>128</v>
      </c>
      <c r="I646" s="203">
        <v>128</v>
      </c>
      <c r="J646" s="113"/>
      <c r="K646" s="113"/>
      <c r="L646" s="88">
        <f t="shared" si="126"/>
        <v>128</v>
      </c>
      <c r="M646" s="113">
        <v>128</v>
      </c>
      <c r="N646" s="114"/>
      <c r="O646" s="113"/>
      <c r="P646" s="113">
        <f t="shared" si="127"/>
        <v>0</v>
      </c>
      <c r="Q646" s="113">
        <v>0</v>
      </c>
      <c r="R646" s="114"/>
      <c r="S646" s="114"/>
      <c r="T646" s="114">
        <f t="shared" si="128"/>
        <v>0</v>
      </c>
      <c r="U646" s="114">
        <v>0</v>
      </c>
      <c r="V646" s="114"/>
      <c r="W646" s="114"/>
      <c r="X646" s="82" t="s">
        <v>718</v>
      </c>
      <c r="Y646" s="90"/>
      <c r="Z646" s="50">
        <f t="shared" si="120"/>
        <v>128</v>
      </c>
      <c r="AA646" s="51">
        <f t="shared" si="121"/>
        <v>128</v>
      </c>
      <c r="AB646" s="51">
        <f t="shared" si="122"/>
        <v>0</v>
      </c>
      <c r="AC646" s="51">
        <f t="shared" si="123"/>
        <v>0</v>
      </c>
    </row>
    <row r="647" spans="1:29" ht="30">
      <c r="A647" s="49" t="s">
        <v>862</v>
      </c>
      <c r="B647" s="49" t="s">
        <v>33</v>
      </c>
      <c r="E647" s="90">
        <v>30</v>
      </c>
      <c r="F647" s="108" t="s">
        <v>758</v>
      </c>
      <c r="G647" s="395"/>
      <c r="H647" s="222">
        <f t="shared" si="125"/>
        <v>159</v>
      </c>
      <c r="I647" s="203">
        <v>159</v>
      </c>
      <c r="J647" s="113"/>
      <c r="K647" s="113"/>
      <c r="L647" s="88">
        <f t="shared" si="126"/>
        <v>159</v>
      </c>
      <c r="M647" s="113">
        <v>159</v>
      </c>
      <c r="N647" s="114"/>
      <c r="O647" s="113"/>
      <c r="P647" s="113">
        <f t="shared" si="127"/>
        <v>0</v>
      </c>
      <c r="Q647" s="113">
        <v>0</v>
      </c>
      <c r="R647" s="114"/>
      <c r="S647" s="114"/>
      <c r="T647" s="114">
        <f t="shared" si="128"/>
        <v>3.0452860000000044</v>
      </c>
      <c r="U647" s="114">
        <v>3.0452860000000044</v>
      </c>
      <c r="V647" s="114"/>
      <c r="W647" s="114"/>
      <c r="X647" s="82" t="s">
        <v>718</v>
      </c>
      <c r="Y647" s="90"/>
      <c r="Z647" s="50">
        <f t="shared" si="120"/>
        <v>159</v>
      </c>
      <c r="AA647" s="51">
        <f t="shared" si="121"/>
        <v>159</v>
      </c>
      <c r="AB647" s="51">
        <f t="shared" si="122"/>
        <v>0</v>
      </c>
      <c r="AC647" s="51">
        <f t="shared" si="123"/>
        <v>3.0452860000000044</v>
      </c>
    </row>
    <row r="648" spans="1:29" ht="30">
      <c r="A648" s="49" t="s">
        <v>862</v>
      </c>
      <c r="B648" s="49" t="s">
        <v>33</v>
      </c>
      <c r="E648" s="90">
        <v>31</v>
      </c>
      <c r="F648" s="108" t="s">
        <v>759</v>
      </c>
      <c r="G648" s="395"/>
      <c r="H648" s="222">
        <f t="shared" si="125"/>
        <v>287</v>
      </c>
      <c r="I648" s="203">
        <v>287</v>
      </c>
      <c r="J648" s="113"/>
      <c r="K648" s="113"/>
      <c r="L648" s="88">
        <f t="shared" si="126"/>
        <v>287</v>
      </c>
      <c r="M648" s="113">
        <v>287</v>
      </c>
      <c r="N648" s="114"/>
      <c r="O648" s="113"/>
      <c r="P648" s="113">
        <f t="shared" si="127"/>
        <v>0</v>
      </c>
      <c r="Q648" s="113">
        <v>0</v>
      </c>
      <c r="R648" s="114"/>
      <c r="S648" s="114"/>
      <c r="T648" s="114">
        <f t="shared" si="128"/>
        <v>27.942000000000007</v>
      </c>
      <c r="U648" s="114">
        <v>27.942000000000007</v>
      </c>
      <c r="V648" s="114"/>
      <c r="W648" s="114"/>
      <c r="X648" s="82" t="s">
        <v>718</v>
      </c>
      <c r="Y648" s="90"/>
      <c r="Z648" s="50">
        <f t="shared" si="120"/>
        <v>287</v>
      </c>
      <c r="AA648" s="51">
        <f t="shared" si="121"/>
        <v>287</v>
      </c>
      <c r="AB648" s="51">
        <f t="shared" si="122"/>
        <v>0</v>
      </c>
      <c r="AC648" s="51">
        <f t="shared" si="123"/>
        <v>27.942000000000007</v>
      </c>
    </row>
    <row r="649" spans="1:29" ht="30">
      <c r="A649" s="49" t="s">
        <v>862</v>
      </c>
      <c r="B649" s="49" t="s">
        <v>33</v>
      </c>
      <c r="E649" s="90">
        <v>32</v>
      </c>
      <c r="F649" s="108" t="s">
        <v>760</v>
      </c>
      <c r="G649" s="395"/>
      <c r="H649" s="222">
        <f t="shared" si="125"/>
        <v>287</v>
      </c>
      <c r="I649" s="203">
        <v>287</v>
      </c>
      <c r="J649" s="113"/>
      <c r="K649" s="113"/>
      <c r="L649" s="88">
        <f t="shared" si="126"/>
        <v>287</v>
      </c>
      <c r="M649" s="113">
        <v>287</v>
      </c>
      <c r="N649" s="114"/>
      <c r="O649" s="113"/>
      <c r="P649" s="113">
        <f t="shared" si="127"/>
        <v>0</v>
      </c>
      <c r="Q649" s="113">
        <v>0</v>
      </c>
      <c r="R649" s="114"/>
      <c r="S649" s="114"/>
      <c r="T649" s="114">
        <f t="shared" si="128"/>
        <v>20.97199999999998</v>
      </c>
      <c r="U649" s="114">
        <v>20.97199999999998</v>
      </c>
      <c r="V649" s="114"/>
      <c r="W649" s="114"/>
      <c r="X649" s="82" t="s">
        <v>718</v>
      </c>
      <c r="Y649" s="90"/>
      <c r="Z649" s="50">
        <f t="shared" si="120"/>
        <v>287</v>
      </c>
      <c r="AA649" s="51">
        <f t="shared" si="121"/>
        <v>287</v>
      </c>
      <c r="AB649" s="51">
        <f t="shared" si="122"/>
        <v>0</v>
      </c>
      <c r="AC649" s="51">
        <f t="shared" si="123"/>
        <v>20.97199999999998</v>
      </c>
    </row>
    <row r="650" spans="1:29" ht="30">
      <c r="A650" s="49" t="s">
        <v>862</v>
      </c>
      <c r="B650" s="49" t="s">
        <v>33</v>
      </c>
      <c r="E650" s="90">
        <v>33</v>
      </c>
      <c r="F650" s="108" t="s">
        <v>761</v>
      </c>
      <c r="G650" s="395"/>
      <c r="H650" s="222">
        <f t="shared" si="125"/>
        <v>287</v>
      </c>
      <c r="I650" s="203">
        <v>287</v>
      </c>
      <c r="J650" s="113"/>
      <c r="K650" s="113"/>
      <c r="L650" s="88">
        <f t="shared" si="126"/>
        <v>150</v>
      </c>
      <c r="M650" s="113">
        <v>150</v>
      </c>
      <c r="N650" s="114"/>
      <c r="O650" s="113"/>
      <c r="P650" s="113">
        <f t="shared" si="127"/>
        <v>137</v>
      </c>
      <c r="Q650" s="113">
        <v>137</v>
      </c>
      <c r="R650" s="114"/>
      <c r="S650" s="114"/>
      <c r="T650" s="114">
        <f t="shared" si="128"/>
        <v>0</v>
      </c>
      <c r="U650" s="114"/>
      <c r="V650" s="114"/>
      <c r="W650" s="114"/>
      <c r="X650" s="82" t="s">
        <v>718</v>
      </c>
      <c r="Y650" s="90"/>
      <c r="Z650" s="50">
        <f t="shared" si="120"/>
        <v>287</v>
      </c>
      <c r="AA650" s="51">
        <f t="shared" si="121"/>
        <v>150</v>
      </c>
      <c r="AB650" s="51">
        <f t="shared" si="122"/>
        <v>137</v>
      </c>
      <c r="AC650" s="51">
        <f t="shared" si="123"/>
        <v>0</v>
      </c>
    </row>
    <row r="651" spans="1:29" ht="30">
      <c r="A651" s="49" t="s">
        <v>862</v>
      </c>
      <c r="B651" s="49" t="s">
        <v>33</v>
      </c>
      <c r="E651" s="90">
        <v>34</v>
      </c>
      <c r="F651" s="108" t="s">
        <v>762</v>
      </c>
      <c r="G651" s="395"/>
      <c r="H651" s="222">
        <f t="shared" si="125"/>
        <v>393</v>
      </c>
      <c r="I651" s="203">
        <v>393</v>
      </c>
      <c r="J651" s="113"/>
      <c r="K651" s="113"/>
      <c r="L651" s="88">
        <f t="shared" si="126"/>
        <v>0</v>
      </c>
      <c r="M651" s="113"/>
      <c r="N651" s="114"/>
      <c r="O651" s="113"/>
      <c r="P651" s="113">
        <f t="shared" si="127"/>
        <v>393</v>
      </c>
      <c r="Q651" s="113">
        <v>393</v>
      </c>
      <c r="R651" s="114"/>
      <c r="S651" s="114"/>
      <c r="T651" s="114">
        <f t="shared" si="128"/>
        <v>0</v>
      </c>
      <c r="U651" s="114"/>
      <c r="V651" s="114"/>
      <c r="W651" s="114"/>
      <c r="X651" s="82" t="s">
        <v>718</v>
      </c>
      <c r="Y651" s="90"/>
      <c r="Z651" s="50">
        <f t="shared" si="120"/>
        <v>393</v>
      </c>
      <c r="AA651" s="51">
        <f t="shared" si="121"/>
        <v>0</v>
      </c>
      <c r="AB651" s="51">
        <f t="shared" si="122"/>
        <v>393</v>
      </c>
      <c r="AC651" s="51">
        <f t="shared" si="123"/>
        <v>0</v>
      </c>
    </row>
    <row r="652" spans="1:29" ht="30">
      <c r="A652" s="49" t="s">
        <v>862</v>
      </c>
      <c r="B652" s="49" t="s">
        <v>33</v>
      </c>
      <c r="E652" s="90">
        <v>35</v>
      </c>
      <c r="F652" s="108" t="s">
        <v>763</v>
      </c>
      <c r="G652" s="395"/>
      <c r="H652" s="222">
        <f t="shared" si="125"/>
        <v>331</v>
      </c>
      <c r="I652" s="203">
        <v>331</v>
      </c>
      <c r="J652" s="113"/>
      <c r="K652" s="113"/>
      <c r="L652" s="88">
        <f t="shared" si="126"/>
        <v>0</v>
      </c>
      <c r="M652" s="113"/>
      <c r="N652" s="114"/>
      <c r="O652" s="113"/>
      <c r="P652" s="113">
        <f t="shared" si="127"/>
        <v>331</v>
      </c>
      <c r="Q652" s="113">
        <v>331</v>
      </c>
      <c r="R652" s="114"/>
      <c r="S652" s="114"/>
      <c r="T652" s="114">
        <f t="shared" si="128"/>
        <v>0</v>
      </c>
      <c r="U652" s="114"/>
      <c r="V652" s="114"/>
      <c r="W652" s="114"/>
      <c r="X652" s="82" t="s">
        <v>718</v>
      </c>
      <c r="Y652" s="90"/>
      <c r="Z652" s="50">
        <f t="shared" ref="Z652:Z715" si="129">I652+J652+K652</f>
        <v>331</v>
      </c>
      <c r="AA652" s="51">
        <f t="shared" ref="AA652:AA715" si="130">M652+N652+O652</f>
        <v>0</v>
      </c>
      <c r="AB652" s="51">
        <f t="shared" ref="AB652:AB715" si="131">Q652+R652+S652</f>
        <v>331</v>
      </c>
      <c r="AC652" s="51">
        <f t="shared" ref="AC652:AC715" si="132">U652+V652+W652</f>
        <v>0</v>
      </c>
    </row>
    <row r="653" spans="1:29" ht="30">
      <c r="A653" s="49" t="s">
        <v>862</v>
      </c>
      <c r="B653" s="49" t="s">
        <v>33</v>
      </c>
      <c r="E653" s="90">
        <v>36</v>
      </c>
      <c r="F653" s="108" t="s">
        <v>764</v>
      </c>
      <c r="G653" s="395" t="s">
        <v>719</v>
      </c>
      <c r="H653" s="222">
        <f t="shared" si="125"/>
        <v>252</v>
      </c>
      <c r="I653" s="203">
        <v>252</v>
      </c>
      <c r="J653" s="113"/>
      <c r="K653" s="113"/>
      <c r="L653" s="88">
        <f t="shared" si="126"/>
        <v>252</v>
      </c>
      <c r="M653" s="113">
        <v>252</v>
      </c>
      <c r="N653" s="114"/>
      <c r="O653" s="113"/>
      <c r="P653" s="113">
        <f t="shared" si="127"/>
        <v>0</v>
      </c>
      <c r="Q653" s="113">
        <v>0</v>
      </c>
      <c r="R653" s="114"/>
      <c r="S653" s="114"/>
      <c r="T653" s="114">
        <f t="shared" si="128"/>
        <v>0</v>
      </c>
      <c r="U653" s="114">
        <v>0</v>
      </c>
      <c r="V653" s="114"/>
      <c r="W653" s="114"/>
      <c r="X653" s="82" t="s">
        <v>718</v>
      </c>
      <c r="Y653" s="90"/>
      <c r="Z653" s="50">
        <f t="shared" si="129"/>
        <v>252</v>
      </c>
      <c r="AA653" s="51">
        <f t="shared" si="130"/>
        <v>252</v>
      </c>
      <c r="AB653" s="51">
        <f t="shared" si="131"/>
        <v>0</v>
      </c>
      <c r="AC653" s="51">
        <f t="shared" si="132"/>
        <v>0</v>
      </c>
    </row>
    <row r="654" spans="1:29" ht="30">
      <c r="A654" s="49" t="s">
        <v>862</v>
      </c>
      <c r="B654" s="49" t="s">
        <v>33</v>
      </c>
      <c r="E654" s="90">
        <v>37</v>
      </c>
      <c r="F654" s="108" t="s">
        <v>765</v>
      </c>
      <c r="G654" s="395"/>
      <c r="H654" s="222">
        <f t="shared" si="125"/>
        <v>252</v>
      </c>
      <c r="I654" s="203">
        <v>252</v>
      </c>
      <c r="J654" s="113"/>
      <c r="K654" s="113"/>
      <c r="L654" s="88">
        <f t="shared" si="126"/>
        <v>252</v>
      </c>
      <c r="M654" s="113">
        <v>252</v>
      </c>
      <c r="N654" s="114"/>
      <c r="O654" s="113"/>
      <c r="P654" s="113">
        <f t="shared" si="127"/>
        <v>0</v>
      </c>
      <c r="Q654" s="113">
        <v>0</v>
      </c>
      <c r="R654" s="114"/>
      <c r="S654" s="114"/>
      <c r="T654" s="114">
        <f t="shared" si="128"/>
        <v>0</v>
      </c>
      <c r="U654" s="114">
        <v>0</v>
      </c>
      <c r="V654" s="114"/>
      <c r="W654" s="114"/>
      <c r="X654" s="82" t="s">
        <v>718</v>
      </c>
      <c r="Y654" s="90"/>
      <c r="Z654" s="50">
        <f t="shared" si="129"/>
        <v>252</v>
      </c>
      <c r="AA654" s="51">
        <f t="shared" si="130"/>
        <v>252</v>
      </c>
      <c r="AB654" s="51">
        <f t="shared" si="131"/>
        <v>0</v>
      </c>
      <c r="AC654" s="51">
        <f t="shared" si="132"/>
        <v>0</v>
      </c>
    </row>
    <row r="655" spans="1:29" ht="30">
      <c r="A655" s="49" t="s">
        <v>862</v>
      </c>
      <c r="B655" s="49" t="s">
        <v>33</v>
      </c>
      <c r="E655" s="90">
        <v>38</v>
      </c>
      <c r="F655" s="108" t="s">
        <v>766</v>
      </c>
      <c r="G655" s="395"/>
      <c r="H655" s="222">
        <f t="shared" si="125"/>
        <v>1147</v>
      </c>
      <c r="I655" s="203">
        <v>1147</v>
      </c>
      <c r="J655" s="113"/>
      <c r="K655" s="113"/>
      <c r="L655" s="88">
        <f t="shared" si="126"/>
        <v>1147</v>
      </c>
      <c r="M655" s="113">
        <v>1147</v>
      </c>
      <c r="N655" s="114"/>
      <c r="O655" s="113"/>
      <c r="P655" s="113">
        <f t="shared" si="127"/>
        <v>0</v>
      </c>
      <c r="Q655" s="113">
        <v>0</v>
      </c>
      <c r="R655" s="114"/>
      <c r="S655" s="114"/>
      <c r="T655" s="114">
        <f t="shared" si="128"/>
        <v>17.058999999999969</v>
      </c>
      <c r="U655" s="114">
        <v>17.058999999999969</v>
      </c>
      <c r="V655" s="114"/>
      <c r="W655" s="114"/>
      <c r="X655" s="82" t="s">
        <v>718</v>
      </c>
      <c r="Y655" s="90"/>
      <c r="Z655" s="50">
        <f t="shared" si="129"/>
        <v>1147</v>
      </c>
      <c r="AA655" s="51">
        <f t="shared" si="130"/>
        <v>1147</v>
      </c>
      <c r="AB655" s="51">
        <f t="shared" si="131"/>
        <v>0</v>
      </c>
      <c r="AC655" s="51">
        <f t="shared" si="132"/>
        <v>17.058999999999969</v>
      </c>
    </row>
    <row r="656" spans="1:29" ht="30">
      <c r="A656" s="49" t="s">
        <v>862</v>
      </c>
      <c r="B656" s="49" t="s">
        <v>33</v>
      </c>
      <c r="E656" s="90">
        <v>39</v>
      </c>
      <c r="F656" s="108" t="s">
        <v>767</v>
      </c>
      <c r="G656" s="395"/>
      <c r="H656" s="222">
        <f t="shared" si="125"/>
        <v>1148</v>
      </c>
      <c r="I656" s="203">
        <v>1148</v>
      </c>
      <c r="J656" s="113"/>
      <c r="K656" s="113"/>
      <c r="L656" s="88">
        <f t="shared" si="126"/>
        <v>1148</v>
      </c>
      <c r="M656" s="113">
        <v>1148</v>
      </c>
      <c r="N656" s="114"/>
      <c r="O656" s="113"/>
      <c r="P656" s="113">
        <f t="shared" si="127"/>
        <v>0</v>
      </c>
      <c r="Q656" s="113">
        <v>0</v>
      </c>
      <c r="R656" s="114"/>
      <c r="S656" s="114"/>
      <c r="T656" s="114">
        <f t="shared" si="128"/>
        <v>16.983999999999924</v>
      </c>
      <c r="U656" s="114">
        <v>16.983999999999924</v>
      </c>
      <c r="V656" s="114"/>
      <c r="W656" s="114"/>
      <c r="X656" s="82" t="s">
        <v>718</v>
      </c>
      <c r="Y656" s="90"/>
      <c r="Z656" s="50">
        <f t="shared" si="129"/>
        <v>1148</v>
      </c>
      <c r="AA656" s="51">
        <f t="shared" si="130"/>
        <v>1148</v>
      </c>
      <c r="AB656" s="51">
        <f t="shared" si="131"/>
        <v>0</v>
      </c>
      <c r="AC656" s="51">
        <f t="shared" si="132"/>
        <v>16.983999999999924</v>
      </c>
    </row>
    <row r="657" spans="1:29" ht="30">
      <c r="A657" s="49" t="s">
        <v>862</v>
      </c>
      <c r="B657" s="49" t="s">
        <v>33</v>
      </c>
      <c r="E657" s="90">
        <v>40</v>
      </c>
      <c r="F657" s="108" t="s">
        <v>768</v>
      </c>
      <c r="G657" s="395" t="s">
        <v>720</v>
      </c>
      <c r="H657" s="222">
        <f t="shared" si="125"/>
        <v>2172</v>
      </c>
      <c r="I657" s="203">
        <v>2172</v>
      </c>
      <c r="J657" s="113"/>
      <c r="K657" s="113"/>
      <c r="L657" s="88">
        <f t="shared" si="126"/>
        <v>0</v>
      </c>
      <c r="M657" s="113"/>
      <c r="N657" s="114"/>
      <c r="O657" s="113"/>
      <c r="P657" s="113">
        <f t="shared" si="127"/>
        <v>2172</v>
      </c>
      <c r="Q657" s="113">
        <v>2172</v>
      </c>
      <c r="R657" s="114"/>
      <c r="S657" s="114"/>
      <c r="T657" s="114">
        <f t="shared" si="128"/>
        <v>0</v>
      </c>
      <c r="U657" s="114"/>
      <c r="V657" s="114"/>
      <c r="W657" s="114"/>
      <c r="X657" s="82" t="s">
        <v>720</v>
      </c>
      <c r="Y657" s="90"/>
      <c r="Z657" s="50">
        <f t="shared" si="129"/>
        <v>2172</v>
      </c>
      <c r="AA657" s="51">
        <f t="shared" si="130"/>
        <v>0</v>
      </c>
      <c r="AB657" s="51">
        <f t="shared" si="131"/>
        <v>2172</v>
      </c>
      <c r="AC657" s="51">
        <f t="shared" si="132"/>
        <v>0</v>
      </c>
    </row>
    <row r="658" spans="1:29" ht="30">
      <c r="A658" s="49" t="s">
        <v>862</v>
      </c>
      <c r="B658" s="49" t="s">
        <v>33</v>
      </c>
      <c r="E658" s="90">
        <v>41</v>
      </c>
      <c r="F658" s="108" t="s">
        <v>769</v>
      </c>
      <c r="G658" s="395"/>
      <c r="H658" s="222">
        <f t="shared" si="125"/>
        <v>2229</v>
      </c>
      <c r="I658" s="203">
        <v>2229</v>
      </c>
      <c r="J658" s="113"/>
      <c r="K658" s="113"/>
      <c r="L658" s="88">
        <f t="shared" si="126"/>
        <v>0</v>
      </c>
      <c r="M658" s="113"/>
      <c r="N658" s="114"/>
      <c r="O658" s="113"/>
      <c r="P658" s="113">
        <f t="shared" si="127"/>
        <v>2229</v>
      </c>
      <c r="Q658" s="113">
        <v>2229</v>
      </c>
      <c r="R658" s="114"/>
      <c r="S658" s="114"/>
      <c r="T658" s="114">
        <f t="shared" si="128"/>
        <v>0</v>
      </c>
      <c r="U658" s="114"/>
      <c r="V658" s="114"/>
      <c r="W658" s="114"/>
      <c r="X658" s="82" t="s">
        <v>720</v>
      </c>
      <c r="Y658" s="90"/>
      <c r="Z658" s="50">
        <f t="shared" si="129"/>
        <v>2229</v>
      </c>
      <c r="AA658" s="51">
        <f t="shared" si="130"/>
        <v>0</v>
      </c>
      <c r="AB658" s="51">
        <f t="shared" si="131"/>
        <v>2229</v>
      </c>
      <c r="AC658" s="51">
        <f t="shared" si="132"/>
        <v>0</v>
      </c>
    </row>
    <row r="659" spans="1:29" ht="30">
      <c r="A659" s="49" t="s">
        <v>862</v>
      </c>
      <c r="B659" s="49" t="s">
        <v>33</v>
      </c>
      <c r="E659" s="90">
        <v>42</v>
      </c>
      <c r="F659" s="108" t="s">
        <v>770</v>
      </c>
      <c r="G659" s="395"/>
      <c r="H659" s="222">
        <f t="shared" si="125"/>
        <v>700</v>
      </c>
      <c r="I659" s="203">
        <v>700</v>
      </c>
      <c r="J659" s="113"/>
      <c r="K659" s="113"/>
      <c r="L659" s="88">
        <f t="shared" si="126"/>
        <v>700</v>
      </c>
      <c r="M659" s="113">
        <v>700</v>
      </c>
      <c r="N659" s="114"/>
      <c r="O659" s="113"/>
      <c r="P659" s="113">
        <f t="shared" si="127"/>
        <v>0</v>
      </c>
      <c r="Q659" s="113">
        <v>0</v>
      </c>
      <c r="R659" s="114"/>
      <c r="S659" s="114"/>
      <c r="T659" s="114">
        <f t="shared" si="128"/>
        <v>26.904999999999973</v>
      </c>
      <c r="U659" s="114">
        <v>26.904999999999973</v>
      </c>
      <c r="V659" s="114"/>
      <c r="W659" s="114"/>
      <c r="X659" s="82" t="s">
        <v>720</v>
      </c>
      <c r="Y659" s="90"/>
      <c r="Z659" s="50">
        <f t="shared" si="129"/>
        <v>700</v>
      </c>
      <c r="AA659" s="51">
        <f t="shared" si="130"/>
        <v>700</v>
      </c>
      <c r="AB659" s="51">
        <f t="shared" si="131"/>
        <v>0</v>
      </c>
      <c r="AC659" s="51">
        <f t="shared" si="132"/>
        <v>26.904999999999973</v>
      </c>
    </row>
    <row r="660" spans="1:29" ht="30">
      <c r="A660" s="49" t="s">
        <v>862</v>
      </c>
      <c r="B660" s="49" t="s">
        <v>33</v>
      </c>
      <c r="E660" s="90">
        <v>43</v>
      </c>
      <c r="F660" s="108" t="s">
        <v>771</v>
      </c>
      <c r="G660" s="395"/>
      <c r="H660" s="222">
        <f t="shared" si="125"/>
        <v>550</v>
      </c>
      <c r="I660" s="203">
        <v>550</v>
      </c>
      <c r="J660" s="113"/>
      <c r="K660" s="113"/>
      <c r="L660" s="88">
        <f t="shared" si="126"/>
        <v>550</v>
      </c>
      <c r="M660" s="113">
        <v>550</v>
      </c>
      <c r="N660" s="114"/>
      <c r="O660" s="113"/>
      <c r="P660" s="113">
        <f t="shared" si="127"/>
        <v>0</v>
      </c>
      <c r="Q660" s="113">
        <v>0</v>
      </c>
      <c r="R660" s="114"/>
      <c r="S660" s="114"/>
      <c r="T660" s="114">
        <f t="shared" si="128"/>
        <v>22.270999999999958</v>
      </c>
      <c r="U660" s="114">
        <v>22.270999999999958</v>
      </c>
      <c r="V660" s="114"/>
      <c r="W660" s="114"/>
      <c r="X660" s="82" t="s">
        <v>720</v>
      </c>
      <c r="Y660" s="90"/>
      <c r="Z660" s="50">
        <f t="shared" si="129"/>
        <v>550</v>
      </c>
      <c r="AA660" s="51">
        <f t="shared" si="130"/>
        <v>550</v>
      </c>
      <c r="AB660" s="51">
        <f t="shared" si="131"/>
        <v>0</v>
      </c>
      <c r="AC660" s="51">
        <f t="shared" si="132"/>
        <v>22.270999999999958</v>
      </c>
    </row>
    <row r="661" spans="1:29" ht="30">
      <c r="A661" s="49" t="s">
        <v>862</v>
      </c>
      <c r="B661" s="49" t="s">
        <v>33</v>
      </c>
      <c r="E661" s="90">
        <v>44</v>
      </c>
      <c r="F661" s="108" t="s">
        <v>772</v>
      </c>
      <c r="G661" s="395"/>
      <c r="H661" s="222">
        <f t="shared" si="125"/>
        <v>328</v>
      </c>
      <c r="I661" s="203">
        <v>328</v>
      </c>
      <c r="J661" s="113"/>
      <c r="K661" s="113"/>
      <c r="L661" s="88">
        <f t="shared" si="126"/>
        <v>328</v>
      </c>
      <c r="M661" s="113">
        <v>328</v>
      </c>
      <c r="N661" s="114"/>
      <c r="O661" s="113"/>
      <c r="P661" s="113">
        <f t="shared" si="127"/>
        <v>0</v>
      </c>
      <c r="Q661" s="113">
        <v>0</v>
      </c>
      <c r="R661" s="114"/>
      <c r="S661" s="114"/>
      <c r="T661" s="114">
        <f t="shared" si="128"/>
        <v>55.485000000000014</v>
      </c>
      <c r="U661" s="114">
        <v>55.485000000000014</v>
      </c>
      <c r="V661" s="114"/>
      <c r="W661" s="114"/>
      <c r="X661" s="82" t="s">
        <v>720</v>
      </c>
      <c r="Y661" s="90"/>
      <c r="Z661" s="50">
        <f t="shared" si="129"/>
        <v>328</v>
      </c>
      <c r="AA661" s="51">
        <f t="shared" si="130"/>
        <v>328</v>
      </c>
      <c r="AB661" s="51">
        <f t="shared" si="131"/>
        <v>0</v>
      </c>
      <c r="AC661" s="51">
        <f t="shared" si="132"/>
        <v>55.485000000000014</v>
      </c>
    </row>
    <row r="662" spans="1:29" ht="30">
      <c r="A662" s="49" t="s">
        <v>862</v>
      </c>
      <c r="B662" s="49" t="s">
        <v>33</v>
      </c>
      <c r="E662" s="90">
        <v>45</v>
      </c>
      <c r="F662" s="108" t="s">
        <v>773</v>
      </c>
      <c r="G662" s="395"/>
      <c r="H662" s="222">
        <f t="shared" si="125"/>
        <v>500</v>
      </c>
      <c r="I662" s="203">
        <v>500</v>
      </c>
      <c r="J662" s="113"/>
      <c r="K662" s="113"/>
      <c r="L662" s="88">
        <f t="shared" si="126"/>
        <v>500</v>
      </c>
      <c r="M662" s="113">
        <v>500</v>
      </c>
      <c r="N662" s="114"/>
      <c r="O662" s="113"/>
      <c r="P662" s="113">
        <f t="shared" si="127"/>
        <v>0</v>
      </c>
      <c r="Q662" s="113">
        <v>0</v>
      </c>
      <c r="R662" s="114"/>
      <c r="S662" s="114"/>
      <c r="T662" s="114">
        <f t="shared" si="128"/>
        <v>1.4150000000000205</v>
      </c>
      <c r="U662" s="114">
        <v>1.4150000000000205</v>
      </c>
      <c r="V662" s="114"/>
      <c r="W662" s="114"/>
      <c r="X662" s="82" t="s">
        <v>720</v>
      </c>
      <c r="Y662" s="90"/>
      <c r="Z662" s="50">
        <f t="shared" si="129"/>
        <v>500</v>
      </c>
      <c r="AA662" s="51">
        <f t="shared" si="130"/>
        <v>500</v>
      </c>
      <c r="AB662" s="51">
        <f t="shared" si="131"/>
        <v>0</v>
      </c>
      <c r="AC662" s="51">
        <f t="shared" si="132"/>
        <v>1.4150000000000205</v>
      </c>
    </row>
    <row r="663" spans="1:29" ht="30">
      <c r="A663" s="49" t="s">
        <v>862</v>
      </c>
      <c r="B663" s="49" t="s">
        <v>33</v>
      </c>
      <c r="E663" s="90">
        <v>46</v>
      </c>
      <c r="F663" s="108" t="s">
        <v>774</v>
      </c>
      <c r="G663" s="395"/>
      <c r="H663" s="222">
        <f t="shared" si="125"/>
        <v>709</v>
      </c>
      <c r="I663" s="203">
        <v>709</v>
      </c>
      <c r="J663" s="113"/>
      <c r="K663" s="113"/>
      <c r="L663" s="88">
        <f t="shared" si="126"/>
        <v>709</v>
      </c>
      <c r="M663" s="113">
        <v>709</v>
      </c>
      <c r="N663" s="114"/>
      <c r="O663" s="113"/>
      <c r="P663" s="113">
        <f t="shared" si="127"/>
        <v>0</v>
      </c>
      <c r="Q663" s="113">
        <v>0</v>
      </c>
      <c r="R663" s="114"/>
      <c r="S663" s="114"/>
      <c r="T663" s="114">
        <f t="shared" si="128"/>
        <v>36.009999999999991</v>
      </c>
      <c r="U663" s="114">
        <v>36.009999999999991</v>
      </c>
      <c r="V663" s="114"/>
      <c r="W663" s="114"/>
      <c r="X663" s="82" t="s">
        <v>720</v>
      </c>
      <c r="Y663" s="90"/>
      <c r="Z663" s="50">
        <f t="shared" si="129"/>
        <v>709</v>
      </c>
      <c r="AA663" s="51">
        <f t="shared" si="130"/>
        <v>709</v>
      </c>
      <c r="AB663" s="51">
        <f t="shared" si="131"/>
        <v>0</v>
      </c>
      <c r="AC663" s="51">
        <f t="shared" si="132"/>
        <v>36.009999999999991</v>
      </c>
    </row>
    <row r="664" spans="1:29" ht="30">
      <c r="A664" s="49" t="s">
        <v>862</v>
      </c>
      <c r="B664" s="49" t="s">
        <v>33</v>
      </c>
      <c r="E664" s="90">
        <v>47</v>
      </c>
      <c r="F664" s="115" t="s">
        <v>776</v>
      </c>
      <c r="G664" s="395" t="s">
        <v>775</v>
      </c>
      <c r="H664" s="222">
        <f t="shared" si="125"/>
        <v>252</v>
      </c>
      <c r="I664" s="203">
        <v>252</v>
      </c>
      <c r="J664" s="113"/>
      <c r="K664" s="113"/>
      <c r="L664" s="88">
        <f t="shared" si="126"/>
        <v>252</v>
      </c>
      <c r="M664" s="113">
        <v>252</v>
      </c>
      <c r="N664" s="114"/>
      <c r="O664" s="113"/>
      <c r="P664" s="113">
        <f t="shared" si="127"/>
        <v>0</v>
      </c>
      <c r="Q664" s="113">
        <v>0</v>
      </c>
      <c r="R664" s="114"/>
      <c r="S664" s="114"/>
      <c r="T664" s="114">
        <f t="shared" si="128"/>
        <v>0.48825600000000691</v>
      </c>
      <c r="U664" s="114">
        <v>0.48825600000000691</v>
      </c>
      <c r="V664" s="114"/>
      <c r="W664" s="114"/>
      <c r="X664" s="82" t="s">
        <v>720</v>
      </c>
      <c r="Y664" s="90"/>
      <c r="Z664" s="50">
        <f t="shared" si="129"/>
        <v>252</v>
      </c>
      <c r="AA664" s="51">
        <f t="shared" si="130"/>
        <v>252</v>
      </c>
      <c r="AB664" s="51">
        <f t="shared" si="131"/>
        <v>0</v>
      </c>
      <c r="AC664" s="51">
        <f t="shared" si="132"/>
        <v>0.48825600000000691</v>
      </c>
    </row>
    <row r="665" spans="1:29" ht="30">
      <c r="A665" s="49" t="s">
        <v>862</v>
      </c>
      <c r="B665" s="49" t="s">
        <v>33</v>
      </c>
      <c r="E665" s="90">
        <v>48</v>
      </c>
      <c r="F665" s="115" t="s">
        <v>777</v>
      </c>
      <c r="G665" s="395"/>
      <c r="H665" s="222">
        <f t="shared" si="125"/>
        <v>252</v>
      </c>
      <c r="I665" s="203">
        <v>252</v>
      </c>
      <c r="J665" s="113"/>
      <c r="K665" s="113"/>
      <c r="L665" s="88">
        <f t="shared" si="126"/>
        <v>252</v>
      </c>
      <c r="M665" s="113">
        <v>252</v>
      </c>
      <c r="N665" s="114"/>
      <c r="O665" s="113"/>
      <c r="P665" s="113">
        <f t="shared" si="127"/>
        <v>0</v>
      </c>
      <c r="Q665" s="113">
        <v>0</v>
      </c>
      <c r="R665" s="114"/>
      <c r="S665" s="114"/>
      <c r="T665" s="114">
        <f t="shared" si="128"/>
        <v>0.59887900000001082</v>
      </c>
      <c r="U665" s="114">
        <v>0.59887900000001082</v>
      </c>
      <c r="V665" s="114"/>
      <c r="W665" s="114"/>
      <c r="X665" s="82" t="s">
        <v>720</v>
      </c>
      <c r="Y665" s="90"/>
      <c r="Z665" s="50">
        <f t="shared" si="129"/>
        <v>252</v>
      </c>
      <c r="AA665" s="51">
        <f t="shared" si="130"/>
        <v>252</v>
      </c>
      <c r="AB665" s="51">
        <f t="shared" si="131"/>
        <v>0</v>
      </c>
      <c r="AC665" s="51">
        <f t="shared" si="132"/>
        <v>0.59887900000001082</v>
      </c>
    </row>
    <row r="666" spans="1:29" ht="30">
      <c r="A666" s="49" t="s">
        <v>862</v>
      </c>
      <c r="B666" s="49" t="s">
        <v>33</v>
      </c>
      <c r="E666" s="90">
        <v>49</v>
      </c>
      <c r="F666" s="115" t="s">
        <v>778</v>
      </c>
      <c r="G666" s="395"/>
      <c r="H666" s="222">
        <f t="shared" si="125"/>
        <v>252</v>
      </c>
      <c r="I666" s="203">
        <v>252</v>
      </c>
      <c r="J666" s="113"/>
      <c r="K666" s="113"/>
      <c r="L666" s="88">
        <f t="shared" si="126"/>
        <v>252</v>
      </c>
      <c r="M666" s="113">
        <v>252</v>
      </c>
      <c r="N666" s="114"/>
      <c r="O666" s="113"/>
      <c r="P666" s="113">
        <f t="shared" si="127"/>
        <v>0</v>
      </c>
      <c r="Q666" s="113">
        <v>0</v>
      </c>
      <c r="R666" s="114"/>
      <c r="S666" s="114"/>
      <c r="T666" s="114">
        <f t="shared" si="128"/>
        <v>0.60859700000000316</v>
      </c>
      <c r="U666" s="114">
        <v>0.60859700000000316</v>
      </c>
      <c r="V666" s="114"/>
      <c r="W666" s="114"/>
      <c r="X666" s="82" t="s">
        <v>720</v>
      </c>
      <c r="Y666" s="90"/>
      <c r="Z666" s="50">
        <f t="shared" si="129"/>
        <v>252</v>
      </c>
      <c r="AA666" s="51">
        <f t="shared" si="130"/>
        <v>252</v>
      </c>
      <c r="AB666" s="51">
        <f t="shared" si="131"/>
        <v>0</v>
      </c>
      <c r="AC666" s="51">
        <f t="shared" si="132"/>
        <v>0.60859700000000316</v>
      </c>
    </row>
    <row r="667" spans="1:29" ht="30">
      <c r="A667" s="49" t="s">
        <v>862</v>
      </c>
      <c r="B667" s="49" t="s">
        <v>33</v>
      </c>
      <c r="E667" s="90">
        <v>50</v>
      </c>
      <c r="F667" s="115" t="s">
        <v>779</v>
      </c>
      <c r="G667" s="395"/>
      <c r="H667" s="222">
        <f t="shared" si="125"/>
        <v>252</v>
      </c>
      <c r="I667" s="203">
        <v>252</v>
      </c>
      <c r="J667" s="113"/>
      <c r="K667" s="113"/>
      <c r="L667" s="88">
        <f t="shared" si="126"/>
        <v>252</v>
      </c>
      <c r="M667" s="113">
        <v>252</v>
      </c>
      <c r="N667" s="114"/>
      <c r="O667" s="113"/>
      <c r="P667" s="113">
        <f t="shared" si="127"/>
        <v>0</v>
      </c>
      <c r="Q667" s="113">
        <v>0</v>
      </c>
      <c r="R667" s="114"/>
      <c r="S667" s="114"/>
      <c r="T667" s="114">
        <f t="shared" si="128"/>
        <v>0.52586600000000772</v>
      </c>
      <c r="U667" s="114">
        <v>0.52586600000000772</v>
      </c>
      <c r="V667" s="114"/>
      <c r="W667" s="114"/>
      <c r="X667" s="82" t="s">
        <v>720</v>
      </c>
      <c r="Y667" s="90"/>
      <c r="Z667" s="50">
        <f t="shared" si="129"/>
        <v>252</v>
      </c>
      <c r="AA667" s="51">
        <f t="shared" si="130"/>
        <v>252</v>
      </c>
      <c r="AB667" s="51">
        <f t="shared" si="131"/>
        <v>0</v>
      </c>
      <c r="AC667" s="51">
        <f t="shared" si="132"/>
        <v>0.52586600000000772</v>
      </c>
    </row>
    <row r="668" spans="1:29" ht="30">
      <c r="A668" s="49" t="s">
        <v>862</v>
      </c>
      <c r="B668" s="49" t="s">
        <v>33</v>
      </c>
      <c r="E668" s="90">
        <v>51</v>
      </c>
      <c r="F668" s="115" t="s">
        <v>780</v>
      </c>
      <c r="G668" s="395"/>
      <c r="H668" s="222">
        <f t="shared" si="125"/>
        <v>250</v>
      </c>
      <c r="I668" s="203">
        <v>250</v>
      </c>
      <c r="J668" s="113"/>
      <c r="K668" s="113"/>
      <c r="L668" s="88">
        <f t="shared" si="126"/>
        <v>250</v>
      </c>
      <c r="M668" s="113">
        <v>250</v>
      </c>
      <c r="N668" s="114"/>
      <c r="O668" s="113"/>
      <c r="P668" s="113">
        <f t="shared" si="127"/>
        <v>0</v>
      </c>
      <c r="Q668" s="113">
        <v>0</v>
      </c>
      <c r="R668" s="114"/>
      <c r="S668" s="114"/>
      <c r="T668" s="114">
        <f t="shared" si="128"/>
        <v>13.955999999999989</v>
      </c>
      <c r="U668" s="114">
        <v>13.955999999999989</v>
      </c>
      <c r="V668" s="114"/>
      <c r="W668" s="114"/>
      <c r="X668" s="82" t="s">
        <v>720</v>
      </c>
      <c r="Y668" s="90"/>
      <c r="Z668" s="50">
        <f t="shared" si="129"/>
        <v>250</v>
      </c>
      <c r="AA668" s="51">
        <f t="shared" si="130"/>
        <v>250</v>
      </c>
      <c r="AB668" s="51">
        <f t="shared" si="131"/>
        <v>0</v>
      </c>
      <c r="AC668" s="51">
        <f t="shared" si="132"/>
        <v>13.955999999999989</v>
      </c>
    </row>
    <row r="669" spans="1:29" ht="30">
      <c r="A669" s="49" t="s">
        <v>862</v>
      </c>
      <c r="B669" s="49" t="s">
        <v>33</v>
      </c>
      <c r="E669" s="90">
        <v>52</v>
      </c>
      <c r="F669" s="115" t="s">
        <v>781</v>
      </c>
      <c r="G669" s="395"/>
      <c r="H669" s="222">
        <f t="shared" si="125"/>
        <v>250</v>
      </c>
      <c r="I669" s="203">
        <v>250</v>
      </c>
      <c r="J669" s="113"/>
      <c r="K669" s="113"/>
      <c r="L669" s="88">
        <f t="shared" si="126"/>
        <v>250</v>
      </c>
      <c r="M669" s="113">
        <v>250</v>
      </c>
      <c r="N669" s="114"/>
      <c r="O669" s="113"/>
      <c r="P669" s="113">
        <f t="shared" si="127"/>
        <v>0</v>
      </c>
      <c r="Q669" s="113">
        <v>0</v>
      </c>
      <c r="R669" s="114"/>
      <c r="S669" s="114"/>
      <c r="T669" s="114">
        <f t="shared" si="128"/>
        <v>12.147928000000007</v>
      </c>
      <c r="U669" s="114">
        <v>12.147928000000007</v>
      </c>
      <c r="V669" s="114"/>
      <c r="W669" s="114"/>
      <c r="X669" s="82" t="s">
        <v>720</v>
      </c>
      <c r="Y669" s="90"/>
      <c r="Z669" s="50">
        <f t="shared" si="129"/>
        <v>250</v>
      </c>
      <c r="AA669" s="51">
        <f t="shared" si="130"/>
        <v>250</v>
      </c>
      <c r="AB669" s="51">
        <f t="shared" si="131"/>
        <v>0</v>
      </c>
      <c r="AC669" s="51">
        <f t="shared" si="132"/>
        <v>12.147928000000007</v>
      </c>
    </row>
    <row r="670" spans="1:29" ht="30">
      <c r="A670" s="49" t="s">
        <v>862</v>
      </c>
      <c r="B670" s="49" t="s">
        <v>33</v>
      </c>
      <c r="E670" s="90">
        <v>53</v>
      </c>
      <c r="F670" s="115" t="s">
        <v>782</v>
      </c>
      <c r="G670" s="395"/>
      <c r="H670" s="222">
        <f t="shared" si="125"/>
        <v>267</v>
      </c>
      <c r="I670" s="203">
        <v>267</v>
      </c>
      <c r="J670" s="113"/>
      <c r="K670" s="113"/>
      <c r="L670" s="88">
        <f t="shared" si="126"/>
        <v>267</v>
      </c>
      <c r="M670" s="113">
        <v>267</v>
      </c>
      <c r="N670" s="114"/>
      <c r="O670" s="113"/>
      <c r="P670" s="113">
        <f t="shared" si="127"/>
        <v>0</v>
      </c>
      <c r="Q670" s="113">
        <v>0</v>
      </c>
      <c r="R670" s="114"/>
      <c r="S670" s="114"/>
      <c r="T670" s="114">
        <f t="shared" si="128"/>
        <v>30.39994999999999</v>
      </c>
      <c r="U670" s="114">
        <v>30.39994999999999</v>
      </c>
      <c r="V670" s="114"/>
      <c r="W670" s="114"/>
      <c r="X670" s="82" t="s">
        <v>720</v>
      </c>
      <c r="Y670" s="90"/>
      <c r="Z670" s="50">
        <f t="shared" si="129"/>
        <v>267</v>
      </c>
      <c r="AA670" s="51">
        <f t="shared" si="130"/>
        <v>267</v>
      </c>
      <c r="AB670" s="51">
        <f t="shared" si="131"/>
        <v>0</v>
      </c>
      <c r="AC670" s="51">
        <f t="shared" si="132"/>
        <v>30.39994999999999</v>
      </c>
    </row>
    <row r="671" spans="1:29" ht="30">
      <c r="A671" s="49" t="s">
        <v>862</v>
      </c>
      <c r="B671" s="49" t="s">
        <v>33</v>
      </c>
      <c r="E671" s="90">
        <v>54</v>
      </c>
      <c r="F671" s="115" t="s">
        <v>783</v>
      </c>
      <c r="G671" s="395"/>
      <c r="H671" s="222">
        <f t="shared" si="125"/>
        <v>400</v>
      </c>
      <c r="I671" s="203">
        <v>400</v>
      </c>
      <c r="J671" s="113"/>
      <c r="K671" s="113"/>
      <c r="L671" s="88">
        <f t="shared" si="126"/>
        <v>400</v>
      </c>
      <c r="M671" s="113">
        <v>400</v>
      </c>
      <c r="N671" s="114"/>
      <c r="O671" s="113"/>
      <c r="P671" s="113">
        <f t="shared" si="127"/>
        <v>0</v>
      </c>
      <c r="Q671" s="113">
        <v>0</v>
      </c>
      <c r="R671" s="114"/>
      <c r="S671" s="114"/>
      <c r="T671" s="114">
        <f t="shared" si="128"/>
        <v>6.2824870000000033</v>
      </c>
      <c r="U671" s="114">
        <v>6.2824870000000033</v>
      </c>
      <c r="V671" s="114"/>
      <c r="W671" s="114"/>
      <c r="X671" s="82" t="s">
        <v>720</v>
      </c>
      <c r="Y671" s="90"/>
      <c r="Z671" s="50">
        <f t="shared" si="129"/>
        <v>400</v>
      </c>
      <c r="AA671" s="51">
        <f t="shared" si="130"/>
        <v>400</v>
      </c>
      <c r="AB671" s="51">
        <f t="shared" si="131"/>
        <v>0</v>
      </c>
      <c r="AC671" s="51">
        <f t="shared" si="132"/>
        <v>6.2824870000000033</v>
      </c>
    </row>
    <row r="672" spans="1:29" ht="30">
      <c r="A672" s="49" t="s">
        <v>862</v>
      </c>
      <c r="B672" s="49" t="s">
        <v>33</v>
      </c>
      <c r="E672" s="90">
        <v>55</v>
      </c>
      <c r="F672" s="115" t="s">
        <v>784</v>
      </c>
      <c r="G672" s="395"/>
      <c r="H672" s="222">
        <f t="shared" si="125"/>
        <v>235</v>
      </c>
      <c r="I672" s="203">
        <v>235</v>
      </c>
      <c r="J672" s="113"/>
      <c r="K672" s="113"/>
      <c r="L672" s="88">
        <f t="shared" si="126"/>
        <v>235</v>
      </c>
      <c r="M672" s="113">
        <v>235</v>
      </c>
      <c r="N672" s="114"/>
      <c r="O672" s="113"/>
      <c r="P672" s="113">
        <f t="shared" si="127"/>
        <v>0</v>
      </c>
      <c r="Q672" s="113">
        <v>0</v>
      </c>
      <c r="R672" s="114"/>
      <c r="S672" s="114"/>
      <c r="T672" s="114">
        <f t="shared" si="128"/>
        <v>0</v>
      </c>
      <c r="U672" s="114">
        <v>0</v>
      </c>
      <c r="V672" s="114"/>
      <c r="W672" s="114"/>
      <c r="X672" s="82" t="s">
        <v>720</v>
      </c>
      <c r="Y672" s="90"/>
      <c r="Z672" s="50">
        <f t="shared" si="129"/>
        <v>235</v>
      </c>
      <c r="AA672" s="51">
        <f t="shared" si="130"/>
        <v>235</v>
      </c>
      <c r="AB672" s="51">
        <f t="shared" si="131"/>
        <v>0</v>
      </c>
      <c r="AC672" s="51">
        <f t="shared" si="132"/>
        <v>0</v>
      </c>
    </row>
    <row r="673" spans="1:246" ht="30">
      <c r="A673" s="49" t="s">
        <v>862</v>
      </c>
      <c r="B673" s="49" t="s">
        <v>33</v>
      </c>
      <c r="E673" s="90">
        <v>56</v>
      </c>
      <c r="F673" s="115" t="s">
        <v>784</v>
      </c>
      <c r="G673" s="395"/>
      <c r="H673" s="222">
        <f t="shared" si="125"/>
        <v>135</v>
      </c>
      <c r="I673" s="203">
        <v>135</v>
      </c>
      <c r="J673" s="113"/>
      <c r="K673" s="113"/>
      <c r="L673" s="88">
        <f t="shared" si="126"/>
        <v>135</v>
      </c>
      <c r="M673" s="113">
        <v>135</v>
      </c>
      <c r="N673" s="114"/>
      <c r="O673" s="113"/>
      <c r="P673" s="113">
        <f t="shared" si="127"/>
        <v>0</v>
      </c>
      <c r="Q673" s="113">
        <v>0</v>
      </c>
      <c r="R673" s="114"/>
      <c r="S673" s="114"/>
      <c r="T673" s="114">
        <f t="shared" si="128"/>
        <v>5.5657510000000059</v>
      </c>
      <c r="U673" s="114">
        <v>5.5657510000000059</v>
      </c>
      <c r="V673" s="114"/>
      <c r="W673" s="114"/>
      <c r="X673" s="82" t="s">
        <v>720</v>
      </c>
      <c r="Y673" s="90"/>
      <c r="Z673" s="50">
        <f t="shared" si="129"/>
        <v>135</v>
      </c>
      <c r="AA673" s="51">
        <f t="shared" si="130"/>
        <v>135</v>
      </c>
      <c r="AB673" s="51">
        <f t="shared" si="131"/>
        <v>0</v>
      </c>
      <c r="AC673" s="51">
        <f t="shared" si="132"/>
        <v>5.5657510000000059</v>
      </c>
    </row>
    <row r="674" spans="1:246" ht="30">
      <c r="A674" s="49" t="s">
        <v>862</v>
      </c>
      <c r="B674" s="49" t="s">
        <v>33</v>
      </c>
      <c r="E674" s="90">
        <v>57</v>
      </c>
      <c r="F674" s="115" t="s">
        <v>785</v>
      </c>
      <c r="G674" s="395"/>
      <c r="H674" s="222">
        <f t="shared" si="125"/>
        <v>370</v>
      </c>
      <c r="I674" s="203">
        <v>370</v>
      </c>
      <c r="J674" s="113"/>
      <c r="K674" s="113"/>
      <c r="L674" s="88">
        <f t="shared" si="126"/>
        <v>370</v>
      </c>
      <c r="M674" s="113">
        <v>370</v>
      </c>
      <c r="N674" s="114"/>
      <c r="O674" s="113"/>
      <c r="P674" s="113">
        <f t="shared" si="127"/>
        <v>0</v>
      </c>
      <c r="Q674" s="113">
        <v>0</v>
      </c>
      <c r="R674" s="114"/>
      <c r="S674" s="114"/>
      <c r="T674" s="114">
        <f t="shared" si="128"/>
        <v>1.5240000000176224E-3</v>
      </c>
      <c r="U674" s="114">
        <v>1.5240000000176224E-3</v>
      </c>
      <c r="V674" s="114"/>
      <c r="W674" s="114"/>
      <c r="X674" s="82" t="s">
        <v>720</v>
      </c>
      <c r="Y674" s="90"/>
      <c r="Z674" s="50">
        <f t="shared" si="129"/>
        <v>370</v>
      </c>
      <c r="AA674" s="51">
        <f t="shared" si="130"/>
        <v>370</v>
      </c>
      <c r="AB674" s="51">
        <f t="shared" si="131"/>
        <v>0</v>
      </c>
      <c r="AC674" s="51">
        <f t="shared" si="132"/>
        <v>1.5240000000176224E-3</v>
      </c>
    </row>
    <row r="675" spans="1:246" ht="30">
      <c r="A675" s="49" t="s">
        <v>862</v>
      </c>
      <c r="B675" s="49" t="s">
        <v>33</v>
      </c>
      <c r="E675" s="90">
        <v>58</v>
      </c>
      <c r="F675" s="115" t="s">
        <v>786</v>
      </c>
      <c r="G675" s="395"/>
      <c r="H675" s="222">
        <f t="shared" si="125"/>
        <v>370</v>
      </c>
      <c r="I675" s="203">
        <v>370</v>
      </c>
      <c r="J675" s="113"/>
      <c r="K675" s="113"/>
      <c r="L675" s="88">
        <f t="shared" si="126"/>
        <v>370</v>
      </c>
      <c r="M675" s="113">
        <v>370</v>
      </c>
      <c r="N675" s="114"/>
      <c r="O675" s="113"/>
      <c r="P675" s="113">
        <f t="shared" si="127"/>
        <v>0</v>
      </c>
      <c r="Q675" s="113">
        <v>0</v>
      </c>
      <c r="R675" s="114"/>
      <c r="S675" s="114"/>
      <c r="T675" s="114">
        <f t="shared" si="128"/>
        <v>1.2050000000272121E-3</v>
      </c>
      <c r="U675" s="114">
        <v>1.2050000000272121E-3</v>
      </c>
      <c r="V675" s="114"/>
      <c r="W675" s="114"/>
      <c r="X675" s="82" t="s">
        <v>720</v>
      </c>
      <c r="Y675" s="90"/>
      <c r="Z675" s="50">
        <f t="shared" si="129"/>
        <v>370</v>
      </c>
      <c r="AA675" s="51">
        <f t="shared" si="130"/>
        <v>370</v>
      </c>
      <c r="AB675" s="51">
        <f t="shared" si="131"/>
        <v>0</v>
      </c>
      <c r="AC675" s="51">
        <f t="shared" si="132"/>
        <v>1.2050000000272121E-3</v>
      </c>
    </row>
    <row r="676" spans="1:246" ht="30">
      <c r="A676" s="49" t="s">
        <v>862</v>
      </c>
      <c r="B676" s="49" t="s">
        <v>33</v>
      </c>
      <c r="E676" s="90">
        <v>59</v>
      </c>
      <c r="F676" s="115" t="s">
        <v>787</v>
      </c>
      <c r="G676" s="395"/>
      <c r="H676" s="222">
        <f t="shared" si="125"/>
        <v>252</v>
      </c>
      <c r="I676" s="203">
        <v>252</v>
      </c>
      <c r="J676" s="113"/>
      <c r="K676" s="113"/>
      <c r="L676" s="88">
        <f t="shared" si="126"/>
        <v>181</v>
      </c>
      <c r="M676" s="113">
        <v>181</v>
      </c>
      <c r="N676" s="114"/>
      <c r="O676" s="113"/>
      <c r="P676" s="113">
        <f t="shared" si="127"/>
        <v>71</v>
      </c>
      <c r="Q676" s="113">
        <v>71</v>
      </c>
      <c r="R676" s="114"/>
      <c r="S676" s="114"/>
      <c r="T676" s="114">
        <f t="shared" si="128"/>
        <v>0</v>
      </c>
      <c r="U676" s="114"/>
      <c r="V676" s="114"/>
      <c r="W676" s="114"/>
      <c r="X676" s="82" t="s">
        <v>720</v>
      </c>
      <c r="Y676" s="90"/>
      <c r="Z676" s="50">
        <f t="shared" si="129"/>
        <v>252</v>
      </c>
      <c r="AA676" s="51">
        <f t="shared" si="130"/>
        <v>181</v>
      </c>
      <c r="AB676" s="51">
        <f t="shared" si="131"/>
        <v>71</v>
      </c>
      <c r="AC676" s="51">
        <f t="shared" si="132"/>
        <v>0</v>
      </c>
    </row>
    <row r="677" spans="1:246" ht="30">
      <c r="A677" s="49" t="s">
        <v>862</v>
      </c>
      <c r="B677" s="49" t="s">
        <v>33</v>
      </c>
      <c r="E677" s="90">
        <v>60</v>
      </c>
      <c r="F677" s="115" t="s">
        <v>788</v>
      </c>
      <c r="G677" s="395"/>
      <c r="H677" s="222">
        <f t="shared" si="125"/>
        <v>250</v>
      </c>
      <c r="I677" s="203">
        <v>250</v>
      </c>
      <c r="J677" s="113"/>
      <c r="K677" s="113"/>
      <c r="L677" s="88">
        <f t="shared" si="126"/>
        <v>0</v>
      </c>
      <c r="M677" s="113"/>
      <c r="N677" s="114"/>
      <c r="O677" s="113"/>
      <c r="P677" s="113">
        <f t="shared" si="127"/>
        <v>250</v>
      </c>
      <c r="Q677" s="113">
        <v>250</v>
      </c>
      <c r="R677" s="114"/>
      <c r="S677" s="114"/>
      <c r="T677" s="114">
        <f t="shared" si="128"/>
        <v>0</v>
      </c>
      <c r="U677" s="114"/>
      <c r="V677" s="114"/>
      <c r="W677" s="114"/>
      <c r="X677" s="82" t="s">
        <v>720</v>
      </c>
      <c r="Y677" s="90"/>
      <c r="Z677" s="50">
        <f t="shared" si="129"/>
        <v>250</v>
      </c>
      <c r="AA677" s="51">
        <f t="shared" si="130"/>
        <v>0</v>
      </c>
      <c r="AB677" s="51">
        <f t="shared" si="131"/>
        <v>250</v>
      </c>
      <c r="AC677" s="51">
        <f t="shared" si="132"/>
        <v>0</v>
      </c>
    </row>
    <row r="678" spans="1:246" ht="30">
      <c r="A678" s="49" t="s">
        <v>862</v>
      </c>
      <c r="B678" s="49" t="s">
        <v>33</v>
      </c>
      <c r="E678" s="90">
        <v>61</v>
      </c>
      <c r="F678" s="115" t="s">
        <v>789</v>
      </c>
      <c r="G678" s="395"/>
      <c r="H678" s="222">
        <f t="shared" si="125"/>
        <v>300</v>
      </c>
      <c r="I678" s="203">
        <v>300</v>
      </c>
      <c r="J678" s="113"/>
      <c r="K678" s="113"/>
      <c r="L678" s="88">
        <f t="shared" si="126"/>
        <v>0</v>
      </c>
      <c r="M678" s="113"/>
      <c r="N678" s="114"/>
      <c r="O678" s="113"/>
      <c r="P678" s="113">
        <f t="shared" si="127"/>
        <v>300</v>
      </c>
      <c r="Q678" s="113">
        <v>300</v>
      </c>
      <c r="R678" s="114"/>
      <c r="S678" s="114"/>
      <c r="T678" s="114">
        <f t="shared" si="128"/>
        <v>0</v>
      </c>
      <c r="U678" s="114"/>
      <c r="V678" s="114"/>
      <c r="W678" s="114"/>
      <c r="X678" s="82" t="s">
        <v>720</v>
      </c>
      <c r="Y678" s="90"/>
      <c r="Z678" s="50">
        <f t="shared" si="129"/>
        <v>300</v>
      </c>
      <c r="AA678" s="51">
        <f t="shared" si="130"/>
        <v>0</v>
      </c>
      <c r="AB678" s="51">
        <f t="shared" si="131"/>
        <v>300</v>
      </c>
      <c r="AC678" s="51">
        <f t="shared" si="132"/>
        <v>0</v>
      </c>
    </row>
    <row r="679" spans="1:246" ht="30">
      <c r="A679" s="49" t="s">
        <v>862</v>
      </c>
      <c r="B679" s="49" t="s">
        <v>33</v>
      </c>
      <c r="E679" s="90">
        <v>62</v>
      </c>
      <c r="F679" s="115" t="s">
        <v>790</v>
      </c>
      <c r="G679" s="395"/>
      <c r="H679" s="222">
        <f t="shared" si="125"/>
        <v>252</v>
      </c>
      <c r="I679" s="203">
        <v>252</v>
      </c>
      <c r="J679" s="113"/>
      <c r="K679" s="113"/>
      <c r="L679" s="88">
        <f t="shared" si="126"/>
        <v>0</v>
      </c>
      <c r="M679" s="113"/>
      <c r="N679" s="114"/>
      <c r="O679" s="113"/>
      <c r="P679" s="113">
        <f t="shared" si="127"/>
        <v>252</v>
      </c>
      <c r="Q679" s="113">
        <v>252</v>
      </c>
      <c r="R679" s="114"/>
      <c r="S679" s="114"/>
      <c r="T679" s="114">
        <f t="shared" si="128"/>
        <v>0</v>
      </c>
      <c r="U679" s="114"/>
      <c r="V679" s="114"/>
      <c r="W679" s="114"/>
      <c r="X679" s="82" t="s">
        <v>720</v>
      </c>
      <c r="Y679" s="90"/>
      <c r="Z679" s="50">
        <f t="shared" si="129"/>
        <v>252</v>
      </c>
      <c r="AA679" s="51">
        <f t="shared" si="130"/>
        <v>0</v>
      </c>
      <c r="AB679" s="51">
        <f t="shared" si="131"/>
        <v>252</v>
      </c>
      <c r="AC679" s="51">
        <f t="shared" si="132"/>
        <v>0</v>
      </c>
    </row>
    <row r="680" spans="1:246" ht="30">
      <c r="A680" s="49" t="s">
        <v>862</v>
      </c>
      <c r="B680" s="49" t="s">
        <v>33</v>
      </c>
      <c r="E680" s="90">
        <v>63</v>
      </c>
      <c r="F680" s="115" t="s">
        <v>791</v>
      </c>
      <c r="G680" s="395"/>
      <c r="H680" s="222">
        <f t="shared" si="125"/>
        <v>252</v>
      </c>
      <c r="I680" s="203">
        <v>252</v>
      </c>
      <c r="J680" s="113"/>
      <c r="K680" s="113"/>
      <c r="L680" s="88">
        <f t="shared" si="126"/>
        <v>0</v>
      </c>
      <c r="M680" s="113"/>
      <c r="N680" s="114"/>
      <c r="O680" s="113"/>
      <c r="P680" s="113">
        <f t="shared" si="127"/>
        <v>252</v>
      </c>
      <c r="Q680" s="113">
        <v>252</v>
      </c>
      <c r="R680" s="114"/>
      <c r="S680" s="114"/>
      <c r="T680" s="114">
        <f t="shared" si="128"/>
        <v>0</v>
      </c>
      <c r="U680" s="114"/>
      <c r="V680" s="114"/>
      <c r="W680" s="114"/>
      <c r="X680" s="82" t="s">
        <v>720</v>
      </c>
      <c r="Y680" s="90"/>
      <c r="Z680" s="50">
        <f t="shared" si="129"/>
        <v>252</v>
      </c>
      <c r="AA680" s="51">
        <f t="shared" si="130"/>
        <v>0</v>
      </c>
      <c r="AB680" s="51">
        <f t="shared" si="131"/>
        <v>252</v>
      </c>
      <c r="AC680" s="51">
        <f t="shared" si="132"/>
        <v>0</v>
      </c>
    </row>
    <row r="681" spans="1:246" ht="30">
      <c r="A681" s="49" t="s">
        <v>862</v>
      </c>
      <c r="B681" s="49" t="s">
        <v>33</v>
      </c>
      <c r="E681" s="90">
        <v>64</v>
      </c>
      <c r="F681" s="115" t="s">
        <v>792</v>
      </c>
      <c r="G681" s="395"/>
      <c r="H681" s="222">
        <f t="shared" si="125"/>
        <v>252</v>
      </c>
      <c r="I681" s="203">
        <v>252</v>
      </c>
      <c r="J681" s="113"/>
      <c r="K681" s="113"/>
      <c r="L681" s="88">
        <f t="shared" si="126"/>
        <v>0</v>
      </c>
      <c r="M681" s="113"/>
      <c r="N681" s="114"/>
      <c r="O681" s="113"/>
      <c r="P681" s="113">
        <f t="shared" si="127"/>
        <v>252</v>
      </c>
      <c r="Q681" s="113">
        <v>252</v>
      </c>
      <c r="R681" s="114"/>
      <c r="S681" s="114"/>
      <c r="T681" s="114">
        <f t="shared" si="128"/>
        <v>0</v>
      </c>
      <c r="U681" s="114"/>
      <c r="V681" s="114"/>
      <c r="W681" s="114"/>
      <c r="X681" s="82" t="s">
        <v>720</v>
      </c>
      <c r="Y681" s="90"/>
      <c r="Z681" s="50">
        <f t="shared" si="129"/>
        <v>252</v>
      </c>
      <c r="AA681" s="51">
        <f t="shared" si="130"/>
        <v>0</v>
      </c>
      <c r="AB681" s="51">
        <f t="shared" si="131"/>
        <v>252</v>
      </c>
      <c r="AC681" s="51">
        <f t="shared" si="132"/>
        <v>0</v>
      </c>
    </row>
    <row r="682" spans="1:246" ht="30">
      <c r="A682" s="49" t="s">
        <v>862</v>
      </c>
      <c r="B682" s="49" t="s">
        <v>33</v>
      </c>
      <c r="E682" s="90">
        <v>65</v>
      </c>
      <c r="F682" s="115" t="s">
        <v>793</v>
      </c>
      <c r="G682" s="395"/>
      <c r="H682" s="222">
        <f>SUM(I682:K682)</f>
        <v>252</v>
      </c>
      <c r="I682" s="203">
        <v>252</v>
      </c>
      <c r="J682" s="113"/>
      <c r="K682" s="113"/>
      <c r="L682" s="88">
        <f>SUM(M682:O682)</f>
        <v>0</v>
      </c>
      <c r="M682" s="113"/>
      <c r="N682" s="114"/>
      <c r="O682" s="113"/>
      <c r="P682" s="113">
        <f>SUM(Q682:S682)</f>
        <v>252</v>
      </c>
      <c r="Q682" s="113">
        <v>252</v>
      </c>
      <c r="R682" s="114"/>
      <c r="S682" s="114"/>
      <c r="T682" s="114">
        <f>SUM(U682:W682)</f>
        <v>0</v>
      </c>
      <c r="U682" s="114"/>
      <c r="V682" s="114"/>
      <c r="W682" s="114"/>
      <c r="X682" s="82" t="s">
        <v>720</v>
      </c>
      <c r="Y682" s="90"/>
      <c r="Z682" s="50">
        <f t="shared" si="129"/>
        <v>252</v>
      </c>
      <c r="AA682" s="51">
        <f t="shared" si="130"/>
        <v>0</v>
      </c>
      <c r="AB682" s="51">
        <f t="shared" si="131"/>
        <v>252</v>
      </c>
      <c r="AC682" s="51">
        <f t="shared" si="132"/>
        <v>0</v>
      </c>
    </row>
    <row r="683" spans="1:246" ht="30">
      <c r="A683" s="49" t="s">
        <v>862</v>
      </c>
      <c r="B683" s="49" t="s">
        <v>33</v>
      </c>
      <c r="E683" s="90">
        <v>66</v>
      </c>
      <c r="F683" s="115" t="s">
        <v>794</v>
      </c>
      <c r="G683" s="395"/>
      <c r="H683" s="222">
        <f>SUM(I683:K683)</f>
        <v>252</v>
      </c>
      <c r="I683" s="203">
        <v>252</v>
      </c>
      <c r="J683" s="113"/>
      <c r="K683" s="113"/>
      <c r="L683" s="88">
        <f>SUM(M683:O683)</f>
        <v>0</v>
      </c>
      <c r="M683" s="113"/>
      <c r="N683" s="114"/>
      <c r="O683" s="113"/>
      <c r="P683" s="113">
        <f>SUM(Q683:S683)</f>
        <v>252</v>
      </c>
      <c r="Q683" s="113">
        <v>252</v>
      </c>
      <c r="R683" s="114"/>
      <c r="S683" s="114"/>
      <c r="T683" s="114">
        <f>SUM(U683:W683)</f>
        <v>0</v>
      </c>
      <c r="U683" s="114"/>
      <c r="V683" s="114"/>
      <c r="W683" s="114"/>
      <c r="X683" s="82" t="s">
        <v>720</v>
      </c>
      <c r="Y683" s="90"/>
      <c r="Z683" s="50">
        <f t="shared" si="129"/>
        <v>252</v>
      </c>
      <c r="AA683" s="51">
        <f t="shared" si="130"/>
        <v>0</v>
      </c>
      <c r="AB683" s="51">
        <f t="shared" si="131"/>
        <v>252</v>
      </c>
      <c r="AC683" s="51">
        <f t="shared" si="132"/>
        <v>0</v>
      </c>
    </row>
    <row r="684" spans="1:246" s="127" customFormat="1">
      <c r="A684" s="127" t="s">
        <v>1301</v>
      </c>
      <c r="B684" s="49" t="s">
        <v>33</v>
      </c>
      <c r="E684" s="122" t="s">
        <v>905</v>
      </c>
      <c r="F684" s="141" t="s">
        <v>1081</v>
      </c>
      <c r="G684" s="142"/>
      <c r="H684" s="280">
        <f>SUM(H685:H827)</f>
        <v>99635.592999999993</v>
      </c>
      <c r="I684" s="280">
        <f t="shared" ref="I684:W684" si="133">SUM(I685:I827)</f>
        <v>90006</v>
      </c>
      <c r="J684" s="130">
        <f t="shared" si="133"/>
        <v>0</v>
      </c>
      <c r="K684" s="130">
        <f t="shared" si="133"/>
        <v>9629.5930000000008</v>
      </c>
      <c r="L684" s="120">
        <f t="shared" si="133"/>
        <v>76242.592999999993</v>
      </c>
      <c r="M684" s="130">
        <f t="shared" si="133"/>
        <v>66613</v>
      </c>
      <c r="N684" s="130">
        <f t="shared" si="133"/>
        <v>0</v>
      </c>
      <c r="O684" s="130">
        <f t="shared" si="133"/>
        <v>9629.5930000000008</v>
      </c>
      <c r="P684" s="130">
        <f t="shared" si="133"/>
        <v>28743.237999999998</v>
      </c>
      <c r="Q684" s="130">
        <f t="shared" si="133"/>
        <v>23393</v>
      </c>
      <c r="R684" s="130">
        <f t="shared" si="133"/>
        <v>0</v>
      </c>
      <c r="S684" s="130">
        <f t="shared" si="133"/>
        <v>5350.2379999999994</v>
      </c>
      <c r="T684" s="143">
        <f t="shared" si="133"/>
        <v>1077.4879689999839</v>
      </c>
      <c r="U684" s="143">
        <f t="shared" si="133"/>
        <v>1077.4879689999839</v>
      </c>
      <c r="V684" s="130">
        <f t="shared" si="133"/>
        <v>0</v>
      </c>
      <c r="W684" s="130">
        <f t="shared" si="133"/>
        <v>0</v>
      </c>
      <c r="X684" s="76"/>
      <c r="Y684" s="122"/>
      <c r="Z684" s="50">
        <f t="shared" si="129"/>
        <v>99635.592999999993</v>
      </c>
      <c r="AA684" s="51">
        <f t="shared" si="130"/>
        <v>76242.592999999993</v>
      </c>
      <c r="AB684" s="51">
        <f t="shared" si="131"/>
        <v>28743.237999999998</v>
      </c>
      <c r="AC684" s="51">
        <f t="shared" si="132"/>
        <v>1077.4879689999839</v>
      </c>
      <c r="AD684" s="73"/>
      <c r="AE684" s="73"/>
      <c r="AF684" s="73"/>
      <c r="AG684" s="73"/>
      <c r="AH684" s="73"/>
      <c r="AI684" s="73"/>
      <c r="AJ684" s="73"/>
      <c r="AK684" s="73"/>
      <c r="AL684" s="73"/>
      <c r="AM684" s="73"/>
      <c r="AN684" s="73"/>
      <c r="AO684" s="73"/>
      <c r="AP684" s="73"/>
      <c r="AQ684" s="73"/>
      <c r="AR684" s="73"/>
      <c r="AS684" s="73"/>
      <c r="AT684" s="73"/>
      <c r="AU684" s="73"/>
      <c r="AV684" s="73"/>
      <c r="AW684" s="73"/>
      <c r="AX684" s="73"/>
      <c r="AY684" s="73"/>
      <c r="AZ684" s="73"/>
      <c r="BA684" s="73"/>
      <c r="BB684" s="73"/>
      <c r="BC684" s="73"/>
      <c r="BD684" s="73"/>
      <c r="BE684" s="73"/>
      <c r="BF684" s="73"/>
      <c r="BG684" s="73"/>
      <c r="BH684" s="73"/>
      <c r="BI684" s="73"/>
      <c r="BJ684" s="73"/>
      <c r="BK684" s="73"/>
      <c r="BL684" s="73"/>
      <c r="BM684" s="73"/>
      <c r="BN684" s="73"/>
      <c r="BO684" s="73"/>
      <c r="BP684" s="73"/>
      <c r="BQ684" s="73"/>
      <c r="BR684" s="73"/>
      <c r="BS684" s="73"/>
      <c r="BT684" s="73"/>
      <c r="BU684" s="73"/>
      <c r="BV684" s="73"/>
      <c r="BW684" s="73"/>
      <c r="BX684" s="73"/>
      <c r="BY684" s="73"/>
      <c r="BZ684" s="73"/>
      <c r="CA684" s="73"/>
      <c r="CB684" s="73"/>
      <c r="CC684" s="73"/>
      <c r="CD684" s="73"/>
      <c r="CE684" s="73"/>
      <c r="CF684" s="73"/>
      <c r="CG684" s="73"/>
      <c r="CH684" s="73"/>
      <c r="CI684" s="73"/>
      <c r="CJ684" s="73"/>
      <c r="CK684" s="73"/>
      <c r="CL684" s="73"/>
      <c r="CM684" s="73"/>
      <c r="CN684" s="73"/>
      <c r="CO684" s="73"/>
      <c r="CP684" s="73"/>
      <c r="CQ684" s="73"/>
      <c r="CR684" s="73"/>
      <c r="CS684" s="73"/>
      <c r="CT684" s="73"/>
      <c r="CU684" s="73"/>
      <c r="CV684" s="73"/>
      <c r="CW684" s="73"/>
      <c r="CX684" s="73"/>
      <c r="CY684" s="73"/>
      <c r="CZ684" s="73"/>
      <c r="DA684" s="73"/>
      <c r="DB684" s="73"/>
      <c r="DC684" s="73"/>
      <c r="DD684" s="73"/>
      <c r="DE684" s="73"/>
      <c r="DF684" s="73"/>
      <c r="DG684" s="73"/>
      <c r="DH684" s="73"/>
      <c r="DI684" s="73"/>
      <c r="DJ684" s="73"/>
      <c r="DK684" s="73"/>
      <c r="DL684" s="73"/>
      <c r="DM684" s="73"/>
      <c r="DN684" s="73"/>
      <c r="DO684" s="73"/>
      <c r="DP684" s="73"/>
      <c r="DQ684" s="73"/>
      <c r="DR684" s="73"/>
      <c r="DS684" s="73"/>
      <c r="DT684" s="73"/>
      <c r="DU684" s="73"/>
      <c r="DV684" s="73"/>
      <c r="DW684" s="73"/>
      <c r="DX684" s="73"/>
      <c r="DY684" s="73"/>
      <c r="DZ684" s="73"/>
      <c r="EA684" s="73"/>
      <c r="EB684" s="73"/>
      <c r="EC684" s="73"/>
      <c r="ED684" s="73"/>
      <c r="EE684" s="73"/>
      <c r="EF684" s="73"/>
      <c r="EG684" s="73"/>
      <c r="EH684" s="73"/>
      <c r="EI684" s="73"/>
      <c r="EJ684" s="73"/>
      <c r="EK684" s="73"/>
      <c r="EL684" s="73"/>
      <c r="EM684" s="73"/>
      <c r="EN684" s="73"/>
      <c r="EO684" s="73"/>
      <c r="EP684" s="73"/>
      <c r="EQ684" s="73"/>
      <c r="ER684" s="73"/>
      <c r="ES684" s="73"/>
      <c r="ET684" s="73"/>
      <c r="EU684" s="73"/>
      <c r="EV684" s="73"/>
      <c r="EW684" s="73"/>
      <c r="EX684" s="73"/>
      <c r="EY684" s="73"/>
      <c r="EZ684" s="73"/>
      <c r="FA684" s="73"/>
      <c r="FB684" s="73"/>
      <c r="FC684" s="73"/>
      <c r="FD684" s="73"/>
      <c r="FE684" s="73"/>
      <c r="FF684" s="73"/>
      <c r="FG684" s="73"/>
      <c r="FH684" s="73"/>
      <c r="FI684" s="73"/>
      <c r="FJ684" s="73"/>
      <c r="FK684" s="73"/>
      <c r="FL684" s="73"/>
      <c r="FM684" s="73"/>
      <c r="FN684" s="73"/>
      <c r="FO684" s="73"/>
      <c r="FP684" s="73"/>
      <c r="FQ684" s="73"/>
      <c r="FR684" s="73"/>
      <c r="FS684" s="73"/>
      <c r="FT684" s="73"/>
      <c r="FU684" s="73"/>
      <c r="FV684" s="73"/>
      <c r="FW684" s="73"/>
      <c r="FX684" s="73"/>
      <c r="FY684" s="73"/>
      <c r="FZ684" s="73"/>
      <c r="GA684" s="73"/>
      <c r="GB684" s="73"/>
      <c r="GC684" s="73"/>
      <c r="GD684" s="73"/>
      <c r="GE684" s="73"/>
      <c r="GF684" s="73"/>
      <c r="GG684" s="73"/>
      <c r="GH684" s="73"/>
      <c r="GI684" s="73"/>
      <c r="GJ684" s="73"/>
      <c r="GK684" s="73"/>
      <c r="GL684" s="73"/>
      <c r="GM684" s="73"/>
      <c r="GN684" s="73"/>
      <c r="GO684" s="73"/>
      <c r="GP684" s="73"/>
      <c r="GQ684" s="73"/>
      <c r="GR684" s="73"/>
      <c r="GS684" s="73"/>
      <c r="GT684" s="73"/>
      <c r="GU684" s="73"/>
      <c r="GV684" s="73"/>
      <c r="GW684" s="73"/>
      <c r="GX684" s="73"/>
      <c r="GY684" s="73"/>
      <c r="GZ684" s="73"/>
      <c r="HA684" s="73"/>
      <c r="HB684" s="73"/>
      <c r="HC684" s="73"/>
      <c r="HD684" s="73"/>
      <c r="HE684" s="73"/>
      <c r="HF684" s="73"/>
      <c r="HG684" s="73"/>
      <c r="HH684" s="73"/>
      <c r="HI684" s="73"/>
      <c r="HJ684" s="73"/>
      <c r="HK684" s="73"/>
      <c r="HL684" s="73"/>
      <c r="HM684" s="73"/>
      <c r="HN684" s="73"/>
      <c r="HO684" s="73"/>
      <c r="HP684" s="73"/>
      <c r="HQ684" s="73"/>
      <c r="HR684" s="73"/>
      <c r="HS684" s="73"/>
      <c r="HT684" s="73"/>
      <c r="HU684" s="73"/>
      <c r="HV684" s="73"/>
      <c r="HW684" s="73"/>
      <c r="HX684" s="73"/>
      <c r="HY684" s="73"/>
      <c r="HZ684" s="73"/>
      <c r="IA684" s="73"/>
      <c r="IB684" s="73"/>
      <c r="IC684" s="73"/>
      <c r="ID684" s="73"/>
      <c r="IE684" s="73"/>
      <c r="IF684" s="73"/>
      <c r="IG684" s="73"/>
      <c r="IH684" s="73"/>
      <c r="II684" s="73"/>
      <c r="IJ684" s="73"/>
      <c r="IK684" s="73"/>
      <c r="IL684" s="73"/>
    </row>
    <row r="685" spans="1:246" s="127" customFormat="1" ht="28.5">
      <c r="B685" s="49" t="s">
        <v>33</v>
      </c>
      <c r="E685" s="118">
        <v>1</v>
      </c>
      <c r="F685" s="115" t="s">
        <v>931</v>
      </c>
      <c r="G685" s="395" t="s">
        <v>907</v>
      </c>
      <c r="H685" s="222">
        <v>1894</v>
      </c>
      <c r="I685" s="203">
        <v>1894</v>
      </c>
      <c r="J685" s="113"/>
      <c r="K685" s="113"/>
      <c r="L685" s="88">
        <f>SUM(M685:O685)</f>
        <v>1894</v>
      </c>
      <c r="M685" s="113">
        <v>1894</v>
      </c>
      <c r="N685" s="114"/>
      <c r="O685" s="113"/>
      <c r="P685" s="113">
        <f>SUM(Q685:S685)</f>
        <v>186.23799999999983</v>
      </c>
      <c r="Q685" s="113"/>
      <c r="R685" s="114"/>
      <c r="S685" s="203">
        <v>186.23799999999983</v>
      </c>
      <c r="T685" s="114">
        <v>8.7367119999998977</v>
      </c>
      <c r="U685" s="114">
        <v>8.7367119999998977</v>
      </c>
      <c r="V685" s="114"/>
      <c r="W685" s="114"/>
      <c r="X685" s="76" t="s">
        <v>907</v>
      </c>
      <c r="Y685" s="122"/>
      <c r="Z685" s="50">
        <f t="shared" si="129"/>
        <v>1894</v>
      </c>
      <c r="AA685" s="51">
        <f t="shared" si="130"/>
        <v>1894</v>
      </c>
      <c r="AB685" s="51">
        <f t="shared" si="131"/>
        <v>186.23799999999983</v>
      </c>
      <c r="AC685" s="51">
        <f t="shared" si="132"/>
        <v>8.7367119999998977</v>
      </c>
      <c r="AD685" s="73"/>
      <c r="AE685" s="73"/>
      <c r="AF685" s="73"/>
      <c r="AG685" s="73"/>
      <c r="AH685" s="73"/>
      <c r="AI685" s="73"/>
      <c r="AJ685" s="73"/>
      <c r="AK685" s="73"/>
      <c r="AL685" s="73"/>
      <c r="AM685" s="73"/>
      <c r="AN685" s="73"/>
      <c r="AO685" s="73"/>
      <c r="AP685" s="73"/>
      <c r="AQ685" s="73"/>
      <c r="AR685" s="73"/>
      <c r="AS685" s="73"/>
      <c r="AT685" s="73"/>
      <c r="AU685" s="73"/>
      <c r="AV685" s="73"/>
      <c r="AW685" s="73"/>
      <c r="AX685" s="73"/>
      <c r="AY685" s="73"/>
      <c r="AZ685" s="73"/>
      <c r="BA685" s="73"/>
      <c r="BB685" s="73"/>
      <c r="BC685" s="73"/>
      <c r="BD685" s="73"/>
      <c r="BE685" s="73"/>
      <c r="BF685" s="73"/>
      <c r="BG685" s="73"/>
      <c r="BH685" s="73"/>
      <c r="BI685" s="73"/>
      <c r="BJ685" s="73"/>
      <c r="BK685" s="73"/>
      <c r="BL685" s="73"/>
      <c r="BM685" s="73"/>
      <c r="BN685" s="73"/>
      <c r="BO685" s="73"/>
      <c r="BP685" s="73"/>
      <c r="BQ685" s="73"/>
      <c r="BR685" s="73"/>
      <c r="BS685" s="73"/>
      <c r="BT685" s="73"/>
      <c r="BU685" s="73"/>
      <c r="BV685" s="73"/>
      <c r="BW685" s="73"/>
      <c r="BX685" s="73"/>
      <c r="BY685" s="73"/>
      <c r="BZ685" s="73"/>
      <c r="CA685" s="73"/>
      <c r="CB685" s="73"/>
      <c r="CC685" s="73"/>
      <c r="CD685" s="73"/>
      <c r="CE685" s="73"/>
      <c r="CF685" s="73"/>
      <c r="CG685" s="73"/>
      <c r="CH685" s="73"/>
      <c r="CI685" s="73"/>
      <c r="CJ685" s="73"/>
      <c r="CK685" s="73"/>
      <c r="CL685" s="73"/>
      <c r="CM685" s="73"/>
      <c r="CN685" s="73"/>
      <c r="CO685" s="73"/>
      <c r="CP685" s="73"/>
      <c r="CQ685" s="73"/>
      <c r="CR685" s="73"/>
      <c r="CS685" s="73"/>
      <c r="CT685" s="73"/>
      <c r="CU685" s="73"/>
      <c r="CV685" s="73"/>
      <c r="CW685" s="73"/>
      <c r="CX685" s="73"/>
      <c r="CY685" s="73"/>
      <c r="CZ685" s="73"/>
      <c r="DA685" s="73"/>
      <c r="DB685" s="73"/>
      <c r="DC685" s="73"/>
      <c r="DD685" s="73"/>
      <c r="DE685" s="73"/>
      <c r="DF685" s="73"/>
      <c r="DG685" s="73"/>
      <c r="DH685" s="73"/>
      <c r="DI685" s="73"/>
      <c r="DJ685" s="73"/>
      <c r="DK685" s="73"/>
      <c r="DL685" s="73"/>
      <c r="DM685" s="73"/>
      <c r="DN685" s="73"/>
      <c r="DO685" s="73"/>
      <c r="DP685" s="73"/>
      <c r="DQ685" s="73"/>
      <c r="DR685" s="73"/>
      <c r="DS685" s="73"/>
      <c r="DT685" s="73"/>
      <c r="DU685" s="73"/>
      <c r="DV685" s="73"/>
      <c r="DW685" s="73"/>
      <c r="DX685" s="73"/>
      <c r="DY685" s="73"/>
      <c r="DZ685" s="73"/>
      <c r="EA685" s="73"/>
      <c r="EB685" s="73"/>
      <c r="EC685" s="73"/>
      <c r="ED685" s="73"/>
      <c r="EE685" s="73"/>
      <c r="EF685" s="73"/>
      <c r="EG685" s="73"/>
      <c r="EH685" s="73"/>
      <c r="EI685" s="73"/>
      <c r="EJ685" s="73"/>
      <c r="EK685" s="73"/>
      <c r="EL685" s="73"/>
      <c r="EM685" s="73"/>
      <c r="EN685" s="73"/>
      <c r="EO685" s="73"/>
      <c r="EP685" s="73"/>
      <c r="EQ685" s="73"/>
      <c r="ER685" s="73"/>
      <c r="ES685" s="73"/>
      <c r="ET685" s="73"/>
      <c r="EU685" s="73"/>
      <c r="EV685" s="73"/>
      <c r="EW685" s="73"/>
      <c r="EX685" s="73"/>
      <c r="EY685" s="73"/>
      <c r="EZ685" s="73"/>
      <c r="FA685" s="73"/>
      <c r="FB685" s="73"/>
      <c r="FC685" s="73"/>
      <c r="FD685" s="73"/>
      <c r="FE685" s="73"/>
      <c r="FF685" s="73"/>
      <c r="FG685" s="73"/>
      <c r="FH685" s="73"/>
      <c r="FI685" s="73"/>
      <c r="FJ685" s="73"/>
      <c r="FK685" s="73"/>
      <c r="FL685" s="73"/>
      <c r="FM685" s="73"/>
      <c r="FN685" s="73"/>
      <c r="FO685" s="73"/>
      <c r="FP685" s="73"/>
      <c r="FQ685" s="73"/>
      <c r="FR685" s="73"/>
      <c r="FS685" s="73"/>
      <c r="FT685" s="73"/>
      <c r="FU685" s="73"/>
      <c r="FV685" s="73"/>
      <c r="FW685" s="73"/>
      <c r="FX685" s="73"/>
      <c r="FY685" s="73"/>
      <c r="FZ685" s="73"/>
      <c r="GA685" s="73"/>
      <c r="GB685" s="73"/>
      <c r="GC685" s="73"/>
      <c r="GD685" s="73"/>
      <c r="GE685" s="73"/>
      <c r="GF685" s="73"/>
      <c r="GG685" s="73"/>
      <c r="GH685" s="73"/>
      <c r="GI685" s="73"/>
      <c r="GJ685" s="73"/>
      <c r="GK685" s="73"/>
      <c r="GL685" s="73"/>
      <c r="GM685" s="73"/>
      <c r="GN685" s="73"/>
      <c r="GO685" s="73"/>
      <c r="GP685" s="73"/>
      <c r="GQ685" s="73"/>
      <c r="GR685" s="73"/>
      <c r="GS685" s="73"/>
      <c r="GT685" s="73"/>
      <c r="GU685" s="73"/>
      <c r="GV685" s="73"/>
      <c r="GW685" s="73"/>
      <c r="GX685" s="73"/>
      <c r="GY685" s="73"/>
      <c r="GZ685" s="73"/>
      <c r="HA685" s="73"/>
      <c r="HB685" s="73"/>
      <c r="HC685" s="73"/>
      <c r="HD685" s="73"/>
      <c r="HE685" s="73"/>
      <c r="HF685" s="73"/>
      <c r="HG685" s="73"/>
      <c r="HH685" s="73"/>
      <c r="HI685" s="73"/>
      <c r="HJ685" s="73"/>
      <c r="HK685" s="73"/>
      <c r="HL685" s="73"/>
      <c r="HM685" s="73"/>
      <c r="HN685" s="73"/>
      <c r="HO685" s="73"/>
      <c r="HP685" s="73"/>
      <c r="HQ685" s="73"/>
      <c r="HR685" s="73"/>
      <c r="HS685" s="73"/>
      <c r="HT685" s="73"/>
      <c r="HU685" s="73"/>
      <c r="HV685" s="73"/>
      <c r="HW685" s="73"/>
      <c r="HX685" s="73"/>
      <c r="HY685" s="73"/>
      <c r="HZ685" s="73"/>
      <c r="IA685" s="73"/>
      <c r="IB685" s="73"/>
      <c r="IC685" s="73"/>
      <c r="ID685" s="73"/>
      <c r="IE685" s="73"/>
      <c r="IF685" s="73"/>
      <c r="IG685" s="73"/>
      <c r="IH685" s="73"/>
      <c r="II685" s="73"/>
      <c r="IJ685" s="73"/>
      <c r="IK685" s="73"/>
      <c r="IL685" s="73"/>
    </row>
    <row r="686" spans="1:246" s="127" customFormat="1" ht="30">
      <c r="B686" s="49" t="s">
        <v>33</v>
      </c>
      <c r="E686" s="118">
        <v>2</v>
      </c>
      <c r="F686" s="115" t="s">
        <v>932</v>
      </c>
      <c r="G686" s="395"/>
      <c r="H686" s="222">
        <v>899</v>
      </c>
      <c r="I686" s="203">
        <v>899</v>
      </c>
      <c r="J686" s="113"/>
      <c r="K686" s="113"/>
      <c r="L686" s="88">
        <f t="shared" ref="L686:L749" si="134">SUM(M686:O686)</f>
        <v>899</v>
      </c>
      <c r="M686" s="113">
        <v>899</v>
      </c>
      <c r="N686" s="114"/>
      <c r="O686" s="113"/>
      <c r="P686" s="113"/>
      <c r="Q686" s="113"/>
      <c r="R686" s="114"/>
      <c r="S686" s="114"/>
      <c r="T686" s="114">
        <v>12.717319999999972</v>
      </c>
      <c r="U686" s="114">
        <v>12.717319999999972</v>
      </c>
      <c r="V686" s="114"/>
      <c r="W686" s="114"/>
      <c r="X686" s="76" t="s">
        <v>907</v>
      </c>
      <c r="Y686" s="122"/>
      <c r="Z686" s="50">
        <f t="shared" si="129"/>
        <v>899</v>
      </c>
      <c r="AA686" s="51">
        <f t="shared" si="130"/>
        <v>899</v>
      </c>
      <c r="AB686" s="51">
        <f t="shared" si="131"/>
        <v>0</v>
      </c>
      <c r="AC686" s="51">
        <f t="shared" si="132"/>
        <v>12.717319999999972</v>
      </c>
      <c r="AD686" s="73"/>
      <c r="AE686" s="73"/>
      <c r="AF686" s="73"/>
      <c r="AG686" s="73"/>
      <c r="AH686" s="73"/>
      <c r="AI686" s="73"/>
      <c r="AJ686" s="73"/>
      <c r="AK686" s="73"/>
      <c r="AL686" s="73"/>
      <c r="AM686" s="73"/>
      <c r="AN686" s="73"/>
      <c r="AO686" s="73"/>
      <c r="AP686" s="73"/>
      <c r="AQ686" s="73"/>
      <c r="AR686" s="73"/>
      <c r="AS686" s="73"/>
      <c r="AT686" s="73"/>
      <c r="AU686" s="73"/>
      <c r="AV686" s="73"/>
      <c r="AW686" s="73"/>
      <c r="AX686" s="73"/>
      <c r="AY686" s="73"/>
      <c r="AZ686" s="73"/>
      <c r="BA686" s="73"/>
      <c r="BB686" s="73"/>
      <c r="BC686" s="73"/>
      <c r="BD686" s="73"/>
      <c r="BE686" s="73"/>
      <c r="BF686" s="73"/>
      <c r="BG686" s="73"/>
      <c r="BH686" s="73"/>
      <c r="BI686" s="73"/>
      <c r="BJ686" s="73"/>
      <c r="BK686" s="73"/>
      <c r="BL686" s="73"/>
      <c r="BM686" s="73"/>
      <c r="BN686" s="73"/>
      <c r="BO686" s="73"/>
      <c r="BP686" s="73"/>
      <c r="BQ686" s="73"/>
      <c r="BR686" s="73"/>
      <c r="BS686" s="73"/>
      <c r="BT686" s="73"/>
      <c r="BU686" s="73"/>
      <c r="BV686" s="73"/>
      <c r="BW686" s="73"/>
      <c r="BX686" s="73"/>
      <c r="BY686" s="73"/>
      <c r="BZ686" s="73"/>
      <c r="CA686" s="73"/>
      <c r="CB686" s="73"/>
      <c r="CC686" s="73"/>
      <c r="CD686" s="73"/>
      <c r="CE686" s="73"/>
      <c r="CF686" s="73"/>
      <c r="CG686" s="73"/>
      <c r="CH686" s="73"/>
      <c r="CI686" s="73"/>
      <c r="CJ686" s="73"/>
      <c r="CK686" s="73"/>
      <c r="CL686" s="73"/>
      <c r="CM686" s="73"/>
      <c r="CN686" s="73"/>
      <c r="CO686" s="73"/>
      <c r="CP686" s="73"/>
      <c r="CQ686" s="73"/>
      <c r="CR686" s="73"/>
      <c r="CS686" s="73"/>
      <c r="CT686" s="73"/>
      <c r="CU686" s="73"/>
      <c r="CV686" s="73"/>
      <c r="CW686" s="73"/>
      <c r="CX686" s="73"/>
      <c r="CY686" s="73"/>
      <c r="CZ686" s="73"/>
      <c r="DA686" s="73"/>
      <c r="DB686" s="73"/>
      <c r="DC686" s="73"/>
      <c r="DD686" s="73"/>
      <c r="DE686" s="73"/>
      <c r="DF686" s="73"/>
      <c r="DG686" s="73"/>
      <c r="DH686" s="73"/>
      <c r="DI686" s="73"/>
      <c r="DJ686" s="73"/>
      <c r="DK686" s="73"/>
      <c r="DL686" s="73"/>
      <c r="DM686" s="73"/>
      <c r="DN686" s="73"/>
      <c r="DO686" s="73"/>
      <c r="DP686" s="73"/>
      <c r="DQ686" s="73"/>
      <c r="DR686" s="73"/>
      <c r="DS686" s="73"/>
      <c r="DT686" s="73"/>
      <c r="DU686" s="73"/>
      <c r="DV686" s="73"/>
      <c r="DW686" s="73"/>
      <c r="DX686" s="73"/>
      <c r="DY686" s="73"/>
      <c r="DZ686" s="73"/>
      <c r="EA686" s="73"/>
      <c r="EB686" s="73"/>
      <c r="EC686" s="73"/>
      <c r="ED686" s="73"/>
      <c r="EE686" s="73"/>
      <c r="EF686" s="73"/>
      <c r="EG686" s="73"/>
      <c r="EH686" s="73"/>
      <c r="EI686" s="73"/>
      <c r="EJ686" s="73"/>
      <c r="EK686" s="73"/>
      <c r="EL686" s="73"/>
      <c r="EM686" s="73"/>
      <c r="EN686" s="73"/>
      <c r="EO686" s="73"/>
      <c r="EP686" s="73"/>
      <c r="EQ686" s="73"/>
      <c r="ER686" s="73"/>
      <c r="ES686" s="73"/>
      <c r="ET686" s="73"/>
      <c r="EU686" s="73"/>
      <c r="EV686" s="73"/>
      <c r="EW686" s="73"/>
      <c r="EX686" s="73"/>
      <c r="EY686" s="73"/>
      <c r="EZ686" s="73"/>
      <c r="FA686" s="73"/>
      <c r="FB686" s="73"/>
      <c r="FC686" s="73"/>
      <c r="FD686" s="73"/>
      <c r="FE686" s="73"/>
      <c r="FF686" s="73"/>
      <c r="FG686" s="73"/>
      <c r="FH686" s="73"/>
      <c r="FI686" s="73"/>
      <c r="FJ686" s="73"/>
      <c r="FK686" s="73"/>
      <c r="FL686" s="73"/>
      <c r="FM686" s="73"/>
      <c r="FN686" s="73"/>
      <c r="FO686" s="73"/>
      <c r="FP686" s="73"/>
      <c r="FQ686" s="73"/>
      <c r="FR686" s="73"/>
      <c r="FS686" s="73"/>
      <c r="FT686" s="73"/>
      <c r="FU686" s="73"/>
      <c r="FV686" s="73"/>
      <c r="FW686" s="73"/>
      <c r="FX686" s="73"/>
      <c r="FY686" s="73"/>
      <c r="FZ686" s="73"/>
      <c r="GA686" s="73"/>
      <c r="GB686" s="73"/>
      <c r="GC686" s="73"/>
      <c r="GD686" s="73"/>
      <c r="GE686" s="73"/>
      <c r="GF686" s="73"/>
      <c r="GG686" s="73"/>
      <c r="GH686" s="73"/>
      <c r="GI686" s="73"/>
      <c r="GJ686" s="73"/>
      <c r="GK686" s="73"/>
      <c r="GL686" s="73"/>
      <c r="GM686" s="73"/>
      <c r="GN686" s="73"/>
      <c r="GO686" s="73"/>
      <c r="GP686" s="73"/>
      <c r="GQ686" s="73"/>
      <c r="GR686" s="73"/>
      <c r="GS686" s="73"/>
      <c r="GT686" s="73"/>
      <c r="GU686" s="73"/>
      <c r="GV686" s="73"/>
      <c r="GW686" s="73"/>
      <c r="GX686" s="73"/>
      <c r="GY686" s="73"/>
      <c r="GZ686" s="73"/>
      <c r="HA686" s="73"/>
      <c r="HB686" s="73"/>
      <c r="HC686" s="73"/>
      <c r="HD686" s="73"/>
      <c r="HE686" s="73"/>
      <c r="HF686" s="73"/>
      <c r="HG686" s="73"/>
      <c r="HH686" s="73"/>
      <c r="HI686" s="73"/>
      <c r="HJ686" s="73"/>
      <c r="HK686" s="73"/>
      <c r="HL686" s="73"/>
      <c r="HM686" s="73"/>
      <c r="HN686" s="73"/>
      <c r="HO686" s="73"/>
      <c r="HP686" s="73"/>
      <c r="HQ686" s="73"/>
      <c r="HR686" s="73"/>
      <c r="HS686" s="73"/>
      <c r="HT686" s="73"/>
      <c r="HU686" s="73"/>
      <c r="HV686" s="73"/>
      <c r="HW686" s="73"/>
      <c r="HX686" s="73"/>
      <c r="HY686" s="73"/>
      <c r="HZ686" s="73"/>
      <c r="IA686" s="73"/>
      <c r="IB686" s="73"/>
      <c r="IC686" s="73"/>
      <c r="ID686" s="73"/>
      <c r="IE686" s="73"/>
      <c r="IF686" s="73"/>
      <c r="IG686" s="73"/>
      <c r="IH686" s="73"/>
      <c r="II686" s="73"/>
      <c r="IJ686" s="73"/>
      <c r="IK686" s="73"/>
      <c r="IL686" s="73"/>
    </row>
    <row r="687" spans="1:246" s="127" customFormat="1" ht="60">
      <c r="B687" s="49" t="s">
        <v>33</v>
      </c>
      <c r="E687" s="118">
        <v>3</v>
      </c>
      <c r="F687" s="115" t="s">
        <v>933</v>
      </c>
      <c r="G687" s="395"/>
      <c r="H687" s="222">
        <v>877</v>
      </c>
      <c r="I687" s="203">
        <v>877</v>
      </c>
      <c r="J687" s="113"/>
      <c r="K687" s="113"/>
      <c r="L687" s="88">
        <f t="shared" si="134"/>
        <v>877</v>
      </c>
      <c r="M687" s="113">
        <v>877</v>
      </c>
      <c r="N687" s="114"/>
      <c r="O687" s="113"/>
      <c r="P687" s="113"/>
      <c r="Q687" s="113"/>
      <c r="R687" s="114"/>
      <c r="S687" s="114"/>
      <c r="T687" s="114">
        <v>4.6349999999999909</v>
      </c>
      <c r="U687" s="114">
        <v>4.6349999999999909</v>
      </c>
      <c r="V687" s="114"/>
      <c r="W687" s="114"/>
      <c r="X687" s="76" t="s">
        <v>907</v>
      </c>
      <c r="Y687" s="122"/>
      <c r="Z687" s="50">
        <f t="shared" si="129"/>
        <v>877</v>
      </c>
      <c r="AA687" s="51">
        <f t="shared" si="130"/>
        <v>877</v>
      </c>
      <c r="AB687" s="51">
        <f t="shared" si="131"/>
        <v>0</v>
      </c>
      <c r="AC687" s="51">
        <f t="shared" si="132"/>
        <v>4.6349999999999909</v>
      </c>
      <c r="AD687" s="73"/>
      <c r="AE687" s="73"/>
      <c r="AF687" s="73"/>
      <c r="AG687" s="73"/>
      <c r="AH687" s="73"/>
      <c r="AI687" s="73"/>
      <c r="AJ687" s="73"/>
      <c r="AK687" s="73"/>
      <c r="AL687" s="73"/>
      <c r="AM687" s="73"/>
      <c r="AN687" s="73"/>
      <c r="AO687" s="73"/>
      <c r="AP687" s="73"/>
      <c r="AQ687" s="73"/>
      <c r="AR687" s="73"/>
      <c r="AS687" s="73"/>
      <c r="AT687" s="73"/>
      <c r="AU687" s="73"/>
      <c r="AV687" s="73"/>
      <c r="AW687" s="73"/>
      <c r="AX687" s="73"/>
      <c r="AY687" s="73"/>
      <c r="AZ687" s="73"/>
      <c r="BA687" s="73"/>
      <c r="BB687" s="73"/>
      <c r="BC687" s="73"/>
      <c r="BD687" s="73"/>
      <c r="BE687" s="73"/>
      <c r="BF687" s="73"/>
      <c r="BG687" s="73"/>
      <c r="BH687" s="73"/>
      <c r="BI687" s="73"/>
      <c r="BJ687" s="73"/>
      <c r="BK687" s="73"/>
      <c r="BL687" s="73"/>
      <c r="BM687" s="73"/>
      <c r="BN687" s="73"/>
      <c r="BO687" s="73"/>
      <c r="BP687" s="73"/>
      <c r="BQ687" s="73"/>
      <c r="BR687" s="73"/>
      <c r="BS687" s="73"/>
      <c r="BT687" s="73"/>
      <c r="BU687" s="73"/>
      <c r="BV687" s="73"/>
      <c r="BW687" s="73"/>
      <c r="BX687" s="73"/>
      <c r="BY687" s="73"/>
      <c r="BZ687" s="73"/>
      <c r="CA687" s="73"/>
      <c r="CB687" s="73"/>
      <c r="CC687" s="73"/>
      <c r="CD687" s="73"/>
      <c r="CE687" s="73"/>
      <c r="CF687" s="73"/>
      <c r="CG687" s="73"/>
      <c r="CH687" s="73"/>
      <c r="CI687" s="73"/>
      <c r="CJ687" s="73"/>
      <c r="CK687" s="73"/>
      <c r="CL687" s="73"/>
      <c r="CM687" s="73"/>
      <c r="CN687" s="73"/>
      <c r="CO687" s="73"/>
      <c r="CP687" s="73"/>
      <c r="CQ687" s="73"/>
      <c r="CR687" s="73"/>
      <c r="CS687" s="73"/>
      <c r="CT687" s="73"/>
      <c r="CU687" s="73"/>
      <c r="CV687" s="73"/>
      <c r="CW687" s="73"/>
      <c r="CX687" s="73"/>
      <c r="CY687" s="73"/>
      <c r="CZ687" s="73"/>
      <c r="DA687" s="73"/>
      <c r="DB687" s="73"/>
      <c r="DC687" s="73"/>
      <c r="DD687" s="73"/>
      <c r="DE687" s="73"/>
      <c r="DF687" s="73"/>
      <c r="DG687" s="73"/>
      <c r="DH687" s="73"/>
      <c r="DI687" s="73"/>
      <c r="DJ687" s="73"/>
      <c r="DK687" s="73"/>
      <c r="DL687" s="73"/>
      <c r="DM687" s="73"/>
      <c r="DN687" s="73"/>
      <c r="DO687" s="73"/>
      <c r="DP687" s="73"/>
      <c r="DQ687" s="73"/>
      <c r="DR687" s="73"/>
      <c r="DS687" s="73"/>
      <c r="DT687" s="73"/>
      <c r="DU687" s="73"/>
      <c r="DV687" s="73"/>
      <c r="DW687" s="73"/>
      <c r="DX687" s="73"/>
      <c r="DY687" s="73"/>
      <c r="DZ687" s="73"/>
      <c r="EA687" s="73"/>
      <c r="EB687" s="73"/>
      <c r="EC687" s="73"/>
      <c r="ED687" s="73"/>
      <c r="EE687" s="73"/>
      <c r="EF687" s="73"/>
      <c r="EG687" s="73"/>
      <c r="EH687" s="73"/>
      <c r="EI687" s="73"/>
      <c r="EJ687" s="73"/>
      <c r="EK687" s="73"/>
      <c r="EL687" s="73"/>
      <c r="EM687" s="73"/>
      <c r="EN687" s="73"/>
      <c r="EO687" s="73"/>
      <c r="EP687" s="73"/>
      <c r="EQ687" s="73"/>
      <c r="ER687" s="73"/>
      <c r="ES687" s="73"/>
      <c r="ET687" s="73"/>
      <c r="EU687" s="73"/>
      <c r="EV687" s="73"/>
      <c r="EW687" s="73"/>
      <c r="EX687" s="73"/>
      <c r="EY687" s="73"/>
      <c r="EZ687" s="73"/>
      <c r="FA687" s="73"/>
      <c r="FB687" s="73"/>
      <c r="FC687" s="73"/>
      <c r="FD687" s="73"/>
      <c r="FE687" s="73"/>
      <c r="FF687" s="73"/>
      <c r="FG687" s="73"/>
      <c r="FH687" s="73"/>
      <c r="FI687" s="73"/>
      <c r="FJ687" s="73"/>
      <c r="FK687" s="73"/>
      <c r="FL687" s="73"/>
      <c r="FM687" s="73"/>
      <c r="FN687" s="73"/>
      <c r="FO687" s="73"/>
      <c r="FP687" s="73"/>
      <c r="FQ687" s="73"/>
      <c r="FR687" s="73"/>
      <c r="FS687" s="73"/>
      <c r="FT687" s="73"/>
      <c r="FU687" s="73"/>
      <c r="FV687" s="73"/>
      <c r="FW687" s="73"/>
      <c r="FX687" s="73"/>
      <c r="FY687" s="73"/>
      <c r="FZ687" s="73"/>
      <c r="GA687" s="73"/>
      <c r="GB687" s="73"/>
      <c r="GC687" s="73"/>
      <c r="GD687" s="73"/>
      <c r="GE687" s="73"/>
      <c r="GF687" s="73"/>
      <c r="GG687" s="73"/>
      <c r="GH687" s="73"/>
      <c r="GI687" s="73"/>
      <c r="GJ687" s="73"/>
      <c r="GK687" s="73"/>
      <c r="GL687" s="73"/>
      <c r="GM687" s="73"/>
      <c r="GN687" s="73"/>
      <c r="GO687" s="73"/>
      <c r="GP687" s="73"/>
      <c r="GQ687" s="73"/>
      <c r="GR687" s="73"/>
      <c r="GS687" s="73"/>
      <c r="GT687" s="73"/>
      <c r="GU687" s="73"/>
      <c r="GV687" s="73"/>
      <c r="GW687" s="73"/>
      <c r="GX687" s="73"/>
      <c r="GY687" s="73"/>
      <c r="GZ687" s="73"/>
      <c r="HA687" s="73"/>
      <c r="HB687" s="73"/>
      <c r="HC687" s="73"/>
      <c r="HD687" s="73"/>
      <c r="HE687" s="73"/>
      <c r="HF687" s="73"/>
      <c r="HG687" s="73"/>
      <c r="HH687" s="73"/>
      <c r="HI687" s="73"/>
      <c r="HJ687" s="73"/>
      <c r="HK687" s="73"/>
      <c r="HL687" s="73"/>
      <c r="HM687" s="73"/>
      <c r="HN687" s="73"/>
      <c r="HO687" s="73"/>
      <c r="HP687" s="73"/>
      <c r="HQ687" s="73"/>
      <c r="HR687" s="73"/>
      <c r="HS687" s="73"/>
      <c r="HT687" s="73"/>
      <c r="HU687" s="73"/>
      <c r="HV687" s="73"/>
      <c r="HW687" s="73"/>
      <c r="HX687" s="73"/>
      <c r="HY687" s="73"/>
      <c r="HZ687" s="73"/>
      <c r="IA687" s="73"/>
      <c r="IB687" s="73"/>
      <c r="IC687" s="73"/>
      <c r="ID687" s="73"/>
      <c r="IE687" s="73"/>
      <c r="IF687" s="73"/>
      <c r="IG687" s="73"/>
      <c r="IH687" s="73"/>
      <c r="II687" s="73"/>
      <c r="IJ687" s="73"/>
      <c r="IK687" s="73"/>
      <c r="IL687" s="73"/>
    </row>
    <row r="688" spans="1:246" s="127" customFormat="1" ht="60">
      <c r="B688" s="49" t="s">
        <v>33</v>
      </c>
      <c r="E688" s="118">
        <v>4</v>
      </c>
      <c r="F688" s="115" t="s">
        <v>934</v>
      </c>
      <c r="G688" s="395"/>
      <c r="H688" s="222">
        <v>859</v>
      </c>
      <c r="I688" s="203">
        <v>859</v>
      </c>
      <c r="J688" s="113"/>
      <c r="K688" s="113"/>
      <c r="L688" s="88">
        <f t="shared" si="134"/>
        <v>859</v>
      </c>
      <c r="M688" s="113">
        <v>859</v>
      </c>
      <c r="N688" s="114"/>
      <c r="O688" s="113"/>
      <c r="P688" s="113"/>
      <c r="Q688" s="113"/>
      <c r="R688" s="114"/>
      <c r="S688" s="114"/>
      <c r="T688" s="114">
        <v>9.9306259999999611</v>
      </c>
      <c r="U688" s="114">
        <v>9.9306259999999611</v>
      </c>
      <c r="V688" s="114"/>
      <c r="W688" s="114"/>
      <c r="X688" s="76" t="s">
        <v>907</v>
      </c>
      <c r="Y688" s="122"/>
      <c r="Z688" s="50">
        <f t="shared" si="129"/>
        <v>859</v>
      </c>
      <c r="AA688" s="51">
        <f t="shared" si="130"/>
        <v>859</v>
      </c>
      <c r="AB688" s="51">
        <f t="shared" si="131"/>
        <v>0</v>
      </c>
      <c r="AC688" s="51">
        <f t="shared" si="132"/>
        <v>9.9306259999999611</v>
      </c>
      <c r="AD688" s="73"/>
      <c r="AE688" s="73"/>
      <c r="AF688" s="73"/>
      <c r="AG688" s="73"/>
      <c r="AH688" s="73"/>
      <c r="AI688" s="73"/>
      <c r="AJ688" s="73"/>
      <c r="AK688" s="73"/>
      <c r="AL688" s="73"/>
      <c r="AM688" s="73"/>
      <c r="AN688" s="73"/>
      <c r="AO688" s="73"/>
      <c r="AP688" s="73"/>
      <c r="AQ688" s="73"/>
      <c r="AR688" s="73"/>
      <c r="AS688" s="73"/>
      <c r="AT688" s="73"/>
      <c r="AU688" s="73"/>
      <c r="AV688" s="73"/>
      <c r="AW688" s="73"/>
      <c r="AX688" s="73"/>
      <c r="AY688" s="73"/>
      <c r="AZ688" s="73"/>
      <c r="BA688" s="73"/>
      <c r="BB688" s="73"/>
      <c r="BC688" s="73"/>
      <c r="BD688" s="73"/>
      <c r="BE688" s="73"/>
      <c r="BF688" s="73"/>
      <c r="BG688" s="73"/>
      <c r="BH688" s="73"/>
      <c r="BI688" s="73"/>
      <c r="BJ688" s="73"/>
      <c r="BK688" s="73"/>
      <c r="BL688" s="73"/>
      <c r="BM688" s="73"/>
      <c r="BN688" s="73"/>
      <c r="BO688" s="73"/>
      <c r="BP688" s="73"/>
      <c r="BQ688" s="73"/>
      <c r="BR688" s="73"/>
      <c r="BS688" s="73"/>
      <c r="BT688" s="73"/>
      <c r="BU688" s="73"/>
      <c r="BV688" s="73"/>
      <c r="BW688" s="73"/>
      <c r="BX688" s="73"/>
      <c r="BY688" s="73"/>
      <c r="BZ688" s="73"/>
      <c r="CA688" s="73"/>
      <c r="CB688" s="73"/>
      <c r="CC688" s="73"/>
      <c r="CD688" s="73"/>
      <c r="CE688" s="73"/>
      <c r="CF688" s="73"/>
      <c r="CG688" s="73"/>
      <c r="CH688" s="73"/>
      <c r="CI688" s="73"/>
      <c r="CJ688" s="73"/>
      <c r="CK688" s="73"/>
      <c r="CL688" s="73"/>
      <c r="CM688" s="73"/>
      <c r="CN688" s="73"/>
      <c r="CO688" s="73"/>
      <c r="CP688" s="73"/>
      <c r="CQ688" s="73"/>
      <c r="CR688" s="73"/>
      <c r="CS688" s="73"/>
      <c r="CT688" s="73"/>
      <c r="CU688" s="73"/>
      <c r="CV688" s="73"/>
      <c r="CW688" s="73"/>
      <c r="CX688" s="73"/>
      <c r="CY688" s="73"/>
      <c r="CZ688" s="73"/>
      <c r="DA688" s="73"/>
      <c r="DB688" s="73"/>
      <c r="DC688" s="73"/>
      <c r="DD688" s="73"/>
      <c r="DE688" s="73"/>
      <c r="DF688" s="73"/>
      <c r="DG688" s="73"/>
      <c r="DH688" s="73"/>
      <c r="DI688" s="73"/>
      <c r="DJ688" s="73"/>
      <c r="DK688" s="73"/>
      <c r="DL688" s="73"/>
      <c r="DM688" s="73"/>
      <c r="DN688" s="73"/>
      <c r="DO688" s="73"/>
      <c r="DP688" s="73"/>
      <c r="DQ688" s="73"/>
      <c r="DR688" s="73"/>
      <c r="DS688" s="73"/>
      <c r="DT688" s="73"/>
      <c r="DU688" s="73"/>
      <c r="DV688" s="73"/>
      <c r="DW688" s="73"/>
      <c r="DX688" s="73"/>
      <c r="DY688" s="73"/>
      <c r="DZ688" s="73"/>
      <c r="EA688" s="73"/>
      <c r="EB688" s="73"/>
      <c r="EC688" s="73"/>
      <c r="ED688" s="73"/>
      <c r="EE688" s="73"/>
      <c r="EF688" s="73"/>
      <c r="EG688" s="73"/>
      <c r="EH688" s="73"/>
      <c r="EI688" s="73"/>
      <c r="EJ688" s="73"/>
      <c r="EK688" s="73"/>
      <c r="EL688" s="73"/>
      <c r="EM688" s="73"/>
      <c r="EN688" s="73"/>
      <c r="EO688" s="73"/>
      <c r="EP688" s="73"/>
      <c r="EQ688" s="73"/>
      <c r="ER688" s="73"/>
      <c r="ES688" s="73"/>
      <c r="ET688" s="73"/>
      <c r="EU688" s="73"/>
      <c r="EV688" s="73"/>
      <c r="EW688" s="73"/>
      <c r="EX688" s="73"/>
      <c r="EY688" s="73"/>
      <c r="EZ688" s="73"/>
      <c r="FA688" s="73"/>
      <c r="FB688" s="73"/>
      <c r="FC688" s="73"/>
      <c r="FD688" s="73"/>
      <c r="FE688" s="73"/>
      <c r="FF688" s="73"/>
      <c r="FG688" s="73"/>
      <c r="FH688" s="73"/>
      <c r="FI688" s="73"/>
      <c r="FJ688" s="73"/>
      <c r="FK688" s="73"/>
      <c r="FL688" s="73"/>
      <c r="FM688" s="73"/>
      <c r="FN688" s="73"/>
      <c r="FO688" s="73"/>
      <c r="FP688" s="73"/>
      <c r="FQ688" s="73"/>
      <c r="FR688" s="73"/>
      <c r="FS688" s="73"/>
      <c r="FT688" s="73"/>
      <c r="FU688" s="73"/>
      <c r="FV688" s="73"/>
      <c r="FW688" s="73"/>
      <c r="FX688" s="73"/>
      <c r="FY688" s="73"/>
      <c r="FZ688" s="73"/>
      <c r="GA688" s="73"/>
      <c r="GB688" s="73"/>
      <c r="GC688" s="73"/>
      <c r="GD688" s="73"/>
      <c r="GE688" s="73"/>
      <c r="GF688" s="73"/>
      <c r="GG688" s="73"/>
      <c r="GH688" s="73"/>
      <c r="GI688" s="73"/>
      <c r="GJ688" s="73"/>
      <c r="GK688" s="73"/>
      <c r="GL688" s="73"/>
      <c r="GM688" s="73"/>
      <c r="GN688" s="73"/>
      <c r="GO688" s="73"/>
      <c r="GP688" s="73"/>
      <c r="GQ688" s="73"/>
      <c r="GR688" s="73"/>
      <c r="GS688" s="73"/>
      <c r="GT688" s="73"/>
      <c r="GU688" s="73"/>
      <c r="GV688" s="73"/>
      <c r="GW688" s="73"/>
      <c r="GX688" s="73"/>
      <c r="GY688" s="73"/>
      <c r="GZ688" s="73"/>
      <c r="HA688" s="73"/>
      <c r="HB688" s="73"/>
      <c r="HC688" s="73"/>
      <c r="HD688" s="73"/>
      <c r="HE688" s="73"/>
      <c r="HF688" s="73"/>
      <c r="HG688" s="73"/>
      <c r="HH688" s="73"/>
      <c r="HI688" s="73"/>
      <c r="HJ688" s="73"/>
      <c r="HK688" s="73"/>
      <c r="HL688" s="73"/>
      <c r="HM688" s="73"/>
      <c r="HN688" s="73"/>
      <c r="HO688" s="73"/>
      <c r="HP688" s="73"/>
      <c r="HQ688" s="73"/>
      <c r="HR688" s="73"/>
      <c r="HS688" s="73"/>
      <c r="HT688" s="73"/>
      <c r="HU688" s="73"/>
      <c r="HV688" s="73"/>
      <c r="HW688" s="73"/>
      <c r="HX688" s="73"/>
      <c r="HY688" s="73"/>
      <c r="HZ688" s="73"/>
      <c r="IA688" s="73"/>
      <c r="IB688" s="73"/>
      <c r="IC688" s="73"/>
      <c r="ID688" s="73"/>
      <c r="IE688" s="73"/>
      <c r="IF688" s="73"/>
      <c r="IG688" s="73"/>
      <c r="IH688" s="73"/>
      <c r="II688" s="73"/>
      <c r="IJ688" s="73"/>
      <c r="IK688" s="73"/>
      <c r="IL688" s="73"/>
    </row>
    <row r="689" spans="2:246" s="127" customFormat="1" ht="30">
      <c r="B689" s="49" t="s">
        <v>33</v>
      </c>
      <c r="E689" s="118">
        <v>5</v>
      </c>
      <c r="F689" s="115" t="s">
        <v>935</v>
      </c>
      <c r="G689" s="395"/>
      <c r="H689" s="222">
        <v>608</v>
      </c>
      <c r="I689" s="203">
        <v>608</v>
      </c>
      <c r="J689" s="113"/>
      <c r="K689" s="113"/>
      <c r="L689" s="88">
        <f t="shared" si="134"/>
        <v>608</v>
      </c>
      <c r="M689" s="113">
        <v>608</v>
      </c>
      <c r="N689" s="114"/>
      <c r="O689" s="113"/>
      <c r="P689" s="113">
        <v>0</v>
      </c>
      <c r="Q689" s="113"/>
      <c r="R689" s="114"/>
      <c r="S689" s="114"/>
      <c r="T689" s="114">
        <v>28.821000000000026</v>
      </c>
      <c r="U689" s="114">
        <v>28.821000000000026</v>
      </c>
      <c r="V689" s="114"/>
      <c r="W689" s="114"/>
      <c r="X689" s="76" t="s">
        <v>907</v>
      </c>
      <c r="Y689" s="122"/>
      <c r="Z689" s="50">
        <f t="shared" si="129"/>
        <v>608</v>
      </c>
      <c r="AA689" s="51">
        <f t="shared" si="130"/>
        <v>608</v>
      </c>
      <c r="AB689" s="51">
        <f t="shared" si="131"/>
        <v>0</v>
      </c>
      <c r="AC689" s="51">
        <f t="shared" si="132"/>
        <v>28.821000000000026</v>
      </c>
      <c r="AD689" s="73"/>
      <c r="AE689" s="73"/>
      <c r="AF689" s="73"/>
      <c r="AG689" s="73"/>
      <c r="AH689" s="73"/>
      <c r="AI689" s="73"/>
      <c r="AJ689" s="73"/>
      <c r="AK689" s="73"/>
      <c r="AL689" s="73"/>
      <c r="AM689" s="73"/>
      <c r="AN689" s="73"/>
      <c r="AO689" s="73"/>
      <c r="AP689" s="73"/>
      <c r="AQ689" s="73"/>
      <c r="AR689" s="73"/>
      <c r="AS689" s="73"/>
      <c r="AT689" s="73"/>
      <c r="AU689" s="73"/>
      <c r="AV689" s="73"/>
      <c r="AW689" s="73"/>
      <c r="AX689" s="73"/>
      <c r="AY689" s="73"/>
      <c r="AZ689" s="73"/>
      <c r="BA689" s="73"/>
      <c r="BB689" s="73"/>
      <c r="BC689" s="73"/>
      <c r="BD689" s="73"/>
      <c r="BE689" s="73"/>
      <c r="BF689" s="73"/>
      <c r="BG689" s="73"/>
      <c r="BH689" s="73"/>
      <c r="BI689" s="73"/>
      <c r="BJ689" s="73"/>
      <c r="BK689" s="73"/>
      <c r="BL689" s="73"/>
      <c r="BM689" s="73"/>
      <c r="BN689" s="73"/>
      <c r="BO689" s="73"/>
      <c r="BP689" s="73"/>
      <c r="BQ689" s="73"/>
      <c r="BR689" s="73"/>
      <c r="BS689" s="73"/>
      <c r="BT689" s="73"/>
      <c r="BU689" s="73"/>
      <c r="BV689" s="73"/>
      <c r="BW689" s="73"/>
      <c r="BX689" s="73"/>
      <c r="BY689" s="73"/>
      <c r="BZ689" s="73"/>
      <c r="CA689" s="73"/>
      <c r="CB689" s="73"/>
      <c r="CC689" s="73"/>
      <c r="CD689" s="73"/>
      <c r="CE689" s="73"/>
      <c r="CF689" s="73"/>
      <c r="CG689" s="73"/>
      <c r="CH689" s="73"/>
      <c r="CI689" s="73"/>
      <c r="CJ689" s="73"/>
      <c r="CK689" s="73"/>
      <c r="CL689" s="73"/>
      <c r="CM689" s="73"/>
      <c r="CN689" s="73"/>
      <c r="CO689" s="73"/>
      <c r="CP689" s="73"/>
      <c r="CQ689" s="73"/>
      <c r="CR689" s="73"/>
      <c r="CS689" s="73"/>
      <c r="CT689" s="73"/>
      <c r="CU689" s="73"/>
      <c r="CV689" s="73"/>
      <c r="CW689" s="73"/>
      <c r="CX689" s="73"/>
      <c r="CY689" s="73"/>
      <c r="CZ689" s="73"/>
      <c r="DA689" s="73"/>
      <c r="DB689" s="73"/>
      <c r="DC689" s="73"/>
      <c r="DD689" s="73"/>
      <c r="DE689" s="73"/>
      <c r="DF689" s="73"/>
      <c r="DG689" s="73"/>
      <c r="DH689" s="73"/>
      <c r="DI689" s="73"/>
      <c r="DJ689" s="73"/>
      <c r="DK689" s="73"/>
      <c r="DL689" s="73"/>
      <c r="DM689" s="73"/>
      <c r="DN689" s="73"/>
      <c r="DO689" s="73"/>
      <c r="DP689" s="73"/>
      <c r="DQ689" s="73"/>
      <c r="DR689" s="73"/>
      <c r="DS689" s="73"/>
      <c r="DT689" s="73"/>
      <c r="DU689" s="73"/>
      <c r="DV689" s="73"/>
      <c r="DW689" s="73"/>
      <c r="DX689" s="73"/>
      <c r="DY689" s="73"/>
      <c r="DZ689" s="73"/>
      <c r="EA689" s="73"/>
      <c r="EB689" s="73"/>
      <c r="EC689" s="73"/>
      <c r="ED689" s="73"/>
      <c r="EE689" s="73"/>
      <c r="EF689" s="73"/>
      <c r="EG689" s="73"/>
      <c r="EH689" s="73"/>
      <c r="EI689" s="73"/>
      <c r="EJ689" s="73"/>
      <c r="EK689" s="73"/>
      <c r="EL689" s="73"/>
      <c r="EM689" s="73"/>
      <c r="EN689" s="73"/>
      <c r="EO689" s="73"/>
      <c r="EP689" s="73"/>
      <c r="EQ689" s="73"/>
      <c r="ER689" s="73"/>
      <c r="ES689" s="73"/>
      <c r="ET689" s="73"/>
      <c r="EU689" s="73"/>
      <c r="EV689" s="73"/>
      <c r="EW689" s="73"/>
      <c r="EX689" s="73"/>
      <c r="EY689" s="73"/>
      <c r="EZ689" s="73"/>
      <c r="FA689" s="73"/>
      <c r="FB689" s="73"/>
      <c r="FC689" s="73"/>
      <c r="FD689" s="73"/>
      <c r="FE689" s="73"/>
      <c r="FF689" s="73"/>
      <c r="FG689" s="73"/>
      <c r="FH689" s="73"/>
      <c r="FI689" s="73"/>
      <c r="FJ689" s="73"/>
      <c r="FK689" s="73"/>
      <c r="FL689" s="73"/>
      <c r="FM689" s="73"/>
      <c r="FN689" s="73"/>
      <c r="FO689" s="73"/>
      <c r="FP689" s="73"/>
      <c r="FQ689" s="73"/>
      <c r="FR689" s="73"/>
      <c r="FS689" s="73"/>
      <c r="FT689" s="73"/>
      <c r="FU689" s="73"/>
      <c r="FV689" s="73"/>
      <c r="FW689" s="73"/>
      <c r="FX689" s="73"/>
      <c r="FY689" s="73"/>
      <c r="FZ689" s="73"/>
      <c r="GA689" s="73"/>
      <c r="GB689" s="73"/>
      <c r="GC689" s="73"/>
      <c r="GD689" s="73"/>
      <c r="GE689" s="73"/>
      <c r="GF689" s="73"/>
      <c r="GG689" s="73"/>
      <c r="GH689" s="73"/>
      <c r="GI689" s="73"/>
      <c r="GJ689" s="73"/>
      <c r="GK689" s="73"/>
      <c r="GL689" s="73"/>
      <c r="GM689" s="73"/>
      <c r="GN689" s="73"/>
      <c r="GO689" s="73"/>
      <c r="GP689" s="73"/>
      <c r="GQ689" s="73"/>
      <c r="GR689" s="73"/>
      <c r="GS689" s="73"/>
      <c r="GT689" s="73"/>
      <c r="GU689" s="73"/>
      <c r="GV689" s="73"/>
      <c r="GW689" s="73"/>
      <c r="GX689" s="73"/>
      <c r="GY689" s="73"/>
      <c r="GZ689" s="73"/>
      <c r="HA689" s="73"/>
      <c r="HB689" s="73"/>
      <c r="HC689" s="73"/>
      <c r="HD689" s="73"/>
      <c r="HE689" s="73"/>
      <c r="HF689" s="73"/>
      <c r="HG689" s="73"/>
      <c r="HH689" s="73"/>
      <c r="HI689" s="73"/>
      <c r="HJ689" s="73"/>
      <c r="HK689" s="73"/>
      <c r="HL689" s="73"/>
      <c r="HM689" s="73"/>
      <c r="HN689" s="73"/>
      <c r="HO689" s="73"/>
      <c r="HP689" s="73"/>
      <c r="HQ689" s="73"/>
      <c r="HR689" s="73"/>
      <c r="HS689" s="73"/>
      <c r="HT689" s="73"/>
      <c r="HU689" s="73"/>
      <c r="HV689" s="73"/>
      <c r="HW689" s="73"/>
      <c r="HX689" s="73"/>
      <c r="HY689" s="73"/>
      <c r="HZ689" s="73"/>
      <c r="IA689" s="73"/>
      <c r="IB689" s="73"/>
      <c r="IC689" s="73"/>
      <c r="ID689" s="73"/>
      <c r="IE689" s="73"/>
      <c r="IF689" s="73"/>
      <c r="IG689" s="73"/>
      <c r="IH689" s="73"/>
      <c r="II689" s="73"/>
      <c r="IJ689" s="73"/>
      <c r="IK689" s="73"/>
      <c r="IL689" s="73"/>
    </row>
    <row r="690" spans="2:246" s="127" customFormat="1" ht="30">
      <c r="B690" s="49" t="s">
        <v>33</v>
      </c>
      <c r="E690" s="118">
        <v>6</v>
      </c>
      <c r="F690" s="115" t="s">
        <v>937</v>
      </c>
      <c r="G690" s="395"/>
      <c r="H690" s="222">
        <v>450</v>
      </c>
      <c r="I690" s="203">
        <v>450</v>
      </c>
      <c r="J690" s="113"/>
      <c r="K690" s="113"/>
      <c r="L690" s="88">
        <f t="shared" si="134"/>
        <v>450</v>
      </c>
      <c r="M690" s="113">
        <v>450</v>
      </c>
      <c r="N690" s="114"/>
      <c r="O690" s="113"/>
      <c r="P690" s="113">
        <v>0</v>
      </c>
      <c r="Q690" s="113"/>
      <c r="R690" s="114"/>
      <c r="S690" s="114"/>
      <c r="T690" s="114">
        <v>16.348000000000013</v>
      </c>
      <c r="U690" s="114">
        <v>16.348000000000013</v>
      </c>
      <c r="V690" s="114"/>
      <c r="W690" s="114"/>
      <c r="X690" s="76" t="s">
        <v>907</v>
      </c>
      <c r="Y690" s="122"/>
      <c r="Z690" s="50">
        <f t="shared" si="129"/>
        <v>450</v>
      </c>
      <c r="AA690" s="51">
        <f t="shared" si="130"/>
        <v>450</v>
      </c>
      <c r="AB690" s="51">
        <f t="shared" si="131"/>
        <v>0</v>
      </c>
      <c r="AC690" s="51">
        <f t="shared" si="132"/>
        <v>16.348000000000013</v>
      </c>
      <c r="AD690" s="73"/>
      <c r="AE690" s="73"/>
      <c r="AF690" s="73"/>
      <c r="AG690" s="73"/>
      <c r="AH690" s="73"/>
      <c r="AI690" s="73"/>
      <c r="AJ690" s="73"/>
      <c r="AK690" s="73"/>
      <c r="AL690" s="73"/>
      <c r="AM690" s="73"/>
      <c r="AN690" s="73"/>
      <c r="AO690" s="73"/>
      <c r="AP690" s="73"/>
      <c r="AQ690" s="73"/>
      <c r="AR690" s="73"/>
      <c r="AS690" s="73"/>
      <c r="AT690" s="73"/>
      <c r="AU690" s="73"/>
      <c r="AV690" s="73"/>
      <c r="AW690" s="73"/>
      <c r="AX690" s="73"/>
      <c r="AY690" s="73"/>
      <c r="AZ690" s="73"/>
      <c r="BA690" s="73"/>
      <c r="BB690" s="73"/>
      <c r="BC690" s="73"/>
      <c r="BD690" s="73"/>
      <c r="BE690" s="73"/>
      <c r="BF690" s="73"/>
      <c r="BG690" s="73"/>
      <c r="BH690" s="73"/>
      <c r="BI690" s="73"/>
      <c r="BJ690" s="73"/>
      <c r="BK690" s="73"/>
      <c r="BL690" s="73"/>
      <c r="BM690" s="73"/>
      <c r="BN690" s="73"/>
      <c r="BO690" s="73"/>
      <c r="BP690" s="73"/>
      <c r="BQ690" s="73"/>
      <c r="BR690" s="73"/>
      <c r="BS690" s="73"/>
      <c r="BT690" s="73"/>
      <c r="BU690" s="73"/>
      <c r="BV690" s="73"/>
      <c r="BW690" s="73"/>
      <c r="BX690" s="73"/>
      <c r="BY690" s="73"/>
      <c r="BZ690" s="73"/>
      <c r="CA690" s="73"/>
      <c r="CB690" s="73"/>
      <c r="CC690" s="73"/>
      <c r="CD690" s="73"/>
      <c r="CE690" s="73"/>
      <c r="CF690" s="73"/>
      <c r="CG690" s="73"/>
      <c r="CH690" s="73"/>
      <c r="CI690" s="73"/>
      <c r="CJ690" s="73"/>
      <c r="CK690" s="73"/>
      <c r="CL690" s="73"/>
      <c r="CM690" s="73"/>
      <c r="CN690" s="73"/>
      <c r="CO690" s="73"/>
      <c r="CP690" s="73"/>
      <c r="CQ690" s="73"/>
      <c r="CR690" s="73"/>
      <c r="CS690" s="73"/>
      <c r="CT690" s="73"/>
      <c r="CU690" s="73"/>
      <c r="CV690" s="73"/>
      <c r="CW690" s="73"/>
      <c r="CX690" s="73"/>
      <c r="CY690" s="73"/>
      <c r="CZ690" s="73"/>
      <c r="DA690" s="73"/>
      <c r="DB690" s="73"/>
      <c r="DC690" s="73"/>
      <c r="DD690" s="73"/>
      <c r="DE690" s="73"/>
      <c r="DF690" s="73"/>
      <c r="DG690" s="73"/>
      <c r="DH690" s="73"/>
      <c r="DI690" s="73"/>
      <c r="DJ690" s="73"/>
      <c r="DK690" s="73"/>
      <c r="DL690" s="73"/>
      <c r="DM690" s="73"/>
      <c r="DN690" s="73"/>
      <c r="DO690" s="73"/>
      <c r="DP690" s="73"/>
      <c r="DQ690" s="73"/>
      <c r="DR690" s="73"/>
      <c r="DS690" s="73"/>
      <c r="DT690" s="73"/>
      <c r="DU690" s="73"/>
      <c r="DV690" s="73"/>
      <c r="DW690" s="73"/>
      <c r="DX690" s="73"/>
      <c r="DY690" s="73"/>
      <c r="DZ690" s="73"/>
      <c r="EA690" s="73"/>
      <c r="EB690" s="73"/>
      <c r="EC690" s="73"/>
      <c r="ED690" s="73"/>
      <c r="EE690" s="73"/>
      <c r="EF690" s="73"/>
      <c r="EG690" s="73"/>
      <c r="EH690" s="73"/>
      <c r="EI690" s="73"/>
      <c r="EJ690" s="73"/>
      <c r="EK690" s="73"/>
      <c r="EL690" s="73"/>
      <c r="EM690" s="73"/>
      <c r="EN690" s="73"/>
      <c r="EO690" s="73"/>
      <c r="EP690" s="73"/>
      <c r="EQ690" s="73"/>
      <c r="ER690" s="73"/>
      <c r="ES690" s="73"/>
      <c r="ET690" s="73"/>
      <c r="EU690" s="73"/>
      <c r="EV690" s="73"/>
      <c r="EW690" s="73"/>
      <c r="EX690" s="73"/>
      <c r="EY690" s="73"/>
      <c r="EZ690" s="73"/>
      <c r="FA690" s="73"/>
      <c r="FB690" s="73"/>
      <c r="FC690" s="73"/>
      <c r="FD690" s="73"/>
      <c r="FE690" s="73"/>
      <c r="FF690" s="73"/>
      <c r="FG690" s="73"/>
      <c r="FH690" s="73"/>
      <c r="FI690" s="73"/>
      <c r="FJ690" s="73"/>
      <c r="FK690" s="73"/>
      <c r="FL690" s="73"/>
      <c r="FM690" s="73"/>
      <c r="FN690" s="73"/>
      <c r="FO690" s="73"/>
      <c r="FP690" s="73"/>
      <c r="FQ690" s="73"/>
      <c r="FR690" s="73"/>
      <c r="FS690" s="73"/>
      <c r="FT690" s="73"/>
      <c r="FU690" s="73"/>
      <c r="FV690" s="73"/>
      <c r="FW690" s="73"/>
      <c r="FX690" s="73"/>
      <c r="FY690" s="73"/>
      <c r="FZ690" s="73"/>
      <c r="GA690" s="73"/>
      <c r="GB690" s="73"/>
      <c r="GC690" s="73"/>
      <c r="GD690" s="73"/>
      <c r="GE690" s="73"/>
      <c r="GF690" s="73"/>
      <c r="GG690" s="73"/>
      <c r="GH690" s="73"/>
      <c r="GI690" s="73"/>
      <c r="GJ690" s="73"/>
      <c r="GK690" s="73"/>
      <c r="GL690" s="73"/>
      <c r="GM690" s="73"/>
      <c r="GN690" s="73"/>
      <c r="GO690" s="73"/>
      <c r="GP690" s="73"/>
      <c r="GQ690" s="73"/>
      <c r="GR690" s="73"/>
      <c r="GS690" s="73"/>
      <c r="GT690" s="73"/>
      <c r="GU690" s="73"/>
      <c r="GV690" s="73"/>
      <c r="GW690" s="73"/>
      <c r="GX690" s="73"/>
      <c r="GY690" s="73"/>
      <c r="GZ690" s="73"/>
      <c r="HA690" s="73"/>
      <c r="HB690" s="73"/>
      <c r="HC690" s="73"/>
      <c r="HD690" s="73"/>
      <c r="HE690" s="73"/>
      <c r="HF690" s="73"/>
      <c r="HG690" s="73"/>
      <c r="HH690" s="73"/>
      <c r="HI690" s="73"/>
      <c r="HJ690" s="73"/>
      <c r="HK690" s="73"/>
      <c r="HL690" s="73"/>
      <c r="HM690" s="73"/>
      <c r="HN690" s="73"/>
      <c r="HO690" s="73"/>
      <c r="HP690" s="73"/>
      <c r="HQ690" s="73"/>
      <c r="HR690" s="73"/>
      <c r="HS690" s="73"/>
      <c r="HT690" s="73"/>
      <c r="HU690" s="73"/>
      <c r="HV690" s="73"/>
      <c r="HW690" s="73"/>
      <c r="HX690" s="73"/>
      <c r="HY690" s="73"/>
      <c r="HZ690" s="73"/>
      <c r="IA690" s="73"/>
      <c r="IB690" s="73"/>
      <c r="IC690" s="73"/>
      <c r="ID690" s="73"/>
      <c r="IE690" s="73"/>
      <c r="IF690" s="73"/>
      <c r="IG690" s="73"/>
      <c r="IH690" s="73"/>
      <c r="II690" s="73"/>
      <c r="IJ690" s="73"/>
      <c r="IK690" s="73"/>
      <c r="IL690" s="73"/>
    </row>
    <row r="691" spans="2:246" s="127" customFormat="1" ht="30">
      <c r="B691" s="49" t="s">
        <v>33</v>
      </c>
      <c r="E691" s="118">
        <v>7</v>
      </c>
      <c r="F691" s="115" t="s">
        <v>940</v>
      </c>
      <c r="G691" s="395"/>
      <c r="H691" s="222">
        <v>380</v>
      </c>
      <c r="I691" s="203">
        <v>380</v>
      </c>
      <c r="J691" s="113"/>
      <c r="K691" s="113"/>
      <c r="L691" s="88">
        <f t="shared" si="134"/>
        <v>380</v>
      </c>
      <c r="M691" s="113">
        <v>380</v>
      </c>
      <c r="N691" s="114"/>
      <c r="O691" s="113"/>
      <c r="P691" s="113">
        <v>0</v>
      </c>
      <c r="Q691" s="113"/>
      <c r="R691" s="114"/>
      <c r="S691" s="114"/>
      <c r="T691" s="114">
        <v>3.8149999999999977</v>
      </c>
      <c r="U691" s="114">
        <v>3.8149999999999977</v>
      </c>
      <c r="V691" s="114"/>
      <c r="W691" s="114"/>
      <c r="X691" s="76" t="s">
        <v>907</v>
      </c>
      <c r="Y691" s="122"/>
      <c r="Z691" s="50">
        <f t="shared" si="129"/>
        <v>380</v>
      </c>
      <c r="AA691" s="51">
        <f t="shared" si="130"/>
        <v>380</v>
      </c>
      <c r="AB691" s="51">
        <f t="shared" si="131"/>
        <v>0</v>
      </c>
      <c r="AC691" s="51">
        <f t="shared" si="132"/>
        <v>3.8149999999999977</v>
      </c>
      <c r="AD691" s="73"/>
      <c r="AE691" s="73"/>
      <c r="AF691" s="73"/>
      <c r="AG691" s="73"/>
      <c r="AH691" s="73"/>
      <c r="AI691" s="73"/>
      <c r="AJ691" s="73"/>
      <c r="AK691" s="73"/>
      <c r="AL691" s="73"/>
      <c r="AM691" s="73"/>
      <c r="AN691" s="73"/>
      <c r="AO691" s="73"/>
      <c r="AP691" s="73"/>
      <c r="AQ691" s="73"/>
      <c r="AR691" s="73"/>
      <c r="AS691" s="73"/>
      <c r="AT691" s="73"/>
      <c r="AU691" s="73"/>
      <c r="AV691" s="73"/>
      <c r="AW691" s="73"/>
      <c r="AX691" s="73"/>
      <c r="AY691" s="73"/>
      <c r="AZ691" s="73"/>
      <c r="BA691" s="73"/>
      <c r="BB691" s="73"/>
      <c r="BC691" s="73"/>
      <c r="BD691" s="73"/>
      <c r="BE691" s="73"/>
      <c r="BF691" s="73"/>
      <c r="BG691" s="73"/>
      <c r="BH691" s="73"/>
      <c r="BI691" s="73"/>
      <c r="BJ691" s="73"/>
      <c r="BK691" s="73"/>
      <c r="BL691" s="73"/>
      <c r="BM691" s="73"/>
      <c r="BN691" s="73"/>
      <c r="BO691" s="73"/>
      <c r="BP691" s="73"/>
      <c r="BQ691" s="73"/>
      <c r="BR691" s="73"/>
      <c r="BS691" s="73"/>
      <c r="BT691" s="73"/>
      <c r="BU691" s="73"/>
      <c r="BV691" s="73"/>
      <c r="BW691" s="73"/>
      <c r="BX691" s="73"/>
      <c r="BY691" s="73"/>
      <c r="BZ691" s="73"/>
      <c r="CA691" s="73"/>
      <c r="CB691" s="73"/>
      <c r="CC691" s="73"/>
      <c r="CD691" s="73"/>
      <c r="CE691" s="73"/>
      <c r="CF691" s="73"/>
      <c r="CG691" s="73"/>
      <c r="CH691" s="73"/>
      <c r="CI691" s="73"/>
      <c r="CJ691" s="73"/>
      <c r="CK691" s="73"/>
      <c r="CL691" s="73"/>
      <c r="CM691" s="73"/>
      <c r="CN691" s="73"/>
      <c r="CO691" s="73"/>
      <c r="CP691" s="73"/>
      <c r="CQ691" s="73"/>
      <c r="CR691" s="73"/>
      <c r="CS691" s="73"/>
      <c r="CT691" s="73"/>
      <c r="CU691" s="73"/>
      <c r="CV691" s="73"/>
      <c r="CW691" s="73"/>
      <c r="CX691" s="73"/>
      <c r="CY691" s="73"/>
      <c r="CZ691" s="73"/>
      <c r="DA691" s="73"/>
      <c r="DB691" s="73"/>
      <c r="DC691" s="73"/>
      <c r="DD691" s="73"/>
      <c r="DE691" s="73"/>
      <c r="DF691" s="73"/>
      <c r="DG691" s="73"/>
      <c r="DH691" s="73"/>
      <c r="DI691" s="73"/>
      <c r="DJ691" s="73"/>
      <c r="DK691" s="73"/>
      <c r="DL691" s="73"/>
      <c r="DM691" s="73"/>
      <c r="DN691" s="73"/>
      <c r="DO691" s="73"/>
      <c r="DP691" s="73"/>
      <c r="DQ691" s="73"/>
      <c r="DR691" s="73"/>
      <c r="DS691" s="73"/>
      <c r="DT691" s="73"/>
      <c r="DU691" s="73"/>
      <c r="DV691" s="73"/>
      <c r="DW691" s="73"/>
      <c r="DX691" s="73"/>
      <c r="DY691" s="73"/>
      <c r="DZ691" s="73"/>
      <c r="EA691" s="73"/>
      <c r="EB691" s="73"/>
      <c r="EC691" s="73"/>
      <c r="ED691" s="73"/>
      <c r="EE691" s="73"/>
      <c r="EF691" s="73"/>
      <c r="EG691" s="73"/>
      <c r="EH691" s="73"/>
      <c r="EI691" s="73"/>
      <c r="EJ691" s="73"/>
      <c r="EK691" s="73"/>
      <c r="EL691" s="73"/>
      <c r="EM691" s="73"/>
      <c r="EN691" s="73"/>
      <c r="EO691" s="73"/>
      <c r="EP691" s="73"/>
      <c r="EQ691" s="73"/>
      <c r="ER691" s="73"/>
      <c r="ES691" s="73"/>
      <c r="ET691" s="73"/>
      <c r="EU691" s="73"/>
      <c r="EV691" s="73"/>
      <c r="EW691" s="73"/>
      <c r="EX691" s="73"/>
      <c r="EY691" s="73"/>
      <c r="EZ691" s="73"/>
      <c r="FA691" s="73"/>
      <c r="FB691" s="73"/>
      <c r="FC691" s="73"/>
      <c r="FD691" s="73"/>
      <c r="FE691" s="73"/>
      <c r="FF691" s="73"/>
      <c r="FG691" s="73"/>
      <c r="FH691" s="73"/>
      <c r="FI691" s="73"/>
      <c r="FJ691" s="73"/>
      <c r="FK691" s="73"/>
      <c r="FL691" s="73"/>
      <c r="FM691" s="73"/>
      <c r="FN691" s="73"/>
      <c r="FO691" s="73"/>
      <c r="FP691" s="73"/>
      <c r="FQ691" s="73"/>
      <c r="FR691" s="73"/>
      <c r="FS691" s="73"/>
      <c r="FT691" s="73"/>
      <c r="FU691" s="73"/>
      <c r="FV691" s="73"/>
      <c r="FW691" s="73"/>
      <c r="FX691" s="73"/>
      <c r="FY691" s="73"/>
      <c r="FZ691" s="73"/>
      <c r="GA691" s="73"/>
      <c r="GB691" s="73"/>
      <c r="GC691" s="73"/>
      <c r="GD691" s="73"/>
      <c r="GE691" s="73"/>
      <c r="GF691" s="73"/>
      <c r="GG691" s="73"/>
      <c r="GH691" s="73"/>
      <c r="GI691" s="73"/>
      <c r="GJ691" s="73"/>
      <c r="GK691" s="73"/>
      <c r="GL691" s="73"/>
      <c r="GM691" s="73"/>
      <c r="GN691" s="73"/>
      <c r="GO691" s="73"/>
      <c r="GP691" s="73"/>
      <c r="GQ691" s="73"/>
      <c r="GR691" s="73"/>
      <c r="GS691" s="73"/>
      <c r="GT691" s="73"/>
      <c r="GU691" s="73"/>
      <c r="GV691" s="73"/>
      <c r="GW691" s="73"/>
      <c r="GX691" s="73"/>
      <c r="GY691" s="73"/>
      <c r="GZ691" s="73"/>
      <c r="HA691" s="73"/>
      <c r="HB691" s="73"/>
      <c r="HC691" s="73"/>
      <c r="HD691" s="73"/>
      <c r="HE691" s="73"/>
      <c r="HF691" s="73"/>
      <c r="HG691" s="73"/>
      <c r="HH691" s="73"/>
      <c r="HI691" s="73"/>
      <c r="HJ691" s="73"/>
      <c r="HK691" s="73"/>
      <c r="HL691" s="73"/>
      <c r="HM691" s="73"/>
      <c r="HN691" s="73"/>
      <c r="HO691" s="73"/>
      <c r="HP691" s="73"/>
      <c r="HQ691" s="73"/>
      <c r="HR691" s="73"/>
      <c r="HS691" s="73"/>
      <c r="HT691" s="73"/>
      <c r="HU691" s="73"/>
      <c r="HV691" s="73"/>
      <c r="HW691" s="73"/>
      <c r="HX691" s="73"/>
      <c r="HY691" s="73"/>
      <c r="HZ691" s="73"/>
      <c r="IA691" s="73"/>
      <c r="IB691" s="73"/>
      <c r="IC691" s="73"/>
      <c r="ID691" s="73"/>
      <c r="IE691" s="73"/>
      <c r="IF691" s="73"/>
      <c r="IG691" s="73"/>
      <c r="IH691" s="73"/>
      <c r="II691" s="73"/>
      <c r="IJ691" s="73"/>
      <c r="IK691" s="73"/>
      <c r="IL691" s="73"/>
    </row>
    <row r="692" spans="2:246" s="127" customFormat="1" ht="36" customHeight="1">
      <c r="B692" s="49" t="s">
        <v>33</v>
      </c>
      <c r="E692" s="118">
        <v>8</v>
      </c>
      <c r="F692" s="115" t="s">
        <v>936</v>
      </c>
      <c r="G692" s="395" t="s">
        <v>1303</v>
      </c>
      <c r="H692" s="222">
        <v>605</v>
      </c>
      <c r="I692" s="203">
        <v>605</v>
      </c>
      <c r="J692" s="113"/>
      <c r="K692" s="113"/>
      <c r="L692" s="88">
        <f t="shared" si="134"/>
        <v>605</v>
      </c>
      <c r="M692" s="113">
        <v>605</v>
      </c>
      <c r="N692" s="114"/>
      <c r="O692" s="113"/>
      <c r="P692" s="113">
        <v>0</v>
      </c>
      <c r="Q692" s="113"/>
      <c r="R692" s="114"/>
      <c r="S692" s="114"/>
      <c r="T692" s="114">
        <v>3.5500000001320586E-4</v>
      </c>
      <c r="U692" s="114">
        <v>3.5500000001320586E-4</v>
      </c>
      <c r="V692" s="114"/>
      <c r="W692" s="114"/>
      <c r="X692" s="76" t="s">
        <v>907</v>
      </c>
      <c r="Y692" s="122"/>
      <c r="Z692" s="50">
        <f t="shared" si="129"/>
        <v>605</v>
      </c>
      <c r="AA692" s="51">
        <f t="shared" si="130"/>
        <v>605</v>
      </c>
      <c r="AB692" s="51">
        <f t="shared" si="131"/>
        <v>0</v>
      </c>
      <c r="AC692" s="51">
        <f t="shared" si="132"/>
        <v>3.5500000001320586E-4</v>
      </c>
      <c r="AD692" s="73"/>
      <c r="AE692" s="73"/>
      <c r="AF692" s="73"/>
      <c r="AG692" s="73"/>
      <c r="AH692" s="73"/>
      <c r="AI692" s="73"/>
      <c r="AJ692" s="73"/>
      <c r="AK692" s="73"/>
      <c r="AL692" s="73"/>
      <c r="AM692" s="73"/>
      <c r="AN692" s="73"/>
      <c r="AO692" s="73"/>
      <c r="AP692" s="73"/>
      <c r="AQ692" s="73"/>
      <c r="AR692" s="73"/>
      <c r="AS692" s="73"/>
      <c r="AT692" s="73"/>
      <c r="AU692" s="73"/>
      <c r="AV692" s="73"/>
      <c r="AW692" s="73"/>
      <c r="AX692" s="73"/>
      <c r="AY692" s="73"/>
      <c r="AZ692" s="73"/>
      <c r="BA692" s="73"/>
      <c r="BB692" s="73"/>
      <c r="BC692" s="73"/>
      <c r="BD692" s="73"/>
      <c r="BE692" s="73"/>
      <c r="BF692" s="73"/>
      <c r="BG692" s="73"/>
      <c r="BH692" s="73"/>
      <c r="BI692" s="73"/>
      <c r="BJ692" s="73"/>
      <c r="BK692" s="73"/>
      <c r="BL692" s="73"/>
      <c r="BM692" s="73"/>
      <c r="BN692" s="73"/>
      <c r="BO692" s="73"/>
      <c r="BP692" s="73"/>
      <c r="BQ692" s="73"/>
      <c r="BR692" s="73"/>
      <c r="BS692" s="73"/>
      <c r="BT692" s="73"/>
      <c r="BU692" s="73"/>
      <c r="BV692" s="73"/>
      <c r="BW692" s="73"/>
      <c r="BX692" s="73"/>
      <c r="BY692" s="73"/>
      <c r="BZ692" s="73"/>
      <c r="CA692" s="73"/>
      <c r="CB692" s="73"/>
      <c r="CC692" s="73"/>
      <c r="CD692" s="73"/>
      <c r="CE692" s="73"/>
      <c r="CF692" s="73"/>
      <c r="CG692" s="73"/>
      <c r="CH692" s="73"/>
      <c r="CI692" s="73"/>
      <c r="CJ692" s="73"/>
      <c r="CK692" s="73"/>
      <c r="CL692" s="73"/>
      <c r="CM692" s="73"/>
      <c r="CN692" s="73"/>
      <c r="CO692" s="73"/>
      <c r="CP692" s="73"/>
      <c r="CQ692" s="73"/>
      <c r="CR692" s="73"/>
      <c r="CS692" s="73"/>
      <c r="CT692" s="73"/>
      <c r="CU692" s="73"/>
      <c r="CV692" s="73"/>
      <c r="CW692" s="73"/>
      <c r="CX692" s="73"/>
      <c r="CY692" s="73"/>
      <c r="CZ692" s="73"/>
      <c r="DA692" s="73"/>
      <c r="DB692" s="73"/>
      <c r="DC692" s="73"/>
      <c r="DD692" s="73"/>
      <c r="DE692" s="73"/>
      <c r="DF692" s="73"/>
      <c r="DG692" s="73"/>
      <c r="DH692" s="73"/>
      <c r="DI692" s="73"/>
      <c r="DJ692" s="73"/>
      <c r="DK692" s="73"/>
      <c r="DL692" s="73"/>
      <c r="DM692" s="73"/>
      <c r="DN692" s="73"/>
      <c r="DO692" s="73"/>
      <c r="DP692" s="73"/>
      <c r="DQ692" s="73"/>
      <c r="DR692" s="73"/>
      <c r="DS692" s="73"/>
      <c r="DT692" s="73"/>
      <c r="DU692" s="73"/>
      <c r="DV692" s="73"/>
      <c r="DW692" s="73"/>
      <c r="DX692" s="73"/>
      <c r="DY692" s="73"/>
      <c r="DZ692" s="73"/>
      <c r="EA692" s="73"/>
      <c r="EB692" s="73"/>
      <c r="EC692" s="73"/>
      <c r="ED692" s="73"/>
      <c r="EE692" s="73"/>
      <c r="EF692" s="73"/>
      <c r="EG692" s="73"/>
      <c r="EH692" s="73"/>
      <c r="EI692" s="73"/>
      <c r="EJ692" s="73"/>
      <c r="EK692" s="73"/>
      <c r="EL692" s="73"/>
      <c r="EM692" s="73"/>
      <c r="EN692" s="73"/>
      <c r="EO692" s="73"/>
      <c r="EP692" s="73"/>
      <c r="EQ692" s="73"/>
      <c r="ER692" s="73"/>
      <c r="ES692" s="73"/>
      <c r="ET692" s="73"/>
      <c r="EU692" s="73"/>
      <c r="EV692" s="73"/>
      <c r="EW692" s="73"/>
      <c r="EX692" s="73"/>
      <c r="EY692" s="73"/>
      <c r="EZ692" s="73"/>
      <c r="FA692" s="73"/>
      <c r="FB692" s="73"/>
      <c r="FC692" s="73"/>
      <c r="FD692" s="73"/>
      <c r="FE692" s="73"/>
      <c r="FF692" s="73"/>
      <c r="FG692" s="73"/>
      <c r="FH692" s="73"/>
      <c r="FI692" s="73"/>
      <c r="FJ692" s="73"/>
      <c r="FK692" s="73"/>
      <c r="FL692" s="73"/>
      <c r="FM692" s="73"/>
      <c r="FN692" s="73"/>
      <c r="FO692" s="73"/>
      <c r="FP692" s="73"/>
      <c r="FQ692" s="73"/>
      <c r="FR692" s="73"/>
      <c r="FS692" s="73"/>
      <c r="FT692" s="73"/>
      <c r="FU692" s="73"/>
      <c r="FV692" s="73"/>
      <c r="FW692" s="73"/>
      <c r="FX692" s="73"/>
      <c r="FY692" s="73"/>
      <c r="FZ692" s="73"/>
      <c r="GA692" s="73"/>
      <c r="GB692" s="73"/>
      <c r="GC692" s="73"/>
      <c r="GD692" s="73"/>
      <c r="GE692" s="73"/>
      <c r="GF692" s="73"/>
      <c r="GG692" s="73"/>
      <c r="GH692" s="73"/>
      <c r="GI692" s="73"/>
      <c r="GJ692" s="73"/>
      <c r="GK692" s="73"/>
      <c r="GL692" s="73"/>
      <c r="GM692" s="73"/>
      <c r="GN692" s="73"/>
      <c r="GO692" s="73"/>
      <c r="GP692" s="73"/>
      <c r="GQ692" s="73"/>
      <c r="GR692" s="73"/>
      <c r="GS692" s="73"/>
      <c r="GT692" s="73"/>
      <c r="GU692" s="73"/>
      <c r="GV692" s="73"/>
      <c r="GW692" s="73"/>
      <c r="GX692" s="73"/>
      <c r="GY692" s="73"/>
      <c r="GZ692" s="73"/>
      <c r="HA692" s="73"/>
      <c r="HB692" s="73"/>
      <c r="HC692" s="73"/>
      <c r="HD692" s="73"/>
      <c r="HE692" s="73"/>
      <c r="HF692" s="73"/>
      <c r="HG692" s="73"/>
      <c r="HH692" s="73"/>
      <c r="HI692" s="73"/>
      <c r="HJ692" s="73"/>
      <c r="HK692" s="73"/>
      <c r="HL692" s="73"/>
      <c r="HM692" s="73"/>
      <c r="HN692" s="73"/>
      <c r="HO692" s="73"/>
      <c r="HP692" s="73"/>
      <c r="HQ692" s="73"/>
      <c r="HR692" s="73"/>
      <c r="HS692" s="73"/>
      <c r="HT692" s="73"/>
      <c r="HU692" s="73"/>
      <c r="HV692" s="73"/>
      <c r="HW692" s="73"/>
      <c r="HX692" s="73"/>
      <c r="HY692" s="73"/>
      <c r="HZ692" s="73"/>
      <c r="IA692" s="73"/>
      <c r="IB692" s="73"/>
      <c r="IC692" s="73"/>
      <c r="ID692" s="73"/>
      <c r="IE692" s="73"/>
      <c r="IF692" s="73"/>
      <c r="IG692" s="73"/>
      <c r="IH692" s="73"/>
      <c r="II692" s="73"/>
      <c r="IJ692" s="73"/>
      <c r="IK692" s="73"/>
      <c r="IL692" s="73"/>
    </row>
    <row r="693" spans="2:246" s="127" customFormat="1" ht="45">
      <c r="B693" s="49" t="s">
        <v>33</v>
      </c>
      <c r="E693" s="118">
        <v>9</v>
      </c>
      <c r="F693" s="115" t="s">
        <v>938</v>
      </c>
      <c r="G693" s="395"/>
      <c r="H693" s="222">
        <v>279</v>
      </c>
      <c r="I693" s="203">
        <v>279</v>
      </c>
      <c r="J693" s="113"/>
      <c r="K693" s="113"/>
      <c r="L693" s="88">
        <f t="shared" si="134"/>
        <v>279</v>
      </c>
      <c r="M693" s="113">
        <v>279</v>
      </c>
      <c r="N693" s="114"/>
      <c r="O693" s="113"/>
      <c r="P693" s="113">
        <v>0</v>
      </c>
      <c r="Q693" s="113"/>
      <c r="R693" s="114"/>
      <c r="S693" s="114"/>
      <c r="T693" s="114">
        <v>9.3149050000000102</v>
      </c>
      <c r="U693" s="114">
        <v>9.3149050000000102</v>
      </c>
      <c r="V693" s="114"/>
      <c r="W693" s="114"/>
      <c r="X693" s="76" t="s">
        <v>907</v>
      </c>
      <c r="Y693" s="122"/>
      <c r="Z693" s="50">
        <f t="shared" si="129"/>
        <v>279</v>
      </c>
      <c r="AA693" s="51">
        <f t="shared" si="130"/>
        <v>279</v>
      </c>
      <c r="AB693" s="51">
        <f t="shared" si="131"/>
        <v>0</v>
      </c>
      <c r="AC693" s="51">
        <f t="shared" si="132"/>
        <v>9.3149050000000102</v>
      </c>
      <c r="AD693" s="73"/>
      <c r="AE693" s="73"/>
      <c r="AF693" s="73"/>
      <c r="AG693" s="73"/>
      <c r="AH693" s="73"/>
      <c r="AI693" s="73"/>
      <c r="AJ693" s="73"/>
      <c r="AK693" s="73"/>
      <c r="AL693" s="73"/>
      <c r="AM693" s="73"/>
      <c r="AN693" s="73"/>
      <c r="AO693" s="73"/>
      <c r="AP693" s="73"/>
      <c r="AQ693" s="73"/>
      <c r="AR693" s="73"/>
      <c r="AS693" s="73"/>
      <c r="AT693" s="73"/>
      <c r="AU693" s="73"/>
      <c r="AV693" s="73"/>
      <c r="AW693" s="73"/>
      <c r="AX693" s="73"/>
      <c r="AY693" s="73"/>
      <c r="AZ693" s="73"/>
      <c r="BA693" s="73"/>
      <c r="BB693" s="73"/>
      <c r="BC693" s="73"/>
      <c r="BD693" s="73"/>
      <c r="BE693" s="73"/>
      <c r="BF693" s="73"/>
      <c r="BG693" s="73"/>
      <c r="BH693" s="73"/>
      <c r="BI693" s="73"/>
      <c r="BJ693" s="73"/>
      <c r="BK693" s="73"/>
      <c r="BL693" s="73"/>
      <c r="BM693" s="73"/>
      <c r="BN693" s="73"/>
      <c r="BO693" s="73"/>
      <c r="BP693" s="73"/>
      <c r="BQ693" s="73"/>
      <c r="BR693" s="73"/>
      <c r="BS693" s="73"/>
      <c r="BT693" s="73"/>
      <c r="BU693" s="73"/>
      <c r="BV693" s="73"/>
      <c r="BW693" s="73"/>
      <c r="BX693" s="73"/>
      <c r="BY693" s="73"/>
      <c r="BZ693" s="73"/>
      <c r="CA693" s="73"/>
      <c r="CB693" s="73"/>
      <c r="CC693" s="73"/>
      <c r="CD693" s="73"/>
      <c r="CE693" s="73"/>
      <c r="CF693" s="73"/>
      <c r="CG693" s="73"/>
      <c r="CH693" s="73"/>
      <c r="CI693" s="73"/>
      <c r="CJ693" s="73"/>
      <c r="CK693" s="73"/>
      <c r="CL693" s="73"/>
      <c r="CM693" s="73"/>
      <c r="CN693" s="73"/>
      <c r="CO693" s="73"/>
      <c r="CP693" s="73"/>
      <c r="CQ693" s="73"/>
      <c r="CR693" s="73"/>
      <c r="CS693" s="73"/>
      <c r="CT693" s="73"/>
      <c r="CU693" s="73"/>
      <c r="CV693" s="73"/>
      <c r="CW693" s="73"/>
      <c r="CX693" s="73"/>
      <c r="CY693" s="73"/>
      <c r="CZ693" s="73"/>
      <c r="DA693" s="73"/>
      <c r="DB693" s="73"/>
      <c r="DC693" s="73"/>
      <c r="DD693" s="73"/>
      <c r="DE693" s="73"/>
      <c r="DF693" s="73"/>
      <c r="DG693" s="73"/>
      <c r="DH693" s="73"/>
      <c r="DI693" s="73"/>
      <c r="DJ693" s="73"/>
      <c r="DK693" s="73"/>
      <c r="DL693" s="73"/>
      <c r="DM693" s="73"/>
      <c r="DN693" s="73"/>
      <c r="DO693" s="73"/>
      <c r="DP693" s="73"/>
      <c r="DQ693" s="73"/>
      <c r="DR693" s="73"/>
      <c r="DS693" s="73"/>
      <c r="DT693" s="73"/>
      <c r="DU693" s="73"/>
      <c r="DV693" s="73"/>
      <c r="DW693" s="73"/>
      <c r="DX693" s="73"/>
      <c r="DY693" s="73"/>
      <c r="DZ693" s="73"/>
      <c r="EA693" s="73"/>
      <c r="EB693" s="73"/>
      <c r="EC693" s="73"/>
      <c r="ED693" s="73"/>
      <c r="EE693" s="73"/>
      <c r="EF693" s="73"/>
      <c r="EG693" s="73"/>
      <c r="EH693" s="73"/>
      <c r="EI693" s="73"/>
      <c r="EJ693" s="73"/>
      <c r="EK693" s="73"/>
      <c r="EL693" s="73"/>
      <c r="EM693" s="73"/>
      <c r="EN693" s="73"/>
      <c r="EO693" s="73"/>
      <c r="EP693" s="73"/>
      <c r="EQ693" s="73"/>
      <c r="ER693" s="73"/>
      <c r="ES693" s="73"/>
      <c r="ET693" s="73"/>
      <c r="EU693" s="73"/>
      <c r="EV693" s="73"/>
      <c r="EW693" s="73"/>
      <c r="EX693" s="73"/>
      <c r="EY693" s="73"/>
      <c r="EZ693" s="73"/>
      <c r="FA693" s="73"/>
      <c r="FB693" s="73"/>
      <c r="FC693" s="73"/>
      <c r="FD693" s="73"/>
      <c r="FE693" s="73"/>
      <c r="FF693" s="73"/>
      <c r="FG693" s="73"/>
      <c r="FH693" s="73"/>
      <c r="FI693" s="73"/>
      <c r="FJ693" s="73"/>
      <c r="FK693" s="73"/>
      <c r="FL693" s="73"/>
      <c r="FM693" s="73"/>
      <c r="FN693" s="73"/>
      <c r="FO693" s="73"/>
      <c r="FP693" s="73"/>
      <c r="FQ693" s="73"/>
      <c r="FR693" s="73"/>
      <c r="FS693" s="73"/>
      <c r="FT693" s="73"/>
      <c r="FU693" s="73"/>
      <c r="FV693" s="73"/>
      <c r="FW693" s="73"/>
      <c r="FX693" s="73"/>
      <c r="FY693" s="73"/>
      <c r="FZ693" s="73"/>
      <c r="GA693" s="73"/>
      <c r="GB693" s="73"/>
      <c r="GC693" s="73"/>
      <c r="GD693" s="73"/>
      <c r="GE693" s="73"/>
      <c r="GF693" s="73"/>
      <c r="GG693" s="73"/>
      <c r="GH693" s="73"/>
      <c r="GI693" s="73"/>
      <c r="GJ693" s="73"/>
      <c r="GK693" s="73"/>
      <c r="GL693" s="73"/>
      <c r="GM693" s="73"/>
      <c r="GN693" s="73"/>
      <c r="GO693" s="73"/>
      <c r="GP693" s="73"/>
      <c r="GQ693" s="73"/>
      <c r="GR693" s="73"/>
      <c r="GS693" s="73"/>
      <c r="GT693" s="73"/>
      <c r="GU693" s="73"/>
      <c r="GV693" s="73"/>
      <c r="GW693" s="73"/>
      <c r="GX693" s="73"/>
      <c r="GY693" s="73"/>
      <c r="GZ693" s="73"/>
      <c r="HA693" s="73"/>
      <c r="HB693" s="73"/>
      <c r="HC693" s="73"/>
      <c r="HD693" s="73"/>
      <c r="HE693" s="73"/>
      <c r="HF693" s="73"/>
      <c r="HG693" s="73"/>
      <c r="HH693" s="73"/>
      <c r="HI693" s="73"/>
      <c r="HJ693" s="73"/>
      <c r="HK693" s="73"/>
      <c r="HL693" s="73"/>
      <c r="HM693" s="73"/>
      <c r="HN693" s="73"/>
      <c r="HO693" s="73"/>
      <c r="HP693" s="73"/>
      <c r="HQ693" s="73"/>
      <c r="HR693" s="73"/>
      <c r="HS693" s="73"/>
      <c r="HT693" s="73"/>
      <c r="HU693" s="73"/>
      <c r="HV693" s="73"/>
      <c r="HW693" s="73"/>
      <c r="HX693" s="73"/>
      <c r="HY693" s="73"/>
      <c r="HZ693" s="73"/>
      <c r="IA693" s="73"/>
      <c r="IB693" s="73"/>
      <c r="IC693" s="73"/>
      <c r="ID693" s="73"/>
      <c r="IE693" s="73"/>
      <c r="IF693" s="73"/>
      <c r="IG693" s="73"/>
      <c r="IH693" s="73"/>
      <c r="II693" s="73"/>
      <c r="IJ693" s="73"/>
      <c r="IK693" s="73"/>
      <c r="IL693" s="73"/>
    </row>
    <row r="694" spans="2:246" s="127" customFormat="1" ht="45">
      <c r="B694" s="49" t="s">
        <v>33</v>
      </c>
      <c r="E694" s="118">
        <v>10</v>
      </c>
      <c r="F694" s="115" t="s">
        <v>942</v>
      </c>
      <c r="G694" s="395"/>
      <c r="H694" s="222">
        <v>926</v>
      </c>
      <c r="I694" s="203">
        <v>926</v>
      </c>
      <c r="J694" s="113"/>
      <c r="K694" s="113"/>
      <c r="L694" s="88">
        <f t="shared" si="134"/>
        <v>926</v>
      </c>
      <c r="M694" s="113">
        <v>926</v>
      </c>
      <c r="N694" s="114"/>
      <c r="O694" s="113"/>
      <c r="P694" s="113">
        <v>0</v>
      </c>
      <c r="Q694" s="113"/>
      <c r="R694" s="114"/>
      <c r="S694" s="114"/>
      <c r="T694" s="114">
        <v>4.0200000000822911E-4</v>
      </c>
      <c r="U694" s="114">
        <v>4.0200000000822911E-4</v>
      </c>
      <c r="V694" s="114"/>
      <c r="W694" s="114"/>
      <c r="X694" s="76" t="s">
        <v>907</v>
      </c>
      <c r="Y694" s="122"/>
      <c r="Z694" s="50">
        <f t="shared" si="129"/>
        <v>926</v>
      </c>
      <c r="AA694" s="51">
        <f t="shared" si="130"/>
        <v>926</v>
      </c>
      <c r="AB694" s="51">
        <f t="shared" si="131"/>
        <v>0</v>
      </c>
      <c r="AC694" s="51">
        <f t="shared" si="132"/>
        <v>4.0200000000822911E-4</v>
      </c>
      <c r="AD694" s="73"/>
      <c r="AE694" s="73"/>
      <c r="AF694" s="73"/>
      <c r="AG694" s="73"/>
      <c r="AH694" s="73"/>
      <c r="AI694" s="73"/>
      <c r="AJ694" s="73"/>
      <c r="AK694" s="73"/>
      <c r="AL694" s="73"/>
      <c r="AM694" s="73"/>
      <c r="AN694" s="73"/>
      <c r="AO694" s="73"/>
      <c r="AP694" s="73"/>
      <c r="AQ694" s="73"/>
      <c r="AR694" s="73"/>
      <c r="AS694" s="73"/>
      <c r="AT694" s="73"/>
      <c r="AU694" s="73"/>
      <c r="AV694" s="73"/>
      <c r="AW694" s="73"/>
      <c r="AX694" s="73"/>
      <c r="AY694" s="73"/>
      <c r="AZ694" s="73"/>
      <c r="BA694" s="73"/>
      <c r="BB694" s="73"/>
      <c r="BC694" s="73"/>
      <c r="BD694" s="73"/>
      <c r="BE694" s="73"/>
      <c r="BF694" s="73"/>
      <c r="BG694" s="73"/>
      <c r="BH694" s="73"/>
      <c r="BI694" s="73"/>
      <c r="BJ694" s="73"/>
      <c r="BK694" s="73"/>
      <c r="BL694" s="73"/>
      <c r="BM694" s="73"/>
      <c r="BN694" s="73"/>
      <c r="BO694" s="73"/>
      <c r="BP694" s="73"/>
      <c r="BQ694" s="73"/>
      <c r="BR694" s="73"/>
      <c r="BS694" s="73"/>
      <c r="BT694" s="73"/>
      <c r="BU694" s="73"/>
      <c r="BV694" s="73"/>
      <c r="BW694" s="73"/>
      <c r="BX694" s="73"/>
      <c r="BY694" s="73"/>
      <c r="BZ694" s="73"/>
      <c r="CA694" s="73"/>
      <c r="CB694" s="73"/>
      <c r="CC694" s="73"/>
      <c r="CD694" s="73"/>
      <c r="CE694" s="73"/>
      <c r="CF694" s="73"/>
      <c r="CG694" s="73"/>
      <c r="CH694" s="73"/>
      <c r="CI694" s="73"/>
      <c r="CJ694" s="73"/>
      <c r="CK694" s="73"/>
      <c r="CL694" s="73"/>
      <c r="CM694" s="73"/>
      <c r="CN694" s="73"/>
      <c r="CO694" s="73"/>
      <c r="CP694" s="73"/>
      <c r="CQ694" s="73"/>
      <c r="CR694" s="73"/>
      <c r="CS694" s="73"/>
      <c r="CT694" s="73"/>
      <c r="CU694" s="73"/>
      <c r="CV694" s="73"/>
      <c r="CW694" s="73"/>
      <c r="CX694" s="73"/>
      <c r="CY694" s="73"/>
      <c r="CZ694" s="73"/>
      <c r="DA694" s="73"/>
      <c r="DB694" s="73"/>
      <c r="DC694" s="73"/>
      <c r="DD694" s="73"/>
      <c r="DE694" s="73"/>
      <c r="DF694" s="73"/>
      <c r="DG694" s="73"/>
      <c r="DH694" s="73"/>
      <c r="DI694" s="73"/>
      <c r="DJ694" s="73"/>
      <c r="DK694" s="73"/>
      <c r="DL694" s="73"/>
      <c r="DM694" s="73"/>
      <c r="DN694" s="73"/>
      <c r="DO694" s="73"/>
      <c r="DP694" s="73"/>
      <c r="DQ694" s="73"/>
      <c r="DR694" s="73"/>
      <c r="DS694" s="73"/>
      <c r="DT694" s="73"/>
      <c r="DU694" s="73"/>
      <c r="DV694" s="73"/>
      <c r="DW694" s="73"/>
      <c r="DX694" s="73"/>
      <c r="DY694" s="73"/>
      <c r="DZ694" s="73"/>
      <c r="EA694" s="73"/>
      <c r="EB694" s="73"/>
      <c r="EC694" s="73"/>
      <c r="ED694" s="73"/>
      <c r="EE694" s="73"/>
      <c r="EF694" s="73"/>
      <c r="EG694" s="73"/>
      <c r="EH694" s="73"/>
      <c r="EI694" s="73"/>
      <c r="EJ694" s="73"/>
      <c r="EK694" s="73"/>
      <c r="EL694" s="73"/>
      <c r="EM694" s="73"/>
      <c r="EN694" s="73"/>
      <c r="EO694" s="73"/>
      <c r="EP694" s="73"/>
      <c r="EQ694" s="73"/>
      <c r="ER694" s="73"/>
      <c r="ES694" s="73"/>
      <c r="ET694" s="73"/>
      <c r="EU694" s="73"/>
      <c r="EV694" s="73"/>
      <c r="EW694" s="73"/>
      <c r="EX694" s="73"/>
      <c r="EY694" s="73"/>
      <c r="EZ694" s="73"/>
      <c r="FA694" s="73"/>
      <c r="FB694" s="73"/>
      <c r="FC694" s="73"/>
      <c r="FD694" s="73"/>
      <c r="FE694" s="73"/>
      <c r="FF694" s="73"/>
      <c r="FG694" s="73"/>
      <c r="FH694" s="73"/>
      <c r="FI694" s="73"/>
      <c r="FJ694" s="73"/>
      <c r="FK694" s="73"/>
      <c r="FL694" s="73"/>
      <c r="FM694" s="73"/>
      <c r="FN694" s="73"/>
      <c r="FO694" s="73"/>
      <c r="FP694" s="73"/>
      <c r="FQ694" s="73"/>
      <c r="FR694" s="73"/>
      <c r="FS694" s="73"/>
      <c r="FT694" s="73"/>
      <c r="FU694" s="73"/>
      <c r="FV694" s="73"/>
      <c r="FW694" s="73"/>
      <c r="FX694" s="73"/>
      <c r="FY694" s="73"/>
      <c r="FZ694" s="73"/>
      <c r="GA694" s="73"/>
      <c r="GB694" s="73"/>
      <c r="GC694" s="73"/>
      <c r="GD694" s="73"/>
      <c r="GE694" s="73"/>
      <c r="GF694" s="73"/>
      <c r="GG694" s="73"/>
      <c r="GH694" s="73"/>
      <c r="GI694" s="73"/>
      <c r="GJ694" s="73"/>
      <c r="GK694" s="73"/>
      <c r="GL694" s="73"/>
      <c r="GM694" s="73"/>
      <c r="GN694" s="73"/>
      <c r="GO694" s="73"/>
      <c r="GP694" s="73"/>
      <c r="GQ694" s="73"/>
      <c r="GR694" s="73"/>
      <c r="GS694" s="73"/>
      <c r="GT694" s="73"/>
      <c r="GU694" s="73"/>
      <c r="GV694" s="73"/>
      <c r="GW694" s="73"/>
      <c r="GX694" s="73"/>
      <c r="GY694" s="73"/>
      <c r="GZ694" s="73"/>
      <c r="HA694" s="73"/>
      <c r="HB694" s="73"/>
      <c r="HC694" s="73"/>
      <c r="HD694" s="73"/>
      <c r="HE694" s="73"/>
      <c r="HF694" s="73"/>
      <c r="HG694" s="73"/>
      <c r="HH694" s="73"/>
      <c r="HI694" s="73"/>
      <c r="HJ694" s="73"/>
      <c r="HK694" s="73"/>
      <c r="HL694" s="73"/>
      <c r="HM694" s="73"/>
      <c r="HN694" s="73"/>
      <c r="HO694" s="73"/>
      <c r="HP694" s="73"/>
      <c r="HQ694" s="73"/>
      <c r="HR694" s="73"/>
      <c r="HS694" s="73"/>
      <c r="HT694" s="73"/>
      <c r="HU694" s="73"/>
      <c r="HV694" s="73"/>
      <c r="HW694" s="73"/>
      <c r="HX694" s="73"/>
      <c r="HY694" s="73"/>
      <c r="HZ694" s="73"/>
      <c r="IA694" s="73"/>
      <c r="IB694" s="73"/>
      <c r="IC694" s="73"/>
      <c r="ID694" s="73"/>
      <c r="IE694" s="73"/>
      <c r="IF694" s="73"/>
      <c r="IG694" s="73"/>
      <c r="IH694" s="73"/>
      <c r="II694" s="73"/>
      <c r="IJ694" s="73"/>
      <c r="IK694" s="73"/>
      <c r="IL694" s="73"/>
    </row>
    <row r="695" spans="2:246" s="127" customFormat="1" ht="30">
      <c r="B695" s="49" t="s">
        <v>33</v>
      </c>
      <c r="E695" s="118">
        <v>11</v>
      </c>
      <c r="F695" s="115" t="s">
        <v>943</v>
      </c>
      <c r="G695" s="395"/>
      <c r="H695" s="222">
        <v>510</v>
      </c>
      <c r="I695" s="203">
        <v>510</v>
      </c>
      <c r="J695" s="113"/>
      <c r="K695" s="113"/>
      <c r="L695" s="88">
        <f t="shared" si="134"/>
        <v>0</v>
      </c>
      <c r="M695" s="113"/>
      <c r="N695" s="114"/>
      <c r="O695" s="113"/>
      <c r="P695" s="113">
        <v>510</v>
      </c>
      <c r="Q695" s="113">
        <v>510</v>
      </c>
      <c r="R695" s="114"/>
      <c r="S695" s="114"/>
      <c r="T695" s="114">
        <v>0</v>
      </c>
      <c r="U695" s="114">
        <v>0</v>
      </c>
      <c r="V695" s="114"/>
      <c r="W695" s="114"/>
      <c r="X695" s="76" t="s">
        <v>907</v>
      </c>
      <c r="Y695" s="122"/>
      <c r="Z695" s="50">
        <f t="shared" si="129"/>
        <v>510</v>
      </c>
      <c r="AA695" s="51">
        <f t="shared" si="130"/>
        <v>0</v>
      </c>
      <c r="AB695" s="51">
        <f t="shared" si="131"/>
        <v>510</v>
      </c>
      <c r="AC695" s="51">
        <f t="shared" si="132"/>
        <v>0</v>
      </c>
      <c r="AD695" s="73"/>
      <c r="AE695" s="73"/>
      <c r="AF695" s="73"/>
      <c r="AG695" s="73"/>
      <c r="AH695" s="73"/>
      <c r="AI695" s="73"/>
      <c r="AJ695" s="73"/>
      <c r="AK695" s="73"/>
      <c r="AL695" s="73"/>
      <c r="AM695" s="73"/>
      <c r="AN695" s="73"/>
      <c r="AO695" s="73"/>
      <c r="AP695" s="73"/>
      <c r="AQ695" s="73"/>
      <c r="AR695" s="73"/>
      <c r="AS695" s="73"/>
      <c r="AT695" s="73"/>
      <c r="AU695" s="73"/>
      <c r="AV695" s="73"/>
      <c r="AW695" s="73"/>
      <c r="AX695" s="73"/>
      <c r="AY695" s="73"/>
      <c r="AZ695" s="73"/>
      <c r="BA695" s="73"/>
      <c r="BB695" s="73"/>
      <c r="BC695" s="73"/>
      <c r="BD695" s="73"/>
      <c r="BE695" s="73"/>
      <c r="BF695" s="73"/>
      <c r="BG695" s="73"/>
      <c r="BH695" s="73"/>
      <c r="BI695" s="73"/>
      <c r="BJ695" s="73"/>
      <c r="BK695" s="73"/>
      <c r="BL695" s="73"/>
      <c r="BM695" s="73"/>
      <c r="BN695" s="73"/>
      <c r="BO695" s="73"/>
      <c r="BP695" s="73"/>
      <c r="BQ695" s="73"/>
      <c r="BR695" s="73"/>
      <c r="BS695" s="73"/>
      <c r="BT695" s="73"/>
      <c r="BU695" s="73"/>
      <c r="BV695" s="73"/>
      <c r="BW695" s="73"/>
      <c r="BX695" s="73"/>
      <c r="BY695" s="73"/>
      <c r="BZ695" s="73"/>
      <c r="CA695" s="73"/>
      <c r="CB695" s="73"/>
      <c r="CC695" s="73"/>
      <c r="CD695" s="73"/>
      <c r="CE695" s="73"/>
      <c r="CF695" s="73"/>
      <c r="CG695" s="73"/>
      <c r="CH695" s="73"/>
      <c r="CI695" s="73"/>
      <c r="CJ695" s="73"/>
      <c r="CK695" s="73"/>
      <c r="CL695" s="73"/>
      <c r="CM695" s="73"/>
      <c r="CN695" s="73"/>
      <c r="CO695" s="73"/>
      <c r="CP695" s="73"/>
      <c r="CQ695" s="73"/>
      <c r="CR695" s="73"/>
      <c r="CS695" s="73"/>
      <c r="CT695" s="73"/>
      <c r="CU695" s="73"/>
      <c r="CV695" s="73"/>
      <c r="CW695" s="73"/>
      <c r="CX695" s="73"/>
      <c r="CY695" s="73"/>
      <c r="CZ695" s="73"/>
      <c r="DA695" s="73"/>
      <c r="DB695" s="73"/>
      <c r="DC695" s="73"/>
      <c r="DD695" s="73"/>
      <c r="DE695" s="73"/>
      <c r="DF695" s="73"/>
      <c r="DG695" s="73"/>
      <c r="DH695" s="73"/>
      <c r="DI695" s="73"/>
      <c r="DJ695" s="73"/>
      <c r="DK695" s="73"/>
      <c r="DL695" s="73"/>
      <c r="DM695" s="73"/>
      <c r="DN695" s="73"/>
      <c r="DO695" s="73"/>
      <c r="DP695" s="73"/>
      <c r="DQ695" s="73"/>
      <c r="DR695" s="73"/>
      <c r="DS695" s="73"/>
      <c r="DT695" s="73"/>
      <c r="DU695" s="73"/>
      <c r="DV695" s="73"/>
      <c r="DW695" s="73"/>
      <c r="DX695" s="73"/>
      <c r="DY695" s="73"/>
      <c r="DZ695" s="73"/>
      <c r="EA695" s="73"/>
      <c r="EB695" s="73"/>
      <c r="EC695" s="73"/>
      <c r="ED695" s="73"/>
      <c r="EE695" s="73"/>
      <c r="EF695" s="73"/>
      <c r="EG695" s="73"/>
      <c r="EH695" s="73"/>
      <c r="EI695" s="73"/>
      <c r="EJ695" s="73"/>
      <c r="EK695" s="73"/>
      <c r="EL695" s="73"/>
      <c r="EM695" s="73"/>
      <c r="EN695" s="73"/>
      <c r="EO695" s="73"/>
      <c r="EP695" s="73"/>
      <c r="EQ695" s="73"/>
      <c r="ER695" s="73"/>
      <c r="ES695" s="73"/>
      <c r="ET695" s="73"/>
      <c r="EU695" s="73"/>
      <c r="EV695" s="73"/>
      <c r="EW695" s="73"/>
      <c r="EX695" s="73"/>
      <c r="EY695" s="73"/>
      <c r="EZ695" s="73"/>
      <c r="FA695" s="73"/>
      <c r="FB695" s="73"/>
      <c r="FC695" s="73"/>
      <c r="FD695" s="73"/>
      <c r="FE695" s="73"/>
      <c r="FF695" s="73"/>
      <c r="FG695" s="73"/>
      <c r="FH695" s="73"/>
      <c r="FI695" s="73"/>
      <c r="FJ695" s="73"/>
      <c r="FK695" s="73"/>
      <c r="FL695" s="73"/>
      <c r="FM695" s="73"/>
      <c r="FN695" s="73"/>
      <c r="FO695" s="73"/>
      <c r="FP695" s="73"/>
      <c r="FQ695" s="73"/>
      <c r="FR695" s="73"/>
      <c r="FS695" s="73"/>
      <c r="FT695" s="73"/>
      <c r="FU695" s="73"/>
      <c r="FV695" s="73"/>
      <c r="FW695" s="73"/>
      <c r="FX695" s="73"/>
      <c r="FY695" s="73"/>
      <c r="FZ695" s="73"/>
      <c r="GA695" s="73"/>
      <c r="GB695" s="73"/>
      <c r="GC695" s="73"/>
      <c r="GD695" s="73"/>
      <c r="GE695" s="73"/>
      <c r="GF695" s="73"/>
      <c r="GG695" s="73"/>
      <c r="GH695" s="73"/>
      <c r="GI695" s="73"/>
      <c r="GJ695" s="73"/>
      <c r="GK695" s="73"/>
      <c r="GL695" s="73"/>
      <c r="GM695" s="73"/>
      <c r="GN695" s="73"/>
      <c r="GO695" s="73"/>
      <c r="GP695" s="73"/>
      <c r="GQ695" s="73"/>
      <c r="GR695" s="73"/>
      <c r="GS695" s="73"/>
      <c r="GT695" s="73"/>
      <c r="GU695" s="73"/>
      <c r="GV695" s="73"/>
      <c r="GW695" s="73"/>
      <c r="GX695" s="73"/>
      <c r="GY695" s="73"/>
      <c r="GZ695" s="73"/>
      <c r="HA695" s="73"/>
      <c r="HB695" s="73"/>
      <c r="HC695" s="73"/>
      <c r="HD695" s="73"/>
      <c r="HE695" s="73"/>
      <c r="HF695" s="73"/>
      <c r="HG695" s="73"/>
      <c r="HH695" s="73"/>
      <c r="HI695" s="73"/>
      <c r="HJ695" s="73"/>
      <c r="HK695" s="73"/>
      <c r="HL695" s="73"/>
      <c r="HM695" s="73"/>
      <c r="HN695" s="73"/>
      <c r="HO695" s="73"/>
      <c r="HP695" s="73"/>
      <c r="HQ695" s="73"/>
      <c r="HR695" s="73"/>
      <c r="HS695" s="73"/>
      <c r="HT695" s="73"/>
      <c r="HU695" s="73"/>
      <c r="HV695" s="73"/>
      <c r="HW695" s="73"/>
      <c r="HX695" s="73"/>
      <c r="HY695" s="73"/>
      <c r="HZ695" s="73"/>
      <c r="IA695" s="73"/>
      <c r="IB695" s="73"/>
      <c r="IC695" s="73"/>
      <c r="ID695" s="73"/>
      <c r="IE695" s="73"/>
      <c r="IF695" s="73"/>
      <c r="IG695" s="73"/>
      <c r="IH695" s="73"/>
      <c r="II695" s="73"/>
      <c r="IJ695" s="73"/>
      <c r="IK695" s="73"/>
      <c r="IL695" s="73"/>
    </row>
    <row r="696" spans="2:246" s="127" customFormat="1" ht="45">
      <c r="B696" s="49" t="s">
        <v>33</v>
      </c>
      <c r="E696" s="118">
        <v>12</v>
      </c>
      <c r="F696" s="115" t="s">
        <v>944</v>
      </c>
      <c r="G696" s="395"/>
      <c r="H696" s="222">
        <v>430</v>
      </c>
      <c r="I696" s="203">
        <v>430</v>
      </c>
      <c r="J696" s="113"/>
      <c r="K696" s="113"/>
      <c r="L696" s="88">
        <f t="shared" si="134"/>
        <v>0</v>
      </c>
      <c r="M696" s="113"/>
      <c r="N696" s="114"/>
      <c r="O696" s="113"/>
      <c r="P696" s="113">
        <v>430</v>
      </c>
      <c r="Q696" s="113">
        <v>430</v>
      </c>
      <c r="R696" s="114"/>
      <c r="S696" s="114"/>
      <c r="T696" s="114">
        <v>0</v>
      </c>
      <c r="U696" s="114">
        <v>0</v>
      </c>
      <c r="V696" s="114"/>
      <c r="W696" s="114"/>
      <c r="X696" s="76" t="s">
        <v>907</v>
      </c>
      <c r="Y696" s="122"/>
      <c r="Z696" s="50">
        <f t="shared" si="129"/>
        <v>430</v>
      </c>
      <c r="AA696" s="51">
        <f t="shared" si="130"/>
        <v>0</v>
      </c>
      <c r="AB696" s="51">
        <f t="shared" si="131"/>
        <v>430</v>
      </c>
      <c r="AC696" s="51">
        <f t="shared" si="132"/>
        <v>0</v>
      </c>
      <c r="AD696" s="73"/>
      <c r="AE696" s="73"/>
      <c r="AF696" s="73"/>
      <c r="AG696" s="73"/>
      <c r="AH696" s="73"/>
      <c r="AI696" s="73"/>
      <c r="AJ696" s="73"/>
      <c r="AK696" s="73"/>
      <c r="AL696" s="73"/>
      <c r="AM696" s="73"/>
      <c r="AN696" s="73"/>
      <c r="AO696" s="73"/>
      <c r="AP696" s="73"/>
      <c r="AQ696" s="73"/>
      <c r="AR696" s="73"/>
      <c r="AS696" s="73"/>
      <c r="AT696" s="73"/>
      <c r="AU696" s="73"/>
      <c r="AV696" s="73"/>
      <c r="AW696" s="73"/>
      <c r="AX696" s="73"/>
      <c r="AY696" s="73"/>
      <c r="AZ696" s="73"/>
      <c r="BA696" s="73"/>
      <c r="BB696" s="73"/>
      <c r="BC696" s="73"/>
      <c r="BD696" s="73"/>
      <c r="BE696" s="73"/>
      <c r="BF696" s="73"/>
      <c r="BG696" s="73"/>
      <c r="BH696" s="73"/>
      <c r="BI696" s="73"/>
      <c r="BJ696" s="73"/>
      <c r="BK696" s="73"/>
      <c r="BL696" s="73"/>
      <c r="BM696" s="73"/>
      <c r="BN696" s="73"/>
      <c r="BO696" s="73"/>
      <c r="BP696" s="73"/>
      <c r="BQ696" s="73"/>
      <c r="BR696" s="73"/>
      <c r="BS696" s="73"/>
      <c r="BT696" s="73"/>
      <c r="BU696" s="73"/>
      <c r="BV696" s="73"/>
      <c r="BW696" s="73"/>
      <c r="BX696" s="73"/>
      <c r="BY696" s="73"/>
      <c r="BZ696" s="73"/>
      <c r="CA696" s="73"/>
      <c r="CB696" s="73"/>
      <c r="CC696" s="73"/>
      <c r="CD696" s="73"/>
      <c r="CE696" s="73"/>
      <c r="CF696" s="73"/>
      <c r="CG696" s="73"/>
      <c r="CH696" s="73"/>
      <c r="CI696" s="73"/>
      <c r="CJ696" s="73"/>
      <c r="CK696" s="73"/>
      <c r="CL696" s="73"/>
      <c r="CM696" s="73"/>
      <c r="CN696" s="73"/>
      <c r="CO696" s="73"/>
      <c r="CP696" s="73"/>
      <c r="CQ696" s="73"/>
      <c r="CR696" s="73"/>
      <c r="CS696" s="73"/>
      <c r="CT696" s="73"/>
      <c r="CU696" s="73"/>
      <c r="CV696" s="73"/>
      <c r="CW696" s="73"/>
      <c r="CX696" s="73"/>
      <c r="CY696" s="73"/>
      <c r="CZ696" s="73"/>
      <c r="DA696" s="73"/>
      <c r="DB696" s="73"/>
      <c r="DC696" s="73"/>
      <c r="DD696" s="73"/>
      <c r="DE696" s="73"/>
      <c r="DF696" s="73"/>
      <c r="DG696" s="73"/>
      <c r="DH696" s="73"/>
      <c r="DI696" s="73"/>
      <c r="DJ696" s="73"/>
      <c r="DK696" s="73"/>
      <c r="DL696" s="73"/>
      <c r="DM696" s="73"/>
      <c r="DN696" s="73"/>
      <c r="DO696" s="73"/>
      <c r="DP696" s="73"/>
      <c r="DQ696" s="73"/>
      <c r="DR696" s="73"/>
      <c r="DS696" s="73"/>
      <c r="DT696" s="73"/>
      <c r="DU696" s="73"/>
      <c r="DV696" s="73"/>
      <c r="DW696" s="73"/>
      <c r="DX696" s="73"/>
      <c r="DY696" s="73"/>
      <c r="DZ696" s="73"/>
      <c r="EA696" s="73"/>
      <c r="EB696" s="73"/>
      <c r="EC696" s="73"/>
      <c r="ED696" s="73"/>
      <c r="EE696" s="73"/>
      <c r="EF696" s="73"/>
      <c r="EG696" s="73"/>
      <c r="EH696" s="73"/>
      <c r="EI696" s="73"/>
      <c r="EJ696" s="73"/>
      <c r="EK696" s="73"/>
      <c r="EL696" s="73"/>
      <c r="EM696" s="73"/>
      <c r="EN696" s="73"/>
      <c r="EO696" s="73"/>
      <c r="EP696" s="73"/>
      <c r="EQ696" s="73"/>
      <c r="ER696" s="73"/>
      <c r="ES696" s="73"/>
      <c r="ET696" s="73"/>
      <c r="EU696" s="73"/>
      <c r="EV696" s="73"/>
      <c r="EW696" s="73"/>
      <c r="EX696" s="73"/>
      <c r="EY696" s="73"/>
      <c r="EZ696" s="73"/>
      <c r="FA696" s="73"/>
      <c r="FB696" s="73"/>
      <c r="FC696" s="73"/>
      <c r="FD696" s="73"/>
      <c r="FE696" s="73"/>
      <c r="FF696" s="73"/>
      <c r="FG696" s="73"/>
      <c r="FH696" s="73"/>
      <c r="FI696" s="73"/>
      <c r="FJ696" s="73"/>
      <c r="FK696" s="73"/>
      <c r="FL696" s="73"/>
      <c r="FM696" s="73"/>
      <c r="FN696" s="73"/>
      <c r="FO696" s="73"/>
      <c r="FP696" s="73"/>
      <c r="FQ696" s="73"/>
      <c r="FR696" s="73"/>
      <c r="FS696" s="73"/>
      <c r="FT696" s="73"/>
      <c r="FU696" s="73"/>
      <c r="FV696" s="73"/>
      <c r="FW696" s="73"/>
      <c r="FX696" s="73"/>
      <c r="FY696" s="73"/>
      <c r="FZ696" s="73"/>
      <c r="GA696" s="73"/>
      <c r="GB696" s="73"/>
      <c r="GC696" s="73"/>
      <c r="GD696" s="73"/>
      <c r="GE696" s="73"/>
      <c r="GF696" s="73"/>
      <c r="GG696" s="73"/>
      <c r="GH696" s="73"/>
      <c r="GI696" s="73"/>
      <c r="GJ696" s="73"/>
      <c r="GK696" s="73"/>
      <c r="GL696" s="73"/>
      <c r="GM696" s="73"/>
      <c r="GN696" s="73"/>
      <c r="GO696" s="73"/>
      <c r="GP696" s="73"/>
      <c r="GQ696" s="73"/>
      <c r="GR696" s="73"/>
      <c r="GS696" s="73"/>
      <c r="GT696" s="73"/>
      <c r="GU696" s="73"/>
      <c r="GV696" s="73"/>
      <c r="GW696" s="73"/>
      <c r="GX696" s="73"/>
      <c r="GY696" s="73"/>
      <c r="GZ696" s="73"/>
      <c r="HA696" s="73"/>
      <c r="HB696" s="73"/>
      <c r="HC696" s="73"/>
      <c r="HD696" s="73"/>
      <c r="HE696" s="73"/>
      <c r="HF696" s="73"/>
      <c r="HG696" s="73"/>
      <c r="HH696" s="73"/>
      <c r="HI696" s="73"/>
      <c r="HJ696" s="73"/>
      <c r="HK696" s="73"/>
      <c r="HL696" s="73"/>
      <c r="HM696" s="73"/>
      <c r="HN696" s="73"/>
      <c r="HO696" s="73"/>
      <c r="HP696" s="73"/>
      <c r="HQ696" s="73"/>
      <c r="HR696" s="73"/>
      <c r="HS696" s="73"/>
      <c r="HT696" s="73"/>
      <c r="HU696" s="73"/>
      <c r="HV696" s="73"/>
      <c r="HW696" s="73"/>
      <c r="HX696" s="73"/>
      <c r="HY696" s="73"/>
      <c r="HZ696" s="73"/>
      <c r="IA696" s="73"/>
      <c r="IB696" s="73"/>
      <c r="IC696" s="73"/>
      <c r="ID696" s="73"/>
      <c r="IE696" s="73"/>
      <c r="IF696" s="73"/>
      <c r="IG696" s="73"/>
      <c r="IH696" s="73"/>
      <c r="II696" s="73"/>
      <c r="IJ696" s="73"/>
      <c r="IK696" s="73"/>
      <c r="IL696" s="73"/>
    </row>
    <row r="697" spans="2:246" s="127" customFormat="1" ht="45">
      <c r="B697" s="49" t="s">
        <v>33</v>
      </c>
      <c r="E697" s="118">
        <v>13</v>
      </c>
      <c r="F697" s="115" t="s">
        <v>945</v>
      </c>
      <c r="G697" s="395"/>
      <c r="H697" s="222">
        <v>552</v>
      </c>
      <c r="I697" s="203">
        <v>552</v>
      </c>
      <c r="J697" s="113"/>
      <c r="K697" s="113"/>
      <c r="L697" s="88">
        <f t="shared" si="134"/>
        <v>0</v>
      </c>
      <c r="M697" s="113"/>
      <c r="N697" s="114"/>
      <c r="O697" s="113"/>
      <c r="P697" s="113">
        <v>552</v>
      </c>
      <c r="Q697" s="113">
        <v>552</v>
      </c>
      <c r="R697" s="114"/>
      <c r="S697" s="114"/>
      <c r="T697" s="114">
        <v>0</v>
      </c>
      <c r="U697" s="114">
        <v>0</v>
      </c>
      <c r="V697" s="114"/>
      <c r="W697" s="114"/>
      <c r="X697" s="76" t="s">
        <v>907</v>
      </c>
      <c r="Y697" s="122"/>
      <c r="Z697" s="50">
        <f t="shared" si="129"/>
        <v>552</v>
      </c>
      <c r="AA697" s="51">
        <f t="shared" si="130"/>
        <v>0</v>
      </c>
      <c r="AB697" s="51">
        <f t="shared" si="131"/>
        <v>552</v>
      </c>
      <c r="AC697" s="51">
        <f t="shared" si="132"/>
        <v>0</v>
      </c>
      <c r="AD697" s="73"/>
      <c r="AE697" s="73"/>
      <c r="AF697" s="73"/>
      <c r="AG697" s="73"/>
      <c r="AH697" s="73"/>
      <c r="AI697" s="73"/>
      <c r="AJ697" s="73"/>
      <c r="AK697" s="73"/>
      <c r="AL697" s="73"/>
      <c r="AM697" s="73"/>
      <c r="AN697" s="73"/>
      <c r="AO697" s="73"/>
      <c r="AP697" s="73"/>
      <c r="AQ697" s="73"/>
      <c r="AR697" s="73"/>
      <c r="AS697" s="73"/>
      <c r="AT697" s="73"/>
      <c r="AU697" s="73"/>
      <c r="AV697" s="73"/>
      <c r="AW697" s="73"/>
      <c r="AX697" s="73"/>
      <c r="AY697" s="73"/>
      <c r="AZ697" s="73"/>
      <c r="BA697" s="73"/>
      <c r="BB697" s="73"/>
      <c r="BC697" s="73"/>
      <c r="BD697" s="73"/>
      <c r="BE697" s="73"/>
      <c r="BF697" s="73"/>
      <c r="BG697" s="73"/>
      <c r="BH697" s="73"/>
      <c r="BI697" s="73"/>
      <c r="BJ697" s="73"/>
      <c r="BK697" s="73"/>
      <c r="BL697" s="73"/>
      <c r="BM697" s="73"/>
      <c r="BN697" s="73"/>
      <c r="BO697" s="73"/>
      <c r="BP697" s="73"/>
      <c r="BQ697" s="73"/>
      <c r="BR697" s="73"/>
      <c r="BS697" s="73"/>
      <c r="BT697" s="73"/>
      <c r="BU697" s="73"/>
      <c r="BV697" s="73"/>
      <c r="BW697" s="73"/>
      <c r="BX697" s="73"/>
      <c r="BY697" s="73"/>
      <c r="BZ697" s="73"/>
      <c r="CA697" s="73"/>
      <c r="CB697" s="73"/>
      <c r="CC697" s="73"/>
      <c r="CD697" s="73"/>
      <c r="CE697" s="73"/>
      <c r="CF697" s="73"/>
      <c r="CG697" s="73"/>
      <c r="CH697" s="73"/>
      <c r="CI697" s="73"/>
      <c r="CJ697" s="73"/>
      <c r="CK697" s="73"/>
      <c r="CL697" s="73"/>
      <c r="CM697" s="73"/>
      <c r="CN697" s="73"/>
      <c r="CO697" s="73"/>
      <c r="CP697" s="73"/>
      <c r="CQ697" s="73"/>
      <c r="CR697" s="73"/>
      <c r="CS697" s="73"/>
      <c r="CT697" s="73"/>
      <c r="CU697" s="73"/>
      <c r="CV697" s="73"/>
      <c r="CW697" s="73"/>
      <c r="CX697" s="73"/>
      <c r="CY697" s="73"/>
      <c r="CZ697" s="73"/>
      <c r="DA697" s="73"/>
      <c r="DB697" s="73"/>
      <c r="DC697" s="73"/>
      <c r="DD697" s="73"/>
      <c r="DE697" s="73"/>
      <c r="DF697" s="73"/>
      <c r="DG697" s="73"/>
      <c r="DH697" s="73"/>
      <c r="DI697" s="73"/>
      <c r="DJ697" s="73"/>
      <c r="DK697" s="73"/>
      <c r="DL697" s="73"/>
      <c r="DM697" s="73"/>
      <c r="DN697" s="73"/>
      <c r="DO697" s="73"/>
      <c r="DP697" s="73"/>
      <c r="DQ697" s="73"/>
      <c r="DR697" s="73"/>
      <c r="DS697" s="73"/>
      <c r="DT697" s="73"/>
      <c r="DU697" s="73"/>
      <c r="DV697" s="73"/>
      <c r="DW697" s="73"/>
      <c r="DX697" s="73"/>
      <c r="DY697" s="73"/>
      <c r="DZ697" s="73"/>
      <c r="EA697" s="73"/>
      <c r="EB697" s="73"/>
      <c r="EC697" s="73"/>
      <c r="ED697" s="73"/>
      <c r="EE697" s="73"/>
      <c r="EF697" s="73"/>
      <c r="EG697" s="73"/>
      <c r="EH697" s="73"/>
      <c r="EI697" s="73"/>
      <c r="EJ697" s="73"/>
      <c r="EK697" s="73"/>
      <c r="EL697" s="73"/>
      <c r="EM697" s="73"/>
      <c r="EN697" s="73"/>
      <c r="EO697" s="73"/>
      <c r="EP697" s="73"/>
      <c r="EQ697" s="73"/>
      <c r="ER697" s="73"/>
      <c r="ES697" s="73"/>
      <c r="ET697" s="73"/>
      <c r="EU697" s="73"/>
      <c r="EV697" s="73"/>
      <c r="EW697" s="73"/>
      <c r="EX697" s="73"/>
      <c r="EY697" s="73"/>
      <c r="EZ697" s="73"/>
      <c r="FA697" s="73"/>
      <c r="FB697" s="73"/>
      <c r="FC697" s="73"/>
      <c r="FD697" s="73"/>
      <c r="FE697" s="73"/>
      <c r="FF697" s="73"/>
      <c r="FG697" s="73"/>
      <c r="FH697" s="73"/>
      <c r="FI697" s="73"/>
      <c r="FJ697" s="73"/>
      <c r="FK697" s="73"/>
      <c r="FL697" s="73"/>
      <c r="FM697" s="73"/>
      <c r="FN697" s="73"/>
      <c r="FO697" s="73"/>
      <c r="FP697" s="73"/>
      <c r="FQ697" s="73"/>
      <c r="FR697" s="73"/>
      <c r="FS697" s="73"/>
      <c r="FT697" s="73"/>
      <c r="FU697" s="73"/>
      <c r="FV697" s="73"/>
      <c r="FW697" s="73"/>
      <c r="FX697" s="73"/>
      <c r="FY697" s="73"/>
      <c r="FZ697" s="73"/>
      <c r="GA697" s="73"/>
      <c r="GB697" s="73"/>
      <c r="GC697" s="73"/>
      <c r="GD697" s="73"/>
      <c r="GE697" s="73"/>
      <c r="GF697" s="73"/>
      <c r="GG697" s="73"/>
      <c r="GH697" s="73"/>
      <c r="GI697" s="73"/>
      <c r="GJ697" s="73"/>
      <c r="GK697" s="73"/>
      <c r="GL697" s="73"/>
      <c r="GM697" s="73"/>
      <c r="GN697" s="73"/>
      <c r="GO697" s="73"/>
      <c r="GP697" s="73"/>
      <c r="GQ697" s="73"/>
      <c r="GR697" s="73"/>
      <c r="GS697" s="73"/>
      <c r="GT697" s="73"/>
      <c r="GU697" s="73"/>
      <c r="GV697" s="73"/>
      <c r="GW697" s="73"/>
      <c r="GX697" s="73"/>
      <c r="GY697" s="73"/>
      <c r="GZ697" s="73"/>
      <c r="HA697" s="73"/>
      <c r="HB697" s="73"/>
      <c r="HC697" s="73"/>
      <c r="HD697" s="73"/>
      <c r="HE697" s="73"/>
      <c r="HF697" s="73"/>
      <c r="HG697" s="73"/>
      <c r="HH697" s="73"/>
      <c r="HI697" s="73"/>
      <c r="HJ697" s="73"/>
      <c r="HK697" s="73"/>
      <c r="HL697" s="73"/>
      <c r="HM697" s="73"/>
      <c r="HN697" s="73"/>
      <c r="HO697" s="73"/>
      <c r="HP697" s="73"/>
      <c r="HQ697" s="73"/>
      <c r="HR697" s="73"/>
      <c r="HS697" s="73"/>
      <c r="HT697" s="73"/>
      <c r="HU697" s="73"/>
      <c r="HV697" s="73"/>
      <c r="HW697" s="73"/>
      <c r="HX697" s="73"/>
      <c r="HY697" s="73"/>
      <c r="HZ697" s="73"/>
      <c r="IA697" s="73"/>
      <c r="IB697" s="73"/>
      <c r="IC697" s="73"/>
      <c r="ID697" s="73"/>
      <c r="IE697" s="73"/>
      <c r="IF697" s="73"/>
      <c r="IG697" s="73"/>
      <c r="IH697" s="73"/>
      <c r="II697" s="73"/>
      <c r="IJ697" s="73"/>
      <c r="IK697" s="73"/>
      <c r="IL697" s="73"/>
    </row>
    <row r="698" spans="2:246" s="127" customFormat="1" ht="30">
      <c r="B698" s="49" t="s">
        <v>33</v>
      </c>
      <c r="E698" s="118">
        <v>14</v>
      </c>
      <c r="F698" s="115" t="s">
        <v>946</v>
      </c>
      <c r="G698" s="395"/>
      <c r="H698" s="222">
        <v>172</v>
      </c>
      <c r="I698" s="203">
        <v>172</v>
      </c>
      <c r="J698" s="113"/>
      <c r="K698" s="113"/>
      <c r="L698" s="88">
        <f t="shared" si="134"/>
        <v>0</v>
      </c>
      <c r="M698" s="113"/>
      <c r="N698" s="114"/>
      <c r="O698" s="113"/>
      <c r="P698" s="113">
        <v>172</v>
      </c>
      <c r="Q698" s="113">
        <v>172</v>
      </c>
      <c r="R698" s="114"/>
      <c r="S698" s="114"/>
      <c r="T698" s="114">
        <v>0</v>
      </c>
      <c r="U698" s="114">
        <v>0</v>
      </c>
      <c r="V698" s="114"/>
      <c r="W698" s="114"/>
      <c r="X698" s="76" t="s">
        <v>907</v>
      </c>
      <c r="Y698" s="122"/>
      <c r="Z698" s="50">
        <f t="shared" si="129"/>
        <v>172</v>
      </c>
      <c r="AA698" s="51">
        <f t="shared" si="130"/>
        <v>0</v>
      </c>
      <c r="AB698" s="51">
        <f t="shared" si="131"/>
        <v>172</v>
      </c>
      <c r="AC698" s="51">
        <f t="shared" si="132"/>
        <v>0</v>
      </c>
      <c r="AD698" s="73"/>
      <c r="AE698" s="73"/>
      <c r="AF698" s="73"/>
      <c r="AG698" s="73"/>
      <c r="AH698" s="73"/>
      <c r="AI698" s="73"/>
      <c r="AJ698" s="73"/>
      <c r="AK698" s="73"/>
      <c r="AL698" s="73"/>
      <c r="AM698" s="73"/>
      <c r="AN698" s="73"/>
      <c r="AO698" s="73"/>
      <c r="AP698" s="73"/>
      <c r="AQ698" s="73"/>
      <c r="AR698" s="73"/>
      <c r="AS698" s="73"/>
      <c r="AT698" s="73"/>
      <c r="AU698" s="73"/>
      <c r="AV698" s="73"/>
      <c r="AW698" s="73"/>
      <c r="AX698" s="73"/>
      <c r="AY698" s="73"/>
      <c r="AZ698" s="73"/>
      <c r="BA698" s="73"/>
      <c r="BB698" s="73"/>
      <c r="BC698" s="73"/>
      <c r="BD698" s="73"/>
      <c r="BE698" s="73"/>
      <c r="BF698" s="73"/>
      <c r="BG698" s="73"/>
      <c r="BH698" s="73"/>
      <c r="BI698" s="73"/>
      <c r="BJ698" s="73"/>
      <c r="BK698" s="73"/>
      <c r="BL698" s="73"/>
      <c r="BM698" s="73"/>
      <c r="BN698" s="73"/>
      <c r="BO698" s="73"/>
      <c r="BP698" s="73"/>
      <c r="BQ698" s="73"/>
      <c r="BR698" s="73"/>
      <c r="BS698" s="73"/>
      <c r="BT698" s="73"/>
      <c r="BU698" s="73"/>
      <c r="BV698" s="73"/>
      <c r="BW698" s="73"/>
      <c r="BX698" s="73"/>
      <c r="BY698" s="73"/>
      <c r="BZ698" s="73"/>
      <c r="CA698" s="73"/>
      <c r="CB698" s="73"/>
      <c r="CC698" s="73"/>
      <c r="CD698" s="73"/>
      <c r="CE698" s="73"/>
      <c r="CF698" s="73"/>
      <c r="CG698" s="73"/>
      <c r="CH698" s="73"/>
      <c r="CI698" s="73"/>
      <c r="CJ698" s="73"/>
      <c r="CK698" s="73"/>
      <c r="CL698" s="73"/>
      <c r="CM698" s="73"/>
      <c r="CN698" s="73"/>
      <c r="CO698" s="73"/>
      <c r="CP698" s="73"/>
      <c r="CQ698" s="73"/>
      <c r="CR698" s="73"/>
      <c r="CS698" s="73"/>
      <c r="CT698" s="73"/>
      <c r="CU698" s="73"/>
      <c r="CV698" s="73"/>
      <c r="CW698" s="73"/>
      <c r="CX698" s="73"/>
      <c r="CY698" s="73"/>
      <c r="CZ698" s="73"/>
      <c r="DA698" s="73"/>
      <c r="DB698" s="73"/>
      <c r="DC698" s="73"/>
      <c r="DD698" s="73"/>
      <c r="DE698" s="73"/>
      <c r="DF698" s="73"/>
      <c r="DG698" s="73"/>
      <c r="DH698" s="73"/>
      <c r="DI698" s="73"/>
      <c r="DJ698" s="73"/>
      <c r="DK698" s="73"/>
      <c r="DL698" s="73"/>
      <c r="DM698" s="73"/>
      <c r="DN698" s="73"/>
      <c r="DO698" s="73"/>
      <c r="DP698" s="73"/>
      <c r="DQ698" s="73"/>
      <c r="DR698" s="73"/>
      <c r="DS698" s="73"/>
      <c r="DT698" s="73"/>
      <c r="DU698" s="73"/>
      <c r="DV698" s="73"/>
      <c r="DW698" s="73"/>
      <c r="DX698" s="73"/>
      <c r="DY698" s="73"/>
      <c r="DZ698" s="73"/>
      <c r="EA698" s="73"/>
      <c r="EB698" s="73"/>
      <c r="EC698" s="73"/>
      <c r="ED698" s="73"/>
      <c r="EE698" s="73"/>
      <c r="EF698" s="73"/>
      <c r="EG698" s="73"/>
      <c r="EH698" s="73"/>
      <c r="EI698" s="73"/>
      <c r="EJ698" s="73"/>
      <c r="EK698" s="73"/>
      <c r="EL698" s="73"/>
      <c r="EM698" s="73"/>
      <c r="EN698" s="73"/>
      <c r="EO698" s="73"/>
      <c r="EP698" s="73"/>
      <c r="EQ698" s="73"/>
      <c r="ER698" s="73"/>
      <c r="ES698" s="73"/>
      <c r="ET698" s="73"/>
      <c r="EU698" s="73"/>
      <c r="EV698" s="73"/>
      <c r="EW698" s="73"/>
      <c r="EX698" s="73"/>
      <c r="EY698" s="73"/>
      <c r="EZ698" s="73"/>
      <c r="FA698" s="73"/>
      <c r="FB698" s="73"/>
      <c r="FC698" s="73"/>
      <c r="FD698" s="73"/>
      <c r="FE698" s="73"/>
      <c r="FF698" s="73"/>
      <c r="FG698" s="73"/>
      <c r="FH698" s="73"/>
      <c r="FI698" s="73"/>
      <c r="FJ698" s="73"/>
      <c r="FK698" s="73"/>
      <c r="FL698" s="73"/>
      <c r="FM698" s="73"/>
      <c r="FN698" s="73"/>
      <c r="FO698" s="73"/>
      <c r="FP698" s="73"/>
      <c r="FQ698" s="73"/>
      <c r="FR698" s="73"/>
      <c r="FS698" s="73"/>
      <c r="FT698" s="73"/>
      <c r="FU698" s="73"/>
      <c r="FV698" s="73"/>
      <c r="FW698" s="73"/>
      <c r="FX698" s="73"/>
      <c r="FY698" s="73"/>
      <c r="FZ698" s="73"/>
      <c r="GA698" s="73"/>
      <c r="GB698" s="73"/>
      <c r="GC698" s="73"/>
      <c r="GD698" s="73"/>
      <c r="GE698" s="73"/>
      <c r="GF698" s="73"/>
      <c r="GG698" s="73"/>
      <c r="GH698" s="73"/>
      <c r="GI698" s="73"/>
      <c r="GJ698" s="73"/>
      <c r="GK698" s="73"/>
      <c r="GL698" s="73"/>
      <c r="GM698" s="73"/>
      <c r="GN698" s="73"/>
      <c r="GO698" s="73"/>
      <c r="GP698" s="73"/>
      <c r="GQ698" s="73"/>
      <c r="GR698" s="73"/>
      <c r="GS698" s="73"/>
      <c r="GT698" s="73"/>
      <c r="GU698" s="73"/>
      <c r="GV698" s="73"/>
      <c r="GW698" s="73"/>
      <c r="GX698" s="73"/>
      <c r="GY698" s="73"/>
      <c r="GZ698" s="73"/>
      <c r="HA698" s="73"/>
      <c r="HB698" s="73"/>
      <c r="HC698" s="73"/>
      <c r="HD698" s="73"/>
      <c r="HE698" s="73"/>
      <c r="HF698" s="73"/>
      <c r="HG698" s="73"/>
      <c r="HH698" s="73"/>
      <c r="HI698" s="73"/>
      <c r="HJ698" s="73"/>
      <c r="HK698" s="73"/>
      <c r="HL698" s="73"/>
      <c r="HM698" s="73"/>
      <c r="HN698" s="73"/>
      <c r="HO698" s="73"/>
      <c r="HP698" s="73"/>
      <c r="HQ698" s="73"/>
      <c r="HR698" s="73"/>
      <c r="HS698" s="73"/>
      <c r="HT698" s="73"/>
      <c r="HU698" s="73"/>
      <c r="HV698" s="73"/>
      <c r="HW698" s="73"/>
      <c r="HX698" s="73"/>
      <c r="HY698" s="73"/>
      <c r="HZ698" s="73"/>
      <c r="IA698" s="73"/>
      <c r="IB698" s="73"/>
      <c r="IC698" s="73"/>
      <c r="ID698" s="73"/>
      <c r="IE698" s="73"/>
      <c r="IF698" s="73"/>
      <c r="IG698" s="73"/>
      <c r="IH698" s="73"/>
      <c r="II698" s="73"/>
      <c r="IJ698" s="73"/>
      <c r="IK698" s="73"/>
      <c r="IL698" s="73"/>
    </row>
    <row r="699" spans="2:246" s="127" customFormat="1" ht="45">
      <c r="B699" s="49" t="s">
        <v>33</v>
      </c>
      <c r="E699" s="118">
        <v>15</v>
      </c>
      <c r="F699" s="115" t="s">
        <v>947</v>
      </c>
      <c r="G699" s="395"/>
      <c r="H699" s="222">
        <v>614</v>
      </c>
      <c r="I699" s="203">
        <v>614</v>
      </c>
      <c r="J699" s="113"/>
      <c r="K699" s="113"/>
      <c r="L699" s="88">
        <f t="shared" si="134"/>
        <v>0</v>
      </c>
      <c r="M699" s="113"/>
      <c r="N699" s="114"/>
      <c r="O699" s="113"/>
      <c r="P699" s="113">
        <v>614</v>
      </c>
      <c r="Q699" s="113">
        <v>614</v>
      </c>
      <c r="R699" s="114"/>
      <c r="S699" s="114"/>
      <c r="T699" s="114">
        <v>0</v>
      </c>
      <c r="U699" s="114">
        <v>0</v>
      </c>
      <c r="V699" s="114"/>
      <c r="W699" s="114"/>
      <c r="X699" s="76" t="s">
        <v>907</v>
      </c>
      <c r="Y699" s="122"/>
      <c r="Z699" s="50">
        <f t="shared" si="129"/>
        <v>614</v>
      </c>
      <c r="AA699" s="51">
        <f t="shared" si="130"/>
        <v>0</v>
      </c>
      <c r="AB699" s="51">
        <f t="shared" si="131"/>
        <v>614</v>
      </c>
      <c r="AC699" s="51">
        <f t="shared" si="132"/>
        <v>0</v>
      </c>
      <c r="AD699" s="73"/>
      <c r="AE699" s="73"/>
      <c r="AF699" s="73"/>
      <c r="AG699" s="73"/>
      <c r="AH699" s="73"/>
      <c r="AI699" s="73"/>
      <c r="AJ699" s="73"/>
      <c r="AK699" s="73"/>
      <c r="AL699" s="73"/>
      <c r="AM699" s="73"/>
      <c r="AN699" s="73"/>
      <c r="AO699" s="73"/>
      <c r="AP699" s="73"/>
      <c r="AQ699" s="73"/>
      <c r="AR699" s="73"/>
      <c r="AS699" s="73"/>
      <c r="AT699" s="73"/>
      <c r="AU699" s="73"/>
      <c r="AV699" s="73"/>
      <c r="AW699" s="73"/>
      <c r="AX699" s="73"/>
      <c r="AY699" s="73"/>
      <c r="AZ699" s="73"/>
      <c r="BA699" s="73"/>
      <c r="BB699" s="73"/>
      <c r="BC699" s="73"/>
      <c r="BD699" s="73"/>
      <c r="BE699" s="73"/>
      <c r="BF699" s="73"/>
      <c r="BG699" s="73"/>
      <c r="BH699" s="73"/>
      <c r="BI699" s="73"/>
      <c r="BJ699" s="73"/>
      <c r="BK699" s="73"/>
      <c r="BL699" s="73"/>
      <c r="BM699" s="73"/>
      <c r="BN699" s="73"/>
      <c r="BO699" s="73"/>
      <c r="BP699" s="73"/>
      <c r="BQ699" s="73"/>
      <c r="BR699" s="73"/>
      <c r="BS699" s="73"/>
      <c r="BT699" s="73"/>
      <c r="BU699" s="73"/>
      <c r="BV699" s="73"/>
      <c r="BW699" s="73"/>
      <c r="BX699" s="73"/>
      <c r="BY699" s="73"/>
      <c r="BZ699" s="73"/>
      <c r="CA699" s="73"/>
      <c r="CB699" s="73"/>
      <c r="CC699" s="73"/>
      <c r="CD699" s="73"/>
      <c r="CE699" s="73"/>
      <c r="CF699" s="73"/>
      <c r="CG699" s="73"/>
      <c r="CH699" s="73"/>
      <c r="CI699" s="73"/>
      <c r="CJ699" s="73"/>
      <c r="CK699" s="73"/>
      <c r="CL699" s="73"/>
      <c r="CM699" s="73"/>
      <c r="CN699" s="73"/>
      <c r="CO699" s="73"/>
      <c r="CP699" s="73"/>
      <c r="CQ699" s="73"/>
      <c r="CR699" s="73"/>
      <c r="CS699" s="73"/>
      <c r="CT699" s="73"/>
      <c r="CU699" s="73"/>
      <c r="CV699" s="73"/>
      <c r="CW699" s="73"/>
      <c r="CX699" s="73"/>
      <c r="CY699" s="73"/>
      <c r="CZ699" s="73"/>
      <c r="DA699" s="73"/>
      <c r="DB699" s="73"/>
      <c r="DC699" s="73"/>
      <c r="DD699" s="73"/>
      <c r="DE699" s="73"/>
      <c r="DF699" s="73"/>
      <c r="DG699" s="73"/>
      <c r="DH699" s="73"/>
      <c r="DI699" s="73"/>
      <c r="DJ699" s="73"/>
      <c r="DK699" s="73"/>
      <c r="DL699" s="73"/>
      <c r="DM699" s="73"/>
      <c r="DN699" s="73"/>
      <c r="DO699" s="73"/>
      <c r="DP699" s="73"/>
      <c r="DQ699" s="73"/>
      <c r="DR699" s="73"/>
      <c r="DS699" s="73"/>
      <c r="DT699" s="73"/>
      <c r="DU699" s="73"/>
      <c r="DV699" s="73"/>
      <c r="DW699" s="73"/>
      <c r="DX699" s="73"/>
      <c r="DY699" s="73"/>
      <c r="DZ699" s="73"/>
      <c r="EA699" s="73"/>
      <c r="EB699" s="73"/>
      <c r="EC699" s="73"/>
      <c r="ED699" s="73"/>
      <c r="EE699" s="73"/>
      <c r="EF699" s="73"/>
      <c r="EG699" s="73"/>
      <c r="EH699" s="73"/>
      <c r="EI699" s="73"/>
      <c r="EJ699" s="73"/>
      <c r="EK699" s="73"/>
      <c r="EL699" s="73"/>
      <c r="EM699" s="73"/>
      <c r="EN699" s="73"/>
      <c r="EO699" s="73"/>
      <c r="EP699" s="73"/>
      <c r="EQ699" s="73"/>
      <c r="ER699" s="73"/>
      <c r="ES699" s="73"/>
      <c r="ET699" s="73"/>
      <c r="EU699" s="73"/>
      <c r="EV699" s="73"/>
      <c r="EW699" s="73"/>
      <c r="EX699" s="73"/>
      <c r="EY699" s="73"/>
      <c r="EZ699" s="73"/>
      <c r="FA699" s="73"/>
      <c r="FB699" s="73"/>
      <c r="FC699" s="73"/>
      <c r="FD699" s="73"/>
      <c r="FE699" s="73"/>
      <c r="FF699" s="73"/>
      <c r="FG699" s="73"/>
      <c r="FH699" s="73"/>
      <c r="FI699" s="73"/>
      <c r="FJ699" s="73"/>
      <c r="FK699" s="73"/>
      <c r="FL699" s="73"/>
      <c r="FM699" s="73"/>
      <c r="FN699" s="73"/>
      <c r="FO699" s="73"/>
      <c r="FP699" s="73"/>
      <c r="FQ699" s="73"/>
      <c r="FR699" s="73"/>
      <c r="FS699" s="73"/>
      <c r="FT699" s="73"/>
      <c r="FU699" s="73"/>
      <c r="FV699" s="73"/>
      <c r="FW699" s="73"/>
      <c r="FX699" s="73"/>
      <c r="FY699" s="73"/>
      <c r="FZ699" s="73"/>
      <c r="GA699" s="73"/>
      <c r="GB699" s="73"/>
      <c r="GC699" s="73"/>
      <c r="GD699" s="73"/>
      <c r="GE699" s="73"/>
      <c r="GF699" s="73"/>
      <c r="GG699" s="73"/>
      <c r="GH699" s="73"/>
      <c r="GI699" s="73"/>
      <c r="GJ699" s="73"/>
      <c r="GK699" s="73"/>
      <c r="GL699" s="73"/>
      <c r="GM699" s="73"/>
      <c r="GN699" s="73"/>
      <c r="GO699" s="73"/>
      <c r="GP699" s="73"/>
      <c r="GQ699" s="73"/>
      <c r="GR699" s="73"/>
      <c r="GS699" s="73"/>
      <c r="GT699" s="73"/>
      <c r="GU699" s="73"/>
      <c r="GV699" s="73"/>
      <c r="GW699" s="73"/>
      <c r="GX699" s="73"/>
      <c r="GY699" s="73"/>
      <c r="GZ699" s="73"/>
      <c r="HA699" s="73"/>
      <c r="HB699" s="73"/>
      <c r="HC699" s="73"/>
      <c r="HD699" s="73"/>
      <c r="HE699" s="73"/>
      <c r="HF699" s="73"/>
      <c r="HG699" s="73"/>
      <c r="HH699" s="73"/>
      <c r="HI699" s="73"/>
      <c r="HJ699" s="73"/>
      <c r="HK699" s="73"/>
      <c r="HL699" s="73"/>
      <c r="HM699" s="73"/>
      <c r="HN699" s="73"/>
      <c r="HO699" s="73"/>
      <c r="HP699" s="73"/>
      <c r="HQ699" s="73"/>
      <c r="HR699" s="73"/>
      <c r="HS699" s="73"/>
      <c r="HT699" s="73"/>
      <c r="HU699" s="73"/>
      <c r="HV699" s="73"/>
      <c r="HW699" s="73"/>
      <c r="HX699" s="73"/>
      <c r="HY699" s="73"/>
      <c r="HZ699" s="73"/>
      <c r="IA699" s="73"/>
      <c r="IB699" s="73"/>
      <c r="IC699" s="73"/>
      <c r="ID699" s="73"/>
      <c r="IE699" s="73"/>
      <c r="IF699" s="73"/>
      <c r="IG699" s="73"/>
      <c r="IH699" s="73"/>
      <c r="II699" s="73"/>
      <c r="IJ699" s="73"/>
      <c r="IK699" s="73"/>
      <c r="IL699" s="73"/>
    </row>
    <row r="700" spans="2:246" s="127" customFormat="1" ht="45">
      <c r="B700" s="49" t="s">
        <v>33</v>
      </c>
      <c r="E700" s="118">
        <v>16</v>
      </c>
      <c r="F700" s="115" t="s">
        <v>939</v>
      </c>
      <c r="G700" s="395" t="s">
        <v>1304</v>
      </c>
      <c r="H700" s="222">
        <f>SUBTOTAL(9,I700:K700)</f>
        <v>1935</v>
      </c>
      <c r="I700" s="203">
        <v>200</v>
      </c>
      <c r="J700" s="113"/>
      <c r="K700" s="113">
        <v>1735</v>
      </c>
      <c r="L700" s="88">
        <f t="shared" si="134"/>
        <v>1935</v>
      </c>
      <c r="M700" s="113">
        <v>200</v>
      </c>
      <c r="N700" s="114"/>
      <c r="O700" s="113">
        <v>1735</v>
      </c>
      <c r="P700" s="113">
        <v>1735</v>
      </c>
      <c r="Q700" s="113"/>
      <c r="R700" s="114"/>
      <c r="S700" s="114">
        <v>1735</v>
      </c>
      <c r="T700" s="114">
        <v>100.185</v>
      </c>
      <c r="U700" s="114">
        <v>100.185</v>
      </c>
      <c r="V700" s="114"/>
      <c r="W700" s="114"/>
      <c r="X700" s="76" t="s">
        <v>907</v>
      </c>
      <c r="Y700" s="122"/>
      <c r="Z700" s="50">
        <f t="shared" si="129"/>
        <v>1935</v>
      </c>
      <c r="AA700" s="51">
        <f t="shared" si="130"/>
        <v>1935</v>
      </c>
      <c r="AB700" s="51">
        <f t="shared" si="131"/>
        <v>1735</v>
      </c>
      <c r="AC700" s="51">
        <f t="shared" si="132"/>
        <v>100.185</v>
      </c>
      <c r="AD700" s="73"/>
      <c r="AE700" s="73"/>
      <c r="AF700" s="73"/>
      <c r="AG700" s="73"/>
      <c r="AH700" s="73"/>
      <c r="AI700" s="73"/>
      <c r="AJ700" s="73"/>
      <c r="AK700" s="73"/>
      <c r="AL700" s="73"/>
      <c r="AM700" s="73"/>
      <c r="AN700" s="73"/>
      <c r="AO700" s="73"/>
      <c r="AP700" s="73"/>
      <c r="AQ700" s="73"/>
      <c r="AR700" s="73"/>
      <c r="AS700" s="73"/>
      <c r="AT700" s="73"/>
      <c r="AU700" s="73"/>
      <c r="AV700" s="73"/>
      <c r="AW700" s="73"/>
      <c r="AX700" s="73"/>
      <c r="AY700" s="73"/>
      <c r="AZ700" s="73"/>
      <c r="BA700" s="73"/>
      <c r="BB700" s="73"/>
      <c r="BC700" s="73"/>
      <c r="BD700" s="73"/>
      <c r="BE700" s="73"/>
      <c r="BF700" s="73"/>
      <c r="BG700" s="73"/>
      <c r="BH700" s="73"/>
      <c r="BI700" s="73"/>
      <c r="BJ700" s="73"/>
      <c r="BK700" s="73"/>
      <c r="BL700" s="73"/>
      <c r="BM700" s="73"/>
      <c r="BN700" s="73"/>
      <c r="BO700" s="73"/>
      <c r="BP700" s="73"/>
      <c r="BQ700" s="73"/>
      <c r="BR700" s="73"/>
      <c r="BS700" s="73"/>
      <c r="BT700" s="73"/>
      <c r="BU700" s="73"/>
      <c r="BV700" s="73"/>
      <c r="BW700" s="73"/>
      <c r="BX700" s="73"/>
      <c r="BY700" s="73"/>
      <c r="BZ700" s="73"/>
      <c r="CA700" s="73"/>
      <c r="CB700" s="73"/>
      <c r="CC700" s="73"/>
      <c r="CD700" s="73"/>
      <c r="CE700" s="73"/>
      <c r="CF700" s="73"/>
      <c r="CG700" s="73"/>
      <c r="CH700" s="73"/>
      <c r="CI700" s="73"/>
      <c r="CJ700" s="73"/>
      <c r="CK700" s="73"/>
      <c r="CL700" s="73"/>
      <c r="CM700" s="73"/>
      <c r="CN700" s="73"/>
      <c r="CO700" s="73"/>
      <c r="CP700" s="73"/>
      <c r="CQ700" s="73"/>
      <c r="CR700" s="73"/>
      <c r="CS700" s="73"/>
      <c r="CT700" s="73"/>
      <c r="CU700" s="73"/>
      <c r="CV700" s="73"/>
      <c r="CW700" s="73"/>
      <c r="CX700" s="73"/>
      <c r="CY700" s="73"/>
      <c r="CZ700" s="73"/>
      <c r="DA700" s="73"/>
      <c r="DB700" s="73"/>
      <c r="DC700" s="73"/>
      <c r="DD700" s="73"/>
      <c r="DE700" s="73"/>
      <c r="DF700" s="73"/>
      <c r="DG700" s="73"/>
      <c r="DH700" s="73"/>
      <c r="DI700" s="73"/>
      <c r="DJ700" s="73"/>
      <c r="DK700" s="73"/>
      <c r="DL700" s="73"/>
      <c r="DM700" s="73"/>
      <c r="DN700" s="73"/>
      <c r="DO700" s="73"/>
      <c r="DP700" s="73"/>
      <c r="DQ700" s="73"/>
      <c r="DR700" s="73"/>
      <c r="DS700" s="73"/>
      <c r="DT700" s="73"/>
      <c r="DU700" s="73"/>
      <c r="DV700" s="73"/>
      <c r="DW700" s="73"/>
      <c r="DX700" s="73"/>
      <c r="DY700" s="73"/>
      <c r="DZ700" s="73"/>
      <c r="EA700" s="73"/>
      <c r="EB700" s="73"/>
      <c r="EC700" s="73"/>
      <c r="ED700" s="73"/>
      <c r="EE700" s="73"/>
      <c r="EF700" s="73"/>
      <c r="EG700" s="73"/>
      <c r="EH700" s="73"/>
      <c r="EI700" s="73"/>
      <c r="EJ700" s="73"/>
      <c r="EK700" s="73"/>
      <c r="EL700" s="73"/>
      <c r="EM700" s="73"/>
      <c r="EN700" s="73"/>
      <c r="EO700" s="73"/>
      <c r="EP700" s="73"/>
      <c r="EQ700" s="73"/>
      <c r="ER700" s="73"/>
      <c r="ES700" s="73"/>
      <c r="ET700" s="73"/>
      <c r="EU700" s="73"/>
      <c r="EV700" s="73"/>
      <c r="EW700" s="73"/>
      <c r="EX700" s="73"/>
      <c r="EY700" s="73"/>
      <c r="EZ700" s="73"/>
      <c r="FA700" s="73"/>
      <c r="FB700" s="73"/>
      <c r="FC700" s="73"/>
      <c r="FD700" s="73"/>
      <c r="FE700" s="73"/>
      <c r="FF700" s="73"/>
      <c r="FG700" s="73"/>
      <c r="FH700" s="73"/>
      <c r="FI700" s="73"/>
      <c r="FJ700" s="73"/>
      <c r="FK700" s="73"/>
      <c r="FL700" s="73"/>
      <c r="FM700" s="73"/>
      <c r="FN700" s="73"/>
      <c r="FO700" s="73"/>
      <c r="FP700" s="73"/>
      <c r="FQ700" s="73"/>
      <c r="FR700" s="73"/>
      <c r="FS700" s="73"/>
      <c r="FT700" s="73"/>
      <c r="FU700" s="73"/>
      <c r="FV700" s="73"/>
      <c r="FW700" s="73"/>
      <c r="FX700" s="73"/>
      <c r="FY700" s="73"/>
      <c r="FZ700" s="73"/>
      <c r="GA700" s="73"/>
      <c r="GB700" s="73"/>
      <c r="GC700" s="73"/>
      <c r="GD700" s="73"/>
      <c r="GE700" s="73"/>
      <c r="GF700" s="73"/>
      <c r="GG700" s="73"/>
      <c r="GH700" s="73"/>
      <c r="GI700" s="73"/>
      <c r="GJ700" s="73"/>
      <c r="GK700" s="73"/>
      <c r="GL700" s="73"/>
      <c r="GM700" s="73"/>
      <c r="GN700" s="73"/>
      <c r="GO700" s="73"/>
      <c r="GP700" s="73"/>
      <c r="GQ700" s="73"/>
      <c r="GR700" s="73"/>
      <c r="GS700" s="73"/>
      <c r="GT700" s="73"/>
      <c r="GU700" s="73"/>
      <c r="GV700" s="73"/>
      <c r="GW700" s="73"/>
      <c r="GX700" s="73"/>
      <c r="GY700" s="73"/>
      <c r="GZ700" s="73"/>
      <c r="HA700" s="73"/>
      <c r="HB700" s="73"/>
      <c r="HC700" s="73"/>
      <c r="HD700" s="73"/>
      <c r="HE700" s="73"/>
      <c r="HF700" s="73"/>
      <c r="HG700" s="73"/>
      <c r="HH700" s="73"/>
      <c r="HI700" s="73"/>
      <c r="HJ700" s="73"/>
      <c r="HK700" s="73"/>
      <c r="HL700" s="73"/>
      <c r="HM700" s="73"/>
      <c r="HN700" s="73"/>
      <c r="HO700" s="73"/>
      <c r="HP700" s="73"/>
      <c r="HQ700" s="73"/>
      <c r="HR700" s="73"/>
      <c r="HS700" s="73"/>
      <c r="HT700" s="73"/>
      <c r="HU700" s="73"/>
      <c r="HV700" s="73"/>
      <c r="HW700" s="73"/>
      <c r="HX700" s="73"/>
      <c r="HY700" s="73"/>
      <c r="HZ700" s="73"/>
      <c r="IA700" s="73"/>
      <c r="IB700" s="73"/>
      <c r="IC700" s="73"/>
      <c r="ID700" s="73"/>
      <c r="IE700" s="73"/>
      <c r="IF700" s="73"/>
      <c r="IG700" s="73"/>
      <c r="IH700" s="73"/>
      <c r="II700" s="73"/>
      <c r="IJ700" s="73"/>
      <c r="IK700" s="73"/>
      <c r="IL700" s="73"/>
    </row>
    <row r="701" spans="2:246" s="127" customFormat="1" ht="45">
      <c r="B701" s="49" t="s">
        <v>33</v>
      </c>
      <c r="E701" s="118">
        <v>17</v>
      </c>
      <c r="F701" s="115" t="s">
        <v>941</v>
      </c>
      <c r="G701" s="395"/>
      <c r="H701" s="222">
        <v>1302</v>
      </c>
      <c r="I701" s="203">
        <v>200</v>
      </c>
      <c r="J701" s="113"/>
      <c r="K701" s="113">
        <v>1102</v>
      </c>
      <c r="L701" s="88">
        <f t="shared" si="134"/>
        <v>1302</v>
      </c>
      <c r="M701" s="113">
        <v>200</v>
      </c>
      <c r="N701" s="114"/>
      <c r="O701" s="113">
        <v>1102</v>
      </c>
      <c r="P701" s="113">
        <v>1102</v>
      </c>
      <c r="Q701" s="113"/>
      <c r="R701" s="114"/>
      <c r="S701" s="114">
        <v>1102</v>
      </c>
      <c r="T701" s="114">
        <v>103.940628</v>
      </c>
      <c r="U701" s="114">
        <v>103.940628</v>
      </c>
      <c r="V701" s="114"/>
      <c r="W701" s="114"/>
      <c r="X701" s="76" t="s">
        <v>907</v>
      </c>
      <c r="Y701" s="122"/>
      <c r="Z701" s="50">
        <f t="shared" si="129"/>
        <v>1302</v>
      </c>
      <c r="AA701" s="51">
        <f t="shared" si="130"/>
        <v>1302</v>
      </c>
      <c r="AB701" s="51">
        <f t="shared" si="131"/>
        <v>1102</v>
      </c>
      <c r="AC701" s="51">
        <f t="shared" si="132"/>
        <v>103.940628</v>
      </c>
      <c r="AD701" s="73"/>
      <c r="AE701" s="73"/>
      <c r="AF701" s="73"/>
      <c r="AG701" s="73"/>
      <c r="AH701" s="73"/>
      <c r="AI701" s="73"/>
      <c r="AJ701" s="73"/>
      <c r="AK701" s="73"/>
      <c r="AL701" s="73"/>
      <c r="AM701" s="73"/>
      <c r="AN701" s="73"/>
      <c r="AO701" s="73"/>
      <c r="AP701" s="73"/>
      <c r="AQ701" s="73"/>
      <c r="AR701" s="73"/>
      <c r="AS701" s="73"/>
      <c r="AT701" s="73"/>
      <c r="AU701" s="73"/>
      <c r="AV701" s="73"/>
      <c r="AW701" s="73"/>
      <c r="AX701" s="73"/>
      <c r="AY701" s="73"/>
      <c r="AZ701" s="73"/>
      <c r="BA701" s="73"/>
      <c r="BB701" s="73"/>
      <c r="BC701" s="73"/>
      <c r="BD701" s="73"/>
      <c r="BE701" s="73"/>
      <c r="BF701" s="73"/>
      <c r="BG701" s="73"/>
      <c r="BH701" s="73"/>
      <c r="BI701" s="73"/>
      <c r="BJ701" s="73"/>
      <c r="BK701" s="73"/>
      <c r="BL701" s="73"/>
      <c r="BM701" s="73"/>
      <c r="BN701" s="73"/>
      <c r="BO701" s="73"/>
      <c r="BP701" s="73"/>
      <c r="BQ701" s="73"/>
      <c r="BR701" s="73"/>
      <c r="BS701" s="73"/>
      <c r="BT701" s="73"/>
      <c r="BU701" s="73"/>
      <c r="BV701" s="73"/>
      <c r="BW701" s="73"/>
      <c r="BX701" s="73"/>
      <c r="BY701" s="73"/>
      <c r="BZ701" s="73"/>
      <c r="CA701" s="73"/>
      <c r="CB701" s="73"/>
      <c r="CC701" s="73"/>
      <c r="CD701" s="73"/>
      <c r="CE701" s="73"/>
      <c r="CF701" s="73"/>
      <c r="CG701" s="73"/>
      <c r="CH701" s="73"/>
      <c r="CI701" s="73"/>
      <c r="CJ701" s="73"/>
      <c r="CK701" s="73"/>
      <c r="CL701" s="73"/>
      <c r="CM701" s="73"/>
      <c r="CN701" s="73"/>
      <c r="CO701" s="73"/>
      <c r="CP701" s="73"/>
      <c r="CQ701" s="73"/>
      <c r="CR701" s="73"/>
      <c r="CS701" s="73"/>
      <c r="CT701" s="73"/>
      <c r="CU701" s="73"/>
      <c r="CV701" s="73"/>
      <c r="CW701" s="73"/>
      <c r="CX701" s="73"/>
      <c r="CY701" s="73"/>
      <c r="CZ701" s="73"/>
      <c r="DA701" s="73"/>
      <c r="DB701" s="73"/>
      <c r="DC701" s="73"/>
      <c r="DD701" s="73"/>
      <c r="DE701" s="73"/>
      <c r="DF701" s="73"/>
      <c r="DG701" s="73"/>
      <c r="DH701" s="73"/>
      <c r="DI701" s="73"/>
      <c r="DJ701" s="73"/>
      <c r="DK701" s="73"/>
      <c r="DL701" s="73"/>
      <c r="DM701" s="73"/>
      <c r="DN701" s="73"/>
      <c r="DO701" s="73"/>
      <c r="DP701" s="73"/>
      <c r="DQ701" s="73"/>
      <c r="DR701" s="73"/>
      <c r="DS701" s="73"/>
      <c r="DT701" s="73"/>
      <c r="DU701" s="73"/>
      <c r="DV701" s="73"/>
      <c r="DW701" s="73"/>
      <c r="DX701" s="73"/>
      <c r="DY701" s="73"/>
      <c r="DZ701" s="73"/>
      <c r="EA701" s="73"/>
      <c r="EB701" s="73"/>
      <c r="EC701" s="73"/>
      <c r="ED701" s="73"/>
      <c r="EE701" s="73"/>
      <c r="EF701" s="73"/>
      <c r="EG701" s="73"/>
      <c r="EH701" s="73"/>
      <c r="EI701" s="73"/>
      <c r="EJ701" s="73"/>
      <c r="EK701" s="73"/>
      <c r="EL701" s="73"/>
      <c r="EM701" s="73"/>
      <c r="EN701" s="73"/>
      <c r="EO701" s="73"/>
      <c r="EP701" s="73"/>
      <c r="EQ701" s="73"/>
      <c r="ER701" s="73"/>
      <c r="ES701" s="73"/>
      <c r="ET701" s="73"/>
      <c r="EU701" s="73"/>
      <c r="EV701" s="73"/>
      <c r="EW701" s="73"/>
      <c r="EX701" s="73"/>
      <c r="EY701" s="73"/>
      <c r="EZ701" s="73"/>
      <c r="FA701" s="73"/>
      <c r="FB701" s="73"/>
      <c r="FC701" s="73"/>
      <c r="FD701" s="73"/>
      <c r="FE701" s="73"/>
      <c r="FF701" s="73"/>
      <c r="FG701" s="73"/>
      <c r="FH701" s="73"/>
      <c r="FI701" s="73"/>
      <c r="FJ701" s="73"/>
      <c r="FK701" s="73"/>
      <c r="FL701" s="73"/>
      <c r="FM701" s="73"/>
      <c r="FN701" s="73"/>
      <c r="FO701" s="73"/>
      <c r="FP701" s="73"/>
      <c r="FQ701" s="73"/>
      <c r="FR701" s="73"/>
      <c r="FS701" s="73"/>
      <c r="FT701" s="73"/>
      <c r="FU701" s="73"/>
      <c r="FV701" s="73"/>
      <c r="FW701" s="73"/>
      <c r="FX701" s="73"/>
      <c r="FY701" s="73"/>
      <c r="FZ701" s="73"/>
      <c r="GA701" s="73"/>
      <c r="GB701" s="73"/>
      <c r="GC701" s="73"/>
      <c r="GD701" s="73"/>
      <c r="GE701" s="73"/>
      <c r="GF701" s="73"/>
      <c r="GG701" s="73"/>
      <c r="GH701" s="73"/>
      <c r="GI701" s="73"/>
      <c r="GJ701" s="73"/>
      <c r="GK701" s="73"/>
      <c r="GL701" s="73"/>
      <c r="GM701" s="73"/>
      <c r="GN701" s="73"/>
      <c r="GO701" s="73"/>
      <c r="GP701" s="73"/>
      <c r="GQ701" s="73"/>
      <c r="GR701" s="73"/>
      <c r="GS701" s="73"/>
      <c r="GT701" s="73"/>
      <c r="GU701" s="73"/>
      <c r="GV701" s="73"/>
      <c r="GW701" s="73"/>
      <c r="GX701" s="73"/>
      <c r="GY701" s="73"/>
      <c r="GZ701" s="73"/>
      <c r="HA701" s="73"/>
      <c r="HB701" s="73"/>
      <c r="HC701" s="73"/>
      <c r="HD701" s="73"/>
      <c r="HE701" s="73"/>
      <c r="HF701" s="73"/>
      <c r="HG701" s="73"/>
      <c r="HH701" s="73"/>
      <c r="HI701" s="73"/>
      <c r="HJ701" s="73"/>
      <c r="HK701" s="73"/>
      <c r="HL701" s="73"/>
      <c r="HM701" s="73"/>
      <c r="HN701" s="73"/>
      <c r="HO701" s="73"/>
      <c r="HP701" s="73"/>
      <c r="HQ701" s="73"/>
      <c r="HR701" s="73"/>
      <c r="HS701" s="73"/>
      <c r="HT701" s="73"/>
      <c r="HU701" s="73"/>
      <c r="HV701" s="73"/>
      <c r="HW701" s="73"/>
      <c r="HX701" s="73"/>
      <c r="HY701" s="73"/>
      <c r="HZ701" s="73"/>
      <c r="IA701" s="73"/>
      <c r="IB701" s="73"/>
      <c r="IC701" s="73"/>
      <c r="ID701" s="73"/>
      <c r="IE701" s="73"/>
      <c r="IF701" s="73"/>
      <c r="IG701" s="73"/>
      <c r="IH701" s="73"/>
      <c r="II701" s="73"/>
      <c r="IJ701" s="73"/>
      <c r="IK701" s="73"/>
      <c r="IL701" s="73"/>
    </row>
    <row r="702" spans="2:246" s="127" customFormat="1" ht="60">
      <c r="B702" s="49" t="s">
        <v>33</v>
      </c>
      <c r="E702" s="118">
        <v>18</v>
      </c>
      <c r="F702" s="115" t="s">
        <v>953</v>
      </c>
      <c r="G702" s="395"/>
      <c r="H702" s="222">
        <v>3674</v>
      </c>
      <c r="I702" s="203">
        <v>1623</v>
      </c>
      <c r="J702" s="113"/>
      <c r="K702" s="113">
        <v>2051</v>
      </c>
      <c r="L702" s="88">
        <f t="shared" si="134"/>
        <v>3674</v>
      </c>
      <c r="M702" s="113">
        <v>1623</v>
      </c>
      <c r="N702" s="114"/>
      <c r="O702" s="113">
        <v>2051</v>
      </c>
      <c r="P702" s="113">
        <v>2051</v>
      </c>
      <c r="Q702" s="113"/>
      <c r="R702" s="114"/>
      <c r="S702" s="114">
        <v>2051</v>
      </c>
      <c r="T702" s="114">
        <v>274.63460600000008</v>
      </c>
      <c r="U702" s="114">
        <v>274.63460600000008</v>
      </c>
      <c r="V702" s="114"/>
      <c r="W702" s="114"/>
      <c r="X702" s="76" t="s">
        <v>907</v>
      </c>
      <c r="Y702" s="122"/>
      <c r="Z702" s="50">
        <f t="shared" si="129"/>
        <v>3674</v>
      </c>
      <c r="AA702" s="51">
        <f t="shared" si="130"/>
        <v>3674</v>
      </c>
      <c r="AB702" s="51">
        <f t="shared" si="131"/>
        <v>2051</v>
      </c>
      <c r="AC702" s="51">
        <f t="shared" si="132"/>
        <v>274.63460600000008</v>
      </c>
      <c r="AD702" s="73"/>
      <c r="AE702" s="73"/>
      <c r="AF702" s="73"/>
      <c r="AG702" s="73"/>
      <c r="AH702" s="73"/>
      <c r="AI702" s="73"/>
      <c r="AJ702" s="73"/>
      <c r="AK702" s="73"/>
      <c r="AL702" s="73"/>
      <c r="AM702" s="73"/>
      <c r="AN702" s="73"/>
      <c r="AO702" s="73"/>
      <c r="AP702" s="73"/>
      <c r="AQ702" s="73"/>
      <c r="AR702" s="73"/>
      <c r="AS702" s="73"/>
      <c r="AT702" s="73"/>
      <c r="AU702" s="73"/>
      <c r="AV702" s="73"/>
      <c r="AW702" s="73"/>
      <c r="AX702" s="73"/>
      <c r="AY702" s="73"/>
      <c r="AZ702" s="73"/>
      <c r="BA702" s="73"/>
      <c r="BB702" s="73"/>
      <c r="BC702" s="73"/>
      <c r="BD702" s="73"/>
      <c r="BE702" s="73"/>
      <c r="BF702" s="73"/>
      <c r="BG702" s="73"/>
      <c r="BH702" s="73"/>
      <c r="BI702" s="73"/>
      <c r="BJ702" s="73"/>
      <c r="BK702" s="73"/>
      <c r="BL702" s="73"/>
      <c r="BM702" s="73"/>
      <c r="BN702" s="73"/>
      <c r="BO702" s="73"/>
      <c r="BP702" s="73"/>
      <c r="BQ702" s="73"/>
      <c r="BR702" s="73"/>
      <c r="BS702" s="73"/>
      <c r="BT702" s="73"/>
      <c r="BU702" s="73"/>
      <c r="BV702" s="73"/>
      <c r="BW702" s="73"/>
      <c r="BX702" s="73"/>
      <c r="BY702" s="73"/>
      <c r="BZ702" s="73"/>
      <c r="CA702" s="73"/>
      <c r="CB702" s="73"/>
      <c r="CC702" s="73"/>
      <c r="CD702" s="73"/>
      <c r="CE702" s="73"/>
      <c r="CF702" s="73"/>
      <c r="CG702" s="73"/>
      <c r="CH702" s="73"/>
      <c r="CI702" s="73"/>
      <c r="CJ702" s="73"/>
      <c r="CK702" s="73"/>
      <c r="CL702" s="73"/>
      <c r="CM702" s="73"/>
      <c r="CN702" s="73"/>
      <c r="CO702" s="73"/>
      <c r="CP702" s="73"/>
      <c r="CQ702" s="73"/>
      <c r="CR702" s="73"/>
      <c r="CS702" s="73"/>
      <c r="CT702" s="73"/>
      <c r="CU702" s="73"/>
      <c r="CV702" s="73"/>
      <c r="CW702" s="73"/>
      <c r="CX702" s="73"/>
      <c r="CY702" s="73"/>
      <c r="CZ702" s="73"/>
      <c r="DA702" s="73"/>
      <c r="DB702" s="73"/>
      <c r="DC702" s="73"/>
      <c r="DD702" s="73"/>
      <c r="DE702" s="73"/>
      <c r="DF702" s="73"/>
      <c r="DG702" s="73"/>
      <c r="DH702" s="73"/>
      <c r="DI702" s="73"/>
      <c r="DJ702" s="73"/>
      <c r="DK702" s="73"/>
      <c r="DL702" s="73"/>
      <c r="DM702" s="73"/>
      <c r="DN702" s="73"/>
      <c r="DO702" s="73"/>
      <c r="DP702" s="73"/>
      <c r="DQ702" s="73"/>
      <c r="DR702" s="73"/>
      <c r="DS702" s="73"/>
      <c r="DT702" s="73"/>
      <c r="DU702" s="73"/>
      <c r="DV702" s="73"/>
      <c r="DW702" s="73"/>
      <c r="DX702" s="73"/>
      <c r="DY702" s="73"/>
      <c r="DZ702" s="73"/>
      <c r="EA702" s="73"/>
      <c r="EB702" s="73"/>
      <c r="EC702" s="73"/>
      <c r="ED702" s="73"/>
      <c r="EE702" s="73"/>
      <c r="EF702" s="73"/>
      <c r="EG702" s="73"/>
      <c r="EH702" s="73"/>
      <c r="EI702" s="73"/>
      <c r="EJ702" s="73"/>
      <c r="EK702" s="73"/>
      <c r="EL702" s="73"/>
      <c r="EM702" s="73"/>
      <c r="EN702" s="73"/>
      <c r="EO702" s="73"/>
      <c r="EP702" s="73"/>
      <c r="EQ702" s="73"/>
      <c r="ER702" s="73"/>
      <c r="ES702" s="73"/>
      <c r="ET702" s="73"/>
      <c r="EU702" s="73"/>
      <c r="EV702" s="73"/>
      <c r="EW702" s="73"/>
      <c r="EX702" s="73"/>
      <c r="EY702" s="73"/>
      <c r="EZ702" s="73"/>
      <c r="FA702" s="73"/>
      <c r="FB702" s="73"/>
      <c r="FC702" s="73"/>
      <c r="FD702" s="73"/>
      <c r="FE702" s="73"/>
      <c r="FF702" s="73"/>
      <c r="FG702" s="73"/>
      <c r="FH702" s="73"/>
      <c r="FI702" s="73"/>
      <c r="FJ702" s="73"/>
      <c r="FK702" s="73"/>
      <c r="FL702" s="73"/>
      <c r="FM702" s="73"/>
      <c r="FN702" s="73"/>
      <c r="FO702" s="73"/>
      <c r="FP702" s="73"/>
      <c r="FQ702" s="73"/>
      <c r="FR702" s="73"/>
      <c r="FS702" s="73"/>
      <c r="FT702" s="73"/>
      <c r="FU702" s="73"/>
      <c r="FV702" s="73"/>
      <c r="FW702" s="73"/>
      <c r="FX702" s="73"/>
      <c r="FY702" s="73"/>
      <c r="FZ702" s="73"/>
      <c r="GA702" s="73"/>
      <c r="GB702" s="73"/>
      <c r="GC702" s="73"/>
      <c r="GD702" s="73"/>
      <c r="GE702" s="73"/>
      <c r="GF702" s="73"/>
      <c r="GG702" s="73"/>
      <c r="GH702" s="73"/>
      <c r="GI702" s="73"/>
      <c r="GJ702" s="73"/>
      <c r="GK702" s="73"/>
      <c r="GL702" s="73"/>
      <c r="GM702" s="73"/>
      <c r="GN702" s="73"/>
      <c r="GO702" s="73"/>
      <c r="GP702" s="73"/>
      <c r="GQ702" s="73"/>
      <c r="GR702" s="73"/>
      <c r="GS702" s="73"/>
      <c r="GT702" s="73"/>
      <c r="GU702" s="73"/>
      <c r="GV702" s="73"/>
      <c r="GW702" s="73"/>
      <c r="GX702" s="73"/>
      <c r="GY702" s="73"/>
      <c r="GZ702" s="73"/>
      <c r="HA702" s="73"/>
      <c r="HB702" s="73"/>
      <c r="HC702" s="73"/>
      <c r="HD702" s="73"/>
      <c r="HE702" s="73"/>
      <c r="HF702" s="73"/>
      <c r="HG702" s="73"/>
      <c r="HH702" s="73"/>
      <c r="HI702" s="73"/>
      <c r="HJ702" s="73"/>
      <c r="HK702" s="73"/>
      <c r="HL702" s="73"/>
      <c r="HM702" s="73"/>
      <c r="HN702" s="73"/>
      <c r="HO702" s="73"/>
      <c r="HP702" s="73"/>
      <c r="HQ702" s="73"/>
      <c r="HR702" s="73"/>
      <c r="HS702" s="73"/>
      <c r="HT702" s="73"/>
      <c r="HU702" s="73"/>
      <c r="HV702" s="73"/>
      <c r="HW702" s="73"/>
      <c r="HX702" s="73"/>
      <c r="HY702" s="73"/>
      <c r="HZ702" s="73"/>
      <c r="IA702" s="73"/>
      <c r="IB702" s="73"/>
      <c r="IC702" s="73"/>
      <c r="ID702" s="73"/>
      <c r="IE702" s="73"/>
      <c r="IF702" s="73"/>
      <c r="IG702" s="73"/>
      <c r="IH702" s="73"/>
      <c r="II702" s="73"/>
      <c r="IJ702" s="73"/>
      <c r="IK702" s="73"/>
      <c r="IL702" s="73"/>
    </row>
    <row r="703" spans="2:246" s="127" customFormat="1" ht="30">
      <c r="B703" s="49" t="s">
        <v>33</v>
      </c>
      <c r="E703" s="118">
        <v>19</v>
      </c>
      <c r="F703" s="115" t="s">
        <v>1020</v>
      </c>
      <c r="G703" s="395"/>
      <c r="H703" s="222">
        <v>1026</v>
      </c>
      <c r="I703" s="203">
        <v>750</v>
      </c>
      <c r="J703" s="113"/>
      <c r="K703" s="113">
        <v>276</v>
      </c>
      <c r="L703" s="88">
        <f t="shared" si="134"/>
        <v>276</v>
      </c>
      <c r="M703" s="113"/>
      <c r="N703" s="114"/>
      <c r="O703" s="113">
        <v>276</v>
      </c>
      <c r="P703" s="113">
        <v>1026</v>
      </c>
      <c r="Q703" s="113">
        <v>750</v>
      </c>
      <c r="R703" s="114"/>
      <c r="S703" s="114">
        <v>276</v>
      </c>
      <c r="T703" s="114">
        <v>0</v>
      </c>
      <c r="U703" s="114">
        <v>0</v>
      </c>
      <c r="V703" s="114"/>
      <c r="W703" s="114"/>
      <c r="X703" s="76" t="s">
        <v>911</v>
      </c>
      <c r="Y703" s="122"/>
      <c r="Z703" s="50">
        <f t="shared" si="129"/>
        <v>1026</v>
      </c>
      <c r="AA703" s="51">
        <f t="shared" si="130"/>
        <v>276</v>
      </c>
      <c r="AB703" s="51">
        <f t="shared" si="131"/>
        <v>1026</v>
      </c>
      <c r="AC703" s="51">
        <f t="shared" si="132"/>
        <v>0</v>
      </c>
      <c r="AD703" s="73"/>
      <c r="AE703" s="73"/>
      <c r="AF703" s="73"/>
      <c r="AG703" s="73"/>
      <c r="AH703" s="73"/>
      <c r="AI703" s="73"/>
      <c r="AJ703" s="73"/>
      <c r="AK703" s="73"/>
      <c r="AL703" s="73"/>
      <c r="AM703" s="73"/>
      <c r="AN703" s="73"/>
      <c r="AO703" s="73"/>
      <c r="AP703" s="73"/>
      <c r="AQ703" s="73"/>
      <c r="AR703" s="73"/>
      <c r="AS703" s="73"/>
      <c r="AT703" s="73"/>
      <c r="AU703" s="73"/>
      <c r="AV703" s="73"/>
      <c r="AW703" s="73"/>
      <c r="AX703" s="73"/>
      <c r="AY703" s="73"/>
      <c r="AZ703" s="73"/>
      <c r="BA703" s="73"/>
      <c r="BB703" s="73"/>
      <c r="BC703" s="73"/>
      <c r="BD703" s="73"/>
      <c r="BE703" s="73"/>
      <c r="BF703" s="73"/>
      <c r="BG703" s="73"/>
      <c r="BH703" s="73"/>
      <c r="BI703" s="73"/>
      <c r="BJ703" s="73"/>
      <c r="BK703" s="73"/>
      <c r="BL703" s="73"/>
      <c r="BM703" s="73"/>
      <c r="BN703" s="73"/>
      <c r="BO703" s="73"/>
      <c r="BP703" s="73"/>
      <c r="BQ703" s="73"/>
      <c r="BR703" s="73"/>
      <c r="BS703" s="73"/>
      <c r="BT703" s="73"/>
      <c r="BU703" s="73"/>
      <c r="BV703" s="73"/>
      <c r="BW703" s="73"/>
      <c r="BX703" s="73"/>
      <c r="BY703" s="73"/>
      <c r="BZ703" s="73"/>
      <c r="CA703" s="73"/>
      <c r="CB703" s="73"/>
      <c r="CC703" s="73"/>
      <c r="CD703" s="73"/>
      <c r="CE703" s="73"/>
      <c r="CF703" s="73"/>
      <c r="CG703" s="73"/>
      <c r="CH703" s="73"/>
      <c r="CI703" s="73"/>
      <c r="CJ703" s="73"/>
      <c r="CK703" s="73"/>
      <c r="CL703" s="73"/>
      <c r="CM703" s="73"/>
      <c r="CN703" s="73"/>
      <c r="CO703" s="73"/>
      <c r="CP703" s="73"/>
      <c r="CQ703" s="73"/>
      <c r="CR703" s="73"/>
      <c r="CS703" s="73"/>
      <c r="CT703" s="73"/>
      <c r="CU703" s="73"/>
      <c r="CV703" s="73"/>
      <c r="CW703" s="73"/>
      <c r="CX703" s="73"/>
      <c r="CY703" s="73"/>
      <c r="CZ703" s="73"/>
      <c r="DA703" s="73"/>
      <c r="DB703" s="73"/>
      <c r="DC703" s="73"/>
      <c r="DD703" s="73"/>
      <c r="DE703" s="73"/>
      <c r="DF703" s="73"/>
      <c r="DG703" s="73"/>
      <c r="DH703" s="73"/>
      <c r="DI703" s="73"/>
      <c r="DJ703" s="73"/>
      <c r="DK703" s="73"/>
      <c r="DL703" s="73"/>
      <c r="DM703" s="73"/>
      <c r="DN703" s="73"/>
      <c r="DO703" s="73"/>
      <c r="DP703" s="73"/>
      <c r="DQ703" s="73"/>
      <c r="DR703" s="73"/>
      <c r="DS703" s="73"/>
      <c r="DT703" s="73"/>
      <c r="DU703" s="73"/>
      <c r="DV703" s="73"/>
      <c r="DW703" s="73"/>
      <c r="DX703" s="73"/>
      <c r="DY703" s="73"/>
      <c r="DZ703" s="73"/>
      <c r="EA703" s="73"/>
      <c r="EB703" s="73"/>
      <c r="EC703" s="73"/>
      <c r="ED703" s="73"/>
      <c r="EE703" s="73"/>
      <c r="EF703" s="73"/>
      <c r="EG703" s="73"/>
      <c r="EH703" s="73"/>
      <c r="EI703" s="73"/>
      <c r="EJ703" s="73"/>
      <c r="EK703" s="73"/>
      <c r="EL703" s="73"/>
      <c r="EM703" s="73"/>
      <c r="EN703" s="73"/>
      <c r="EO703" s="73"/>
      <c r="EP703" s="73"/>
      <c r="EQ703" s="73"/>
      <c r="ER703" s="73"/>
      <c r="ES703" s="73"/>
      <c r="ET703" s="73"/>
      <c r="EU703" s="73"/>
      <c r="EV703" s="73"/>
      <c r="EW703" s="73"/>
      <c r="EX703" s="73"/>
      <c r="EY703" s="73"/>
      <c r="EZ703" s="73"/>
      <c r="FA703" s="73"/>
      <c r="FB703" s="73"/>
      <c r="FC703" s="73"/>
      <c r="FD703" s="73"/>
      <c r="FE703" s="73"/>
      <c r="FF703" s="73"/>
      <c r="FG703" s="73"/>
      <c r="FH703" s="73"/>
      <c r="FI703" s="73"/>
      <c r="FJ703" s="73"/>
      <c r="FK703" s="73"/>
      <c r="FL703" s="73"/>
      <c r="FM703" s="73"/>
      <c r="FN703" s="73"/>
      <c r="FO703" s="73"/>
      <c r="FP703" s="73"/>
      <c r="FQ703" s="73"/>
      <c r="FR703" s="73"/>
      <c r="FS703" s="73"/>
      <c r="FT703" s="73"/>
      <c r="FU703" s="73"/>
      <c r="FV703" s="73"/>
      <c r="FW703" s="73"/>
      <c r="FX703" s="73"/>
      <c r="FY703" s="73"/>
      <c r="FZ703" s="73"/>
      <c r="GA703" s="73"/>
      <c r="GB703" s="73"/>
      <c r="GC703" s="73"/>
      <c r="GD703" s="73"/>
      <c r="GE703" s="73"/>
      <c r="GF703" s="73"/>
      <c r="GG703" s="73"/>
      <c r="GH703" s="73"/>
      <c r="GI703" s="73"/>
      <c r="GJ703" s="73"/>
      <c r="GK703" s="73"/>
      <c r="GL703" s="73"/>
      <c r="GM703" s="73"/>
      <c r="GN703" s="73"/>
      <c r="GO703" s="73"/>
      <c r="GP703" s="73"/>
      <c r="GQ703" s="73"/>
      <c r="GR703" s="73"/>
      <c r="GS703" s="73"/>
      <c r="GT703" s="73"/>
      <c r="GU703" s="73"/>
      <c r="GV703" s="73"/>
      <c r="GW703" s="73"/>
      <c r="GX703" s="73"/>
      <c r="GY703" s="73"/>
      <c r="GZ703" s="73"/>
      <c r="HA703" s="73"/>
      <c r="HB703" s="73"/>
      <c r="HC703" s="73"/>
      <c r="HD703" s="73"/>
      <c r="HE703" s="73"/>
      <c r="HF703" s="73"/>
      <c r="HG703" s="73"/>
      <c r="HH703" s="73"/>
      <c r="HI703" s="73"/>
      <c r="HJ703" s="73"/>
      <c r="HK703" s="73"/>
      <c r="HL703" s="73"/>
      <c r="HM703" s="73"/>
      <c r="HN703" s="73"/>
      <c r="HO703" s="73"/>
      <c r="HP703" s="73"/>
      <c r="HQ703" s="73"/>
      <c r="HR703" s="73"/>
      <c r="HS703" s="73"/>
      <c r="HT703" s="73"/>
      <c r="HU703" s="73"/>
      <c r="HV703" s="73"/>
      <c r="HW703" s="73"/>
      <c r="HX703" s="73"/>
      <c r="HY703" s="73"/>
      <c r="HZ703" s="73"/>
      <c r="IA703" s="73"/>
      <c r="IB703" s="73"/>
      <c r="IC703" s="73"/>
      <c r="ID703" s="73"/>
      <c r="IE703" s="73"/>
      <c r="IF703" s="73"/>
      <c r="IG703" s="73"/>
      <c r="IH703" s="73"/>
      <c r="II703" s="73"/>
      <c r="IJ703" s="73"/>
      <c r="IK703" s="73"/>
      <c r="IL703" s="73"/>
    </row>
    <row r="704" spans="2:246" s="127" customFormat="1" ht="28.5">
      <c r="B704" s="49" t="s">
        <v>33</v>
      </c>
      <c r="E704" s="118">
        <v>20</v>
      </c>
      <c r="F704" s="108" t="s">
        <v>1077</v>
      </c>
      <c r="G704" s="395"/>
      <c r="H704" s="222">
        <v>9521</v>
      </c>
      <c r="I704" s="203">
        <v>8178</v>
      </c>
      <c r="J704" s="113"/>
      <c r="K704" s="113">
        <v>1343</v>
      </c>
      <c r="L704" s="88">
        <f t="shared" si="134"/>
        <v>6550</v>
      </c>
      <c r="M704" s="113">
        <v>5207</v>
      </c>
      <c r="N704" s="114"/>
      <c r="O704" s="113">
        <v>1343</v>
      </c>
      <c r="P704" s="113">
        <v>2971</v>
      </c>
      <c r="Q704" s="113">
        <v>2971</v>
      </c>
      <c r="R704" s="114"/>
      <c r="S704" s="114"/>
      <c r="T704" s="114">
        <v>0</v>
      </c>
      <c r="U704" s="114">
        <v>0</v>
      </c>
      <c r="V704" s="114"/>
      <c r="W704" s="114"/>
      <c r="X704" s="76" t="s">
        <v>918</v>
      </c>
      <c r="Y704" s="122"/>
      <c r="Z704" s="50">
        <f t="shared" si="129"/>
        <v>9521</v>
      </c>
      <c r="AA704" s="51">
        <f t="shared" si="130"/>
        <v>6550</v>
      </c>
      <c r="AB704" s="51">
        <f t="shared" si="131"/>
        <v>2971</v>
      </c>
      <c r="AC704" s="51">
        <f t="shared" si="132"/>
        <v>0</v>
      </c>
      <c r="AD704" s="73"/>
      <c r="AE704" s="73"/>
      <c r="AF704" s="73"/>
      <c r="AG704" s="73"/>
      <c r="AH704" s="73"/>
      <c r="AI704" s="73"/>
      <c r="AJ704" s="73"/>
      <c r="AK704" s="73"/>
      <c r="AL704" s="73"/>
      <c r="AM704" s="73"/>
      <c r="AN704" s="73"/>
      <c r="AO704" s="73"/>
      <c r="AP704" s="73"/>
      <c r="AQ704" s="73"/>
      <c r="AR704" s="73"/>
      <c r="AS704" s="73"/>
      <c r="AT704" s="73"/>
      <c r="AU704" s="73"/>
      <c r="AV704" s="73"/>
      <c r="AW704" s="73"/>
      <c r="AX704" s="73"/>
      <c r="AY704" s="73"/>
      <c r="AZ704" s="73"/>
      <c r="BA704" s="73"/>
      <c r="BB704" s="73"/>
      <c r="BC704" s="73"/>
      <c r="BD704" s="73"/>
      <c r="BE704" s="73"/>
      <c r="BF704" s="73"/>
      <c r="BG704" s="73"/>
      <c r="BH704" s="73"/>
      <c r="BI704" s="73"/>
      <c r="BJ704" s="73"/>
      <c r="BK704" s="73"/>
      <c r="BL704" s="73"/>
      <c r="BM704" s="73"/>
      <c r="BN704" s="73"/>
      <c r="BO704" s="73"/>
      <c r="BP704" s="73"/>
      <c r="BQ704" s="73"/>
      <c r="BR704" s="73"/>
      <c r="BS704" s="73"/>
      <c r="BT704" s="73"/>
      <c r="BU704" s="73"/>
      <c r="BV704" s="73"/>
      <c r="BW704" s="73"/>
      <c r="BX704" s="73"/>
      <c r="BY704" s="73"/>
      <c r="BZ704" s="73"/>
      <c r="CA704" s="73"/>
      <c r="CB704" s="73"/>
      <c r="CC704" s="73"/>
      <c r="CD704" s="73"/>
      <c r="CE704" s="73"/>
      <c r="CF704" s="73"/>
      <c r="CG704" s="73"/>
      <c r="CH704" s="73"/>
      <c r="CI704" s="73"/>
      <c r="CJ704" s="73"/>
      <c r="CK704" s="73"/>
      <c r="CL704" s="73"/>
      <c r="CM704" s="73"/>
      <c r="CN704" s="73"/>
      <c r="CO704" s="73"/>
      <c r="CP704" s="73"/>
      <c r="CQ704" s="73"/>
      <c r="CR704" s="73"/>
      <c r="CS704" s="73"/>
      <c r="CT704" s="73"/>
      <c r="CU704" s="73"/>
      <c r="CV704" s="73"/>
      <c r="CW704" s="73"/>
      <c r="CX704" s="73"/>
      <c r="CY704" s="73"/>
      <c r="CZ704" s="73"/>
      <c r="DA704" s="73"/>
      <c r="DB704" s="73"/>
      <c r="DC704" s="73"/>
      <c r="DD704" s="73"/>
      <c r="DE704" s="73"/>
      <c r="DF704" s="73"/>
      <c r="DG704" s="73"/>
      <c r="DH704" s="73"/>
      <c r="DI704" s="73"/>
      <c r="DJ704" s="73"/>
      <c r="DK704" s="73"/>
      <c r="DL704" s="73"/>
      <c r="DM704" s="73"/>
      <c r="DN704" s="73"/>
      <c r="DO704" s="73"/>
      <c r="DP704" s="73"/>
      <c r="DQ704" s="73"/>
      <c r="DR704" s="73"/>
      <c r="DS704" s="73"/>
      <c r="DT704" s="73"/>
      <c r="DU704" s="73"/>
      <c r="DV704" s="73"/>
      <c r="DW704" s="73"/>
      <c r="DX704" s="73"/>
      <c r="DY704" s="73"/>
      <c r="DZ704" s="73"/>
      <c r="EA704" s="73"/>
      <c r="EB704" s="73"/>
      <c r="EC704" s="73"/>
      <c r="ED704" s="73"/>
      <c r="EE704" s="73"/>
      <c r="EF704" s="73"/>
      <c r="EG704" s="73"/>
      <c r="EH704" s="73"/>
      <c r="EI704" s="73"/>
      <c r="EJ704" s="73"/>
      <c r="EK704" s="73"/>
      <c r="EL704" s="73"/>
      <c r="EM704" s="73"/>
      <c r="EN704" s="73"/>
      <c r="EO704" s="73"/>
      <c r="EP704" s="73"/>
      <c r="EQ704" s="73"/>
      <c r="ER704" s="73"/>
      <c r="ES704" s="73"/>
      <c r="ET704" s="73"/>
      <c r="EU704" s="73"/>
      <c r="EV704" s="73"/>
      <c r="EW704" s="73"/>
      <c r="EX704" s="73"/>
      <c r="EY704" s="73"/>
      <c r="EZ704" s="73"/>
      <c r="FA704" s="73"/>
      <c r="FB704" s="73"/>
      <c r="FC704" s="73"/>
      <c r="FD704" s="73"/>
      <c r="FE704" s="73"/>
      <c r="FF704" s="73"/>
      <c r="FG704" s="73"/>
      <c r="FH704" s="73"/>
      <c r="FI704" s="73"/>
      <c r="FJ704" s="73"/>
      <c r="FK704" s="73"/>
      <c r="FL704" s="73"/>
      <c r="FM704" s="73"/>
      <c r="FN704" s="73"/>
      <c r="FO704" s="73"/>
      <c r="FP704" s="73"/>
      <c r="FQ704" s="73"/>
      <c r="FR704" s="73"/>
      <c r="FS704" s="73"/>
      <c r="FT704" s="73"/>
      <c r="FU704" s="73"/>
      <c r="FV704" s="73"/>
      <c r="FW704" s="73"/>
      <c r="FX704" s="73"/>
      <c r="FY704" s="73"/>
      <c r="FZ704" s="73"/>
      <c r="GA704" s="73"/>
      <c r="GB704" s="73"/>
      <c r="GC704" s="73"/>
      <c r="GD704" s="73"/>
      <c r="GE704" s="73"/>
      <c r="GF704" s="73"/>
      <c r="GG704" s="73"/>
      <c r="GH704" s="73"/>
      <c r="GI704" s="73"/>
      <c r="GJ704" s="73"/>
      <c r="GK704" s="73"/>
      <c r="GL704" s="73"/>
      <c r="GM704" s="73"/>
      <c r="GN704" s="73"/>
      <c r="GO704" s="73"/>
      <c r="GP704" s="73"/>
      <c r="GQ704" s="73"/>
      <c r="GR704" s="73"/>
      <c r="GS704" s="73"/>
      <c r="GT704" s="73"/>
      <c r="GU704" s="73"/>
      <c r="GV704" s="73"/>
      <c r="GW704" s="73"/>
      <c r="GX704" s="73"/>
      <c r="GY704" s="73"/>
      <c r="GZ704" s="73"/>
      <c r="HA704" s="73"/>
      <c r="HB704" s="73"/>
      <c r="HC704" s="73"/>
      <c r="HD704" s="73"/>
      <c r="HE704" s="73"/>
      <c r="HF704" s="73"/>
      <c r="HG704" s="73"/>
      <c r="HH704" s="73"/>
      <c r="HI704" s="73"/>
      <c r="HJ704" s="73"/>
      <c r="HK704" s="73"/>
      <c r="HL704" s="73"/>
      <c r="HM704" s="73"/>
      <c r="HN704" s="73"/>
      <c r="HO704" s="73"/>
      <c r="HP704" s="73"/>
      <c r="HQ704" s="73"/>
      <c r="HR704" s="73"/>
      <c r="HS704" s="73"/>
      <c r="HT704" s="73"/>
      <c r="HU704" s="73"/>
      <c r="HV704" s="73"/>
      <c r="HW704" s="73"/>
      <c r="HX704" s="73"/>
      <c r="HY704" s="73"/>
      <c r="HZ704" s="73"/>
      <c r="IA704" s="73"/>
      <c r="IB704" s="73"/>
      <c r="IC704" s="73"/>
      <c r="ID704" s="73"/>
      <c r="IE704" s="73"/>
      <c r="IF704" s="73"/>
      <c r="IG704" s="73"/>
      <c r="IH704" s="73"/>
      <c r="II704" s="73"/>
      <c r="IJ704" s="73"/>
      <c r="IK704" s="73"/>
      <c r="IL704" s="73"/>
    </row>
    <row r="705" spans="2:246" s="127" customFormat="1" ht="15" customHeight="1">
      <c r="B705" s="49" t="s">
        <v>33</v>
      </c>
      <c r="E705" s="118">
        <v>21</v>
      </c>
      <c r="F705" s="108" t="s">
        <v>1079</v>
      </c>
      <c r="G705" s="395"/>
      <c r="H705" s="222">
        <v>6377</v>
      </c>
      <c r="I705" s="203">
        <v>5157</v>
      </c>
      <c r="J705" s="113"/>
      <c r="K705" s="113">
        <v>1220</v>
      </c>
      <c r="L705" s="88">
        <f t="shared" si="134"/>
        <v>6377</v>
      </c>
      <c r="M705" s="113">
        <v>5157</v>
      </c>
      <c r="N705" s="114"/>
      <c r="O705" s="113">
        <v>1220</v>
      </c>
      <c r="P705" s="113">
        <v>0</v>
      </c>
      <c r="Q705" s="113"/>
      <c r="R705" s="114"/>
      <c r="S705" s="114"/>
      <c r="T705" s="114">
        <v>0</v>
      </c>
      <c r="U705" s="114">
        <v>0</v>
      </c>
      <c r="V705" s="114"/>
      <c r="W705" s="114"/>
      <c r="X705" s="76" t="s">
        <v>911</v>
      </c>
      <c r="Y705" s="122"/>
      <c r="Z705" s="50">
        <f t="shared" si="129"/>
        <v>6377</v>
      </c>
      <c r="AA705" s="51">
        <f t="shared" si="130"/>
        <v>6377</v>
      </c>
      <c r="AB705" s="51">
        <f t="shared" si="131"/>
        <v>0</v>
      </c>
      <c r="AC705" s="51">
        <f t="shared" si="132"/>
        <v>0</v>
      </c>
      <c r="AD705" s="73"/>
      <c r="AE705" s="73"/>
      <c r="AF705" s="73"/>
      <c r="AG705" s="73"/>
      <c r="AH705" s="73"/>
      <c r="AI705" s="73"/>
      <c r="AJ705" s="73"/>
      <c r="AK705" s="73"/>
      <c r="AL705" s="73"/>
      <c r="AM705" s="73"/>
      <c r="AN705" s="73"/>
      <c r="AO705" s="73"/>
      <c r="AP705" s="73"/>
      <c r="AQ705" s="73"/>
      <c r="AR705" s="73"/>
      <c r="AS705" s="73"/>
      <c r="AT705" s="73"/>
      <c r="AU705" s="73"/>
      <c r="AV705" s="73"/>
      <c r="AW705" s="73"/>
      <c r="AX705" s="73"/>
      <c r="AY705" s="73"/>
      <c r="AZ705" s="73"/>
      <c r="BA705" s="73"/>
      <c r="BB705" s="73"/>
      <c r="BC705" s="73"/>
      <c r="BD705" s="73"/>
      <c r="BE705" s="73"/>
      <c r="BF705" s="73"/>
      <c r="BG705" s="73"/>
      <c r="BH705" s="73"/>
      <c r="BI705" s="73"/>
      <c r="BJ705" s="73"/>
      <c r="BK705" s="73"/>
      <c r="BL705" s="73"/>
      <c r="BM705" s="73"/>
      <c r="BN705" s="73"/>
      <c r="BO705" s="73"/>
      <c r="BP705" s="73"/>
      <c r="BQ705" s="73"/>
      <c r="BR705" s="73"/>
      <c r="BS705" s="73"/>
      <c r="BT705" s="73"/>
      <c r="BU705" s="73"/>
      <c r="BV705" s="73"/>
      <c r="BW705" s="73"/>
      <c r="BX705" s="73"/>
      <c r="BY705" s="73"/>
      <c r="BZ705" s="73"/>
      <c r="CA705" s="73"/>
      <c r="CB705" s="73"/>
      <c r="CC705" s="73"/>
      <c r="CD705" s="73"/>
      <c r="CE705" s="73"/>
      <c r="CF705" s="73"/>
      <c r="CG705" s="73"/>
      <c r="CH705" s="73"/>
      <c r="CI705" s="73"/>
      <c r="CJ705" s="73"/>
      <c r="CK705" s="73"/>
      <c r="CL705" s="73"/>
      <c r="CM705" s="73"/>
      <c r="CN705" s="73"/>
      <c r="CO705" s="73"/>
      <c r="CP705" s="73"/>
      <c r="CQ705" s="73"/>
      <c r="CR705" s="73"/>
      <c r="CS705" s="73"/>
      <c r="CT705" s="73"/>
      <c r="CU705" s="73"/>
      <c r="CV705" s="73"/>
      <c r="CW705" s="73"/>
      <c r="CX705" s="73"/>
      <c r="CY705" s="73"/>
      <c r="CZ705" s="73"/>
      <c r="DA705" s="73"/>
      <c r="DB705" s="73"/>
      <c r="DC705" s="73"/>
      <c r="DD705" s="73"/>
      <c r="DE705" s="73"/>
      <c r="DF705" s="73"/>
      <c r="DG705" s="73"/>
      <c r="DH705" s="73"/>
      <c r="DI705" s="73"/>
      <c r="DJ705" s="73"/>
      <c r="DK705" s="73"/>
      <c r="DL705" s="73"/>
      <c r="DM705" s="73"/>
      <c r="DN705" s="73"/>
      <c r="DO705" s="73"/>
      <c r="DP705" s="73"/>
      <c r="DQ705" s="73"/>
      <c r="DR705" s="73"/>
      <c r="DS705" s="73"/>
      <c r="DT705" s="73"/>
      <c r="DU705" s="73"/>
      <c r="DV705" s="73"/>
      <c r="DW705" s="73"/>
      <c r="DX705" s="73"/>
      <c r="DY705" s="73"/>
      <c r="DZ705" s="73"/>
      <c r="EA705" s="73"/>
      <c r="EB705" s="73"/>
      <c r="EC705" s="73"/>
      <c r="ED705" s="73"/>
      <c r="EE705" s="73"/>
      <c r="EF705" s="73"/>
      <c r="EG705" s="73"/>
      <c r="EH705" s="73"/>
      <c r="EI705" s="73"/>
      <c r="EJ705" s="73"/>
      <c r="EK705" s="73"/>
      <c r="EL705" s="73"/>
      <c r="EM705" s="73"/>
      <c r="EN705" s="73"/>
      <c r="EO705" s="73"/>
      <c r="EP705" s="73"/>
      <c r="EQ705" s="73"/>
      <c r="ER705" s="73"/>
      <c r="ES705" s="73"/>
      <c r="ET705" s="73"/>
      <c r="EU705" s="73"/>
      <c r="EV705" s="73"/>
      <c r="EW705" s="73"/>
      <c r="EX705" s="73"/>
      <c r="EY705" s="73"/>
      <c r="EZ705" s="73"/>
      <c r="FA705" s="73"/>
      <c r="FB705" s="73"/>
      <c r="FC705" s="73"/>
      <c r="FD705" s="73"/>
      <c r="FE705" s="73"/>
      <c r="FF705" s="73"/>
      <c r="FG705" s="73"/>
      <c r="FH705" s="73"/>
      <c r="FI705" s="73"/>
      <c r="FJ705" s="73"/>
      <c r="FK705" s="73"/>
      <c r="FL705" s="73"/>
      <c r="FM705" s="73"/>
      <c r="FN705" s="73"/>
      <c r="FO705" s="73"/>
      <c r="FP705" s="73"/>
      <c r="FQ705" s="73"/>
      <c r="FR705" s="73"/>
      <c r="FS705" s="73"/>
      <c r="FT705" s="73"/>
      <c r="FU705" s="73"/>
      <c r="FV705" s="73"/>
      <c r="FW705" s="73"/>
      <c r="FX705" s="73"/>
      <c r="FY705" s="73"/>
      <c r="FZ705" s="73"/>
      <c r="GA705" s="73"/>
      <c r="GB705" s="73"/>
      <c r="GC705" s="73"/>
      <c r="GD705" s="73"/>
      <c r="GE705" s="73"/>
      <c r="GF705" s="73"/>
      <c r="GG705" s="73"/>
      <c r="GH705" s="73"/>
      <c r="GI705" s="73"/>
      <c r="GJ705" s="73"/>
      <c r="GK705" s="73"/>
      <c r="GL705" s="73"/>
      <c r="GM705" s="73"/>
      <c r="GN705" s="73"/>
      <c r="GO705" s="73"/>
      <c r="GP705" s="73"/>
      <c r="GQ705" s="73"/>
      <c r="GR705" s="73"/>
      <c r="GS705" s="73"/>
      <c r="GT705" s="73"/>
      <c r="GU705" s="73"/>
      <c r="GV705" s="73"/>
      <c r="GW705" s="73"/>
      <c r="GX705" s="73"/>
      <c r="GY705" s="73"/>
      <c r="GZ705" s="73"/>
      <c r="HA705" s="73"/>
      <c r="HB705" s="73"/>
      <c r="HC705" s="73"/>
      <c r="HD705" s="73"/>
      <c r="HE705" s="73"/>
      <c r="HF705" s="73"/>
      <c r="HG705" s="73"/>
      <c r="HH705" s="73"/>
      <c r="HI705" s="73"/>
      <c r="HJ705" s="73"/>
      <c r="HK705" s="73"/>
      <c r="HL705" s="73"/>
      <c r="HM705" s="73"/>
      <c r="HN705" s="73"/>
      <c r="HO705" s="73"/>
      <c r="HP705" s="73"/>
      <c r="HQ705" s="73"/>
      <c r="HR705" s="73"/>
      <c r="HS705" s="73"/>
      <c r="HT705" s="73"/>
      <c r="HU705" s="73"/>
      <c r="HV705" s="73"/>
      <c r="HW705" s="73"/>
      <c r="HX705" s="73"/>
      <c r="HY705" s="73"/>
      <c r="HZ705" s="73"/>
      <c r="IA705" s="73"/>
      <c r="IB705" s="73"/>
      <c r="IC705" s="73"/>
      <c r="ID705" s="73"/>
      <c r="IE705" s="73"/>
      <c r="IF705" s="73"/>
      <c r="IG705" s="73"/>
      <c r="IH705" s="73"/>
      <c r="II705" s="73"/>
      <c r="IJ705" s="73"/>
      <c r="IK705" s="73"/>
      <c r="IL705" s="73"/>
    </row>
    <row r="706" spans="2:246" s="127" customFormat="1" ht="15" customHeight="1">
      <c r="B706" s="49" t="s">
        <v>33</v>
      </c>
      <c r="E706" s="118">
        <v>22</v>
      </c>
      <c r="F706" s="108" t="s">
        <v>1080</v>
      </c>
      <c r="G706" s="395"/>
      <c r="H706" s="222">
        <v>8722.5930000000008</v>
      </c>
      <c r="I706" s="203">
        <v>6820</v>
      </c>
      <c r="J706" s="113"/>
      <c r="K706" s="113">
        <v>1902.5930000000001</v>
      </c>
      <c r="L706" s="88">
        <f t="shared" si="134"/>
        <v>5914.5929999999998</v>
      </c>
      <c r="M706" s="113">
        <v>4012</v>
      </c>
      <c r="N706" s="114"/>
      <c r="O706" s="113">
        <v>1902.5930000000001</v>
      </c>
      <c r="P706" s="113">
        <v>2808</v>
      </c>
      <c r="Q706" s="113">
        <v>2808</v>
      </c>
      <c r="R706" s="114"/>
      <c r="S706" s="114"/>
      <c r="T706" s="114">
        <v>0</v>
      </c>
      <c r="U706" s="114">
        <v>0</v>
      </c>
      <c r="V706" s="114"/>
      <c r="W706" s="114"/>
      <c r="X706" s="76" t="s">
        <v>918</v>
      </c>
      <c r="Y706" s="122"/>
      <c r="Z706" s="50">
        <f t="shared" si="129"/>
        <v>8722.5930000000008</v>
      </c>
      <c r="AA706" s="51">
        <f t="shared" si="130"/>
        <v>5914.5929999999998</v>
      </c>
      <c r="AB706" s="51">
        <f t="shared" si="131"/>
        <v>2808</v>
      </c>
      <c r="AC706" s="51">
        <f t="shared" si="132"/>
        <v>0</v>
      </c>
      <c r="AD706" s="73"/>
      <c r="AE706" s="73"/>
      <c r="AF706" s="73"/>
      <c r="AG706" s="73"/>
      <c r="AH706" s="73"/>
      <c r="AI706" s="73"/>
      <c r="AJ706" s="73"/>
      <c r="AK706" s="73"/>
      <c r="AL706" s="73"/>
      <c r="AM706" s="73"/>
      <c r="AN706" s="73"/>
      <c r="AO706" s="73"/>
      <c r="AP706" s="73"/>
      <c r="AQ706" s="73"/>
      <c r="AR706" s="73"/>
      <c r="AS706" s="73"/>
      <c r="AT706" s="73"/>
      <c r="AU706" s="73"/>
      <c r="AV706" s="73"/>
      <c r="AW706" s="73"/>
      <c r="AX706" s="73"/>
      <c r="AY706" s="73"/>
      <c r="AZ706" s="73"/>
      <c r="BA706" s="73"/>
      <c r="BB706" s="73"/>
      <c r="BC706" s="73"/>
      <c r="BD706" s="73"/>
      <c r="BE706" s="73"/>
      <c r="BF706" s="73"/>
      <c r="BG706" s="73"/>
      <c r="BH706" s="73"/>
      <c r="BI706" s="73"/>
      <c r="BJ706" s="73"/>
      <c r="BK706" s="73"/>
      <c r="BL706" s="73"/>
      <c r="BM706" s="73"/>
      <c r="BN706" s="73"/>
      <c r="BO706" s="73"/>
      <c r="BP706" s="73"/>
      <c r="BQ706" s="73"/>
      <c r="BR706" s="73"/>
      <c r="BS706" s="73"/>
      <c r="BT706" s="73"/>
      <c r="BU706" s="73"/>
      <c r="BV706" s="73"/>
      <c r="BW706" s="73"/>
      <c r="BX706" s="73"/>
      <c r="BY706" s="73"/>
      <c r="BZ706" s="73"/>
      <c r="CA706" s="73"/>
      <c r="CB706" s="73"/>
      <c r="CC706" s="73"/>
      <c r="CD706" s="73"/>
      <c r="CE706" s="73"/>
      <c r="CF706" s="73"/>
      <c r="CG706" s="73"/>
      <c r="CH706" s="73"/>
      <c r="CI706" s="73"/>
      <c r="CJ706" s="73"/>
      <c r="CK706" s="73"/>
      <c r="CL706" s="73"/>
      <c r="CM706" s="73"/>
      <c r="CN706" s="73"/>
      <c r="CO706" s="73"/>
      <c r="CP706" s="73"/>
      <c r="CQ706" s="73"/>
      <c r="CR706" s="73"/>
      <c r="CS706" s="73"/>
      <c r="CT706" s="73"/>
      <c r="CU706" s="73"/>
      <c r="CV706" s="73"/>
      <c r="CW706" s="73"/>
      <c r="CX706" s="73"/>
      <c r="CY706" s="73"/>
      <c r="CZ706" s="73"/>
      <c r="DA706" s="73"/>
      <c r="DB706" s="73"/>
      <c r="DC706" s="73"/>
      <c r="DD706" s="73"/>
      <c r="DE706" s="73"/>
      <c r="DF706" s="73"/>
      <c r="DG706" s="73"/>
      <c r="DH706" s="73"/>
      <c r="DI706" s="73"/>
      <c r="DJ706" s="73"/>
      <c r="DK706" s="73"/>
      <c r="DL706" s="73"/>
      <c r="DM706" s="73"/>
      <c r="DN706" s="73"/>
      <c r="DO706" s="73"/>
      <c r="DP706" s="73"/>
      <c r="DQ706" s="73"/>
      <c r="DR706" s="73"/>
      <c r="DS706" s="73"/>
      <c r="DT706" s="73"/>
      <c r="DU706" s="73"/>
      <c r="DV706" s="73"/>
      <c r="DW706" s="73"/>
      <c r="DX706" s="73"/>
      <c r="DY706" s="73"/>
      <c r="DZ706" s="73"/>
      <c r="EA706" s="73"/>
      <c r="EB706" s="73"/>
      <c r="EC706" s="73"/>
      <c r="ED706" s="73"/>
      <c r="EE706" s="73"/>
      <c r="EF706" s="73"/>
      <c r="EG706" s="73"/>
      <c r="EH706" s="73"/>
      <c r="EI706" s="73"/>
      <c r="EJ706" s="73"/>
      <c r="EK706" s="73"/>
      <c r="EL706" s="73"/>
      <c r="EM706" s="73"/>
      <c r="EN706" s="73"/>
      <c r="EO706" s="73"/>
      <c r="EP706" s="73"/>
      <c r="EQ706" s="73"/>
      <c r="ER706" s="73"/>
      <c r="ES706" s="73"/>
      <c r="ET706" s="73"/>
      <c r="EU706" s="73"/>
      <c r="EV706" s="73"/>
      <c r="EW706" s="73"/>
      <c r="EX706" s="73"/>
      <c r="EY706" s="73"/>
      <c r="EZ706" s="73"/>
      <c r="FA706" s="73"/>
      <c r="FB706" s="73"/>
      <c r="FC706" s="73"/>
      <c r="FD706" s="73"/>
      <c r="FE706" s="73"/>
      <c r="FF706" s="73"/>
      <c r="FG706" s="73"/>
      <c r="FH706" s="73"/>
      <c r="FI706" s="73"/>
      <c r="FJ706" s="73"/>
      <c r="FK706" s="73"/>
      <c r="FL706" s="73"/>
      <c r="FM706" s="73"/>
      <c r="FN706" s="73"/>
      <c r="FO706" s="73"/>
      <c r="FP706" s="73"/>
      <c r="FQ706" s="73"/>
      <c r="FR706" s="73"/>
      <c r="FS706" s="73"/>
      <c r="FT706" s="73"/>
      <c r="FU706" s="73"/>
      <c r="FV706" s="73"/>
      <c r="FW706" s="73"/>
      <c r="FX706" s="73"/>
      <c r="FY706" s="73"/>
      <c r="FZ706" s="73"/>
      <c r="GA706" s="73"/>
      <c r="GB706" s="73"/>
      <c r="GC706" s="73"/>
      <c r="GD706" s="73"/>
      <c r="GE706" s="73"/>
      <c r="GF706" s="73"/>
      <c r="GG706" s="73"/>
      <c r="GH706" s="73"/>
      <c r="GI706" s="73"/>
      <c r="GJ706" s="73"/>
      <c r="GK706" s="73"/>
      <c r="GL706" s="73"/>
      <c r="GM706" s="73"/>
      <c r="GN706" s="73"/>
      <c r="GO706" s="73"/>
      <c r="GP706" s="73"/>
      <c r="GQ706" s="73"/>
      <c r="GR706" s="73"/>
      <c r="GS706" s="73"/>
      <c r="GT706" s="73"/>
      <c r="GU706" s="73"/>
      <c r="GV706" s="73"/>
      <c r="GW706" s="73"/>
      <c r="GX706" s="73"/>
      <c r="GY706" s="73"/>
      <c r="GZ706" s="73"/>
      <c r="HA706" s="73"/>
      <c r="HB706" s="73"/>
      <c r="HC706" s="73"/>
      <c r="HD706" s="73"/>
      <c r="HE706" s="73"/>
      <c r="HF706" s="73"/>
      <c r="HG706" s="73"/>
      <c r="HH706" s="73"/>
      <c r="HI706" s="73"/>
      <c r="HJ706" s="73"/>
      <c r="HK706" s="73"/>
      <c r="HL706" s="73"/>
      <c r="HM706" s="73"/>
      <c r="HN706" s="73"/>
      <c r="HO706" s="73"/>
      <c r="HP706" s="73"/>
      <c r="HQ706" s="73"/>
      <c r="HR706" s="73"/>
      <c r="HS706" s="73"/>
      <c r="HT706" s="73"/>
      <c r="HU706" s="73"/>
      <c r="HV706" s="73"/>
      <c r="HW706" s="73"/>
      <c r="HX706" s="73"/>
      <c r="HY706" s="73"/>
      <c r="HZ706" s="73"/>
      <c r="IA706" s="73"/>
      <c r="IB706" s="73"/>
      <c r="IC706" s="73"/>
      <c r="ID706" s="73"/>
      <c r="IE706" s="73"/>
      <c r="IF706" s="73"/>
      <c r="IG706" s="73"/>
      <c r="IH706" s="73"/>
      <c r="II706" s="73"/>
      <c r="IJ706" s="73"/>
      <c r="IK706" s="73"/>
      <c r="IL706" s="73"/>
    </row>
    <row r="707" spans="2:246" s="127" customFormat="1" ht="30">
      <c r="B707" s="49" t="s">
        <v>33</v>
      </c>
      <c r="E707" s="118">
        <v>23</v>
      </c>
      <c r="F707" s="115" t="s">
        <v>948</v>
      </c>
      <c r="G707" s="395" t="s">
        <v>909</v>
      </c>
      <c r="H707" s="222">
        <v>250</v>
      </c>
      <c r="I707" s="203">
        <v>250</v>
      </c>
      <c r="J707" s="113"/>
      <c r="K707" s="113"/>
      <c r="L707" s="88">
        <f t="shared" si="134"/>
        <v>250</v>
      </c>
      <c r="M707" s="113">
        <v>250</v>
      </c>
      <c r="N707" s="114"/>
      <c r="O707" s="113"/>
      <c r="P707" s="113">
        <v>0</v>
      </c>
      <c r="Q707" s="113"/>
      <c r="R707" s="114"/>
      <c r="S707" s="114"/>
      <c r="T707" s="114">
        <v>0.12700000000000955</v>
      </c>
      <c r="U707" s="114">
        <v>0.12700000000000955</v>
      </c>
      <c r="V707" s="114"/>
      <c r="W707" s="114"/>
      <c r="X707" s="76" t="s">
        <v>907</v>
      </c>
      <c r="Y707" s="122"/>
      <c r="Z707" s="50">
        <f t="shared" si="129"/>
        <v>250</v>
      </c>
      <c r="AA707" s="51">
        <f t="shared" si="130"/>
        <v>250</v>
      </c>
      <c r="AB707" s="51">
        <f t="shared" si="131"/>
        <v>0</v>
      </c>
      <c r="AC707" s="51">
        <f t="shared" si="132"/>
        <v>0.12700000000000955</v>
      </c>
      <c r="AD707" s="73"/>
      <c r="AE707" s="73"/>
      <c r="AF707" s="73"/>
      <c r="AG707" s="73"/>
      <c r="AH707" s="73"/>
      <c r="AI707" s="73"/>
      <c r="AJ707" s="73"/>
      <c r="AK707" s="73"/>
      <c r="AL707" s="73"/>
      <c r="AM707" s="73"/>
      <c r="AN707" s="73"/>
      <c r="AO707" s="73"/>
      <c r="AP707" s="73"/>
      <c r="AQ707" s="73"/>
      <c r="AR707" s="73"/>
      <c r="AS707" s="73"/>
      <c r="AT707" s="73"/>
      <c r="AU707" s="73"/>
      <c r="AV707" s="73"/>
      <c r="AW707" s="73"/>
      <c r="AX707" s="73"/>
      <c r="AY707" s="73"/>
      <c r="AZ707" s="73"/>
      <c r="BA707" s="73"/>
      <c r="BB707" s="73"/>
      <c r="BC707" s="73"/>
      <c r="BD707" s="73"/>
      <c r="BE707" s="73"/>
      <c r="BF707" s="73"/>
      <c r="BG707" s="73"/>
      <c r="BH707" s="73"/>
      <c r="BI707" s="73"/>
      <c r="BJ707" s="73"/>
      <c r="BK707" s="73"/>
      <c r="BL707" s="73"/>
      <c r="BM707" s="73"/>
      <c r="BN707" s="73"/>
      <c r="BO707" s="73"/>
      <c r="BP707" s="73"/>
      <c r="BQ707" s="73"/>
      <c r="BR707" s="73"/>
      <c r="BS707" s="73"/>
      <c r="BT707" s="73"/>
      <c r="BU707" s="73"/>
      <c r="BV707" s="73"/>
      <c r="BW707" s="73"/>
      <c r="BX707" s="73"/>
      <c r="BY707" s="73"/>
      <c r="BZ707" s="73"/>
      <c r="CA707" s="73"/>
      <c r="CB707" s="73"/>
      <c r="CC707" s="73"/>
      <c r="CD707" s="73"/>
      <c r="CE707" s="73"/>
      <c r="CF707" s="73"/>
      <c r="CG707" s="73"/>
      <c r="CH707" s="73"/>
      <c r="CI707" s="73"/>
      <c r="CJ707" s="73"/>
      <c r="CK707" s="73"/>
      <c r="CL707" s="73"/>
      <c r="CM707" s="73"/>
      <c r="CN707" s="73"/>
      <c r="CO707" s="73"/>
      <c r="CP707" s="73"/>
      <c r="CQ707" s="73"/>
      <c r="CR707" s="73"/>
      <c r="CS707" s="73"/>
      <c r="CT707" s="73"/>
      <c r="CU707" s="73"/>
      <c r="CV707" s="73"/>
      <c r="CW707" s="73"/>
      <c r="CX707" s="73"/>
      <c r="CY707" s="73"/>
      <c r="CZ707" s="73"/>
      <c r="DA707" s="73"/>
      <c r="DB707" s="73"/>
      <c r="DC707" s="73"/>
      <c r="DD707" s="73"/>
      <c r="DE707" s="73"/>
      <c r="DF707" s="73"/>
      <c r="DG707" s="73"/>
      <c r="DH707" s="73"/>
      <c r="DI707" s="73"/>
      <c r="DJ707" s="73"/>
      <c r="DK707" s="73"/>
      <c r="DL707" s="73"/>
      <c r="DM707" s="73"/>
      <c r="DN707" s="73"/>
      <c r="DO707" s="73"/>
      <c r="DP707" s="73"/>
      <c r="DQ707" s="73"/>
      <c r="DR707" s="73"/>
      <c r="DS707" s="73"/>
      <c r="DT707" s="73"/>
      <c r="DU707" s="73"/>
      <c r="DV707" s="73"/>
      <c r="DW707" s="73"/>
      <c r="DX707" s="73"/>
      <c r="DY707" s="73"/>
      <c r="DZ707" s="73"/>
      <c r="EA707" s="73"/>
      <c r="EB707" s="73"/>
      <c r="EC707" s="73"/>
      <c r="ED707" s="73"/>
      <c r="EE707" s="73"/>
      <c r="EF707" s="73"/>
      <c r="EG707" s="73"/>
      <c r="EH707" s="73"/>
      <c r="EI707" s="73"/>
      <c r="EJ707" s="73"/>
      <c r="EK707" s="73"/>
      <c r="EL707" s="73"/>
      <c r="EM707" s="73"/>
      <c r="EN707" s="73"/>
      <c r="EO707" s="73"/>
      <c r="EP707" s="73"/>
      <c r="EQ707" s="73"/>
      <c r="ER707" s="73"/>
      <c r="ES707" s="73"/>
      <c r="ET707" s="73"/>
      <c r="EU707" s="73"/>
      <c r="EV707" s="73"/>
      <c r="EW707" s="73"/>
      <c r="EX707" s="73"/>
      <c r="EY707" s="73"/>
      <c r="EZ707" s="73"/>
      <c r="FA707" s="73"/>
      <c r="FB707" s="73"/>
      <c r="FC707" s="73"/>
      <c r="FD707" s="73"/>
      <c r="FE707" s="73"/>
      <c r="FF707" s="73"/>
      <c r="FG707" s="73"/>
      <c r="FH707" s="73"/>
      <c r="FI707" s="73"/>
      <c r="FJ707" s="73"/>
      <c r="FK707" s="73"/>
      <c r="FL707" s="73"/>
      <c r="FM707" s="73"/>
      <c r="FN707" s="73"/>
      <c r="FO707" s="73"/>
      <c r="FP707" s="73"/>
      <c r="FQ707" s="73"/>
      <c r="FR707" s="73"/>
      <c r="FS707" s="73"/>
      <c r="FT707" s="73"/>
      <c r="FU707" s="73"/>
      <c r="FV707" s="73"/>
      <c r="FW707" s="73"/>
      <c r="FX707" s="73"/>
      <c r="FY707" s="73"/>
      <c r="FZ707" s="73"/>
      <c r="GA707" s="73"/>
      <c r="GB707" s="73"/>
      <c r="GC707" s="73"/>
      <c r="GD707" s="73"/>
      <c r="GE707" s="73"/>
      <c r="GF707" s="73"/>
      <c r="GG707" s="73"/>
      <c r="GH707" s="73"/>
      <c r="GI707" s="73"/>
      <c r="GJ707" s="73"/>
      <c r="GK707" s="73"/>
      <c r="GL707" s="73"/>
      <c r="GM707" s="73"/>
      <c r="GN707" s="73"/>
      <c r="GO707" s="73"/>
      <c r="GP707" s="73"/>
      <c r="GQ707" s="73"/>
      <c r="GR707" s="73"/>
      <c r="GS707" s="73"/>
      <c r="GT707" s="73"/>
      <c r="GU707" s="73"/>
      <c r="GV707" s="73"/>
      <c r="GW707" s="73"/>
      <c r="GX707" s="73"/>
      <c r="GY707" s="73"/>
      <c r="GZ707" s="73"/>
      <c r="HA707" s="73"/>
      <c r="HB707" s="73"/>
      <c r="HC707" s="73"/>
      <c r="HD707" s="73"/>
      <c r="HE707" s="73"/>
      <c r="HF707" s="73"/>
      <c r="HG707" s="73"/>
      <c r="HH707" s="73"/>
      <c r="HI707" s="73"/>
      <c r="HJ707" s="73"/>
      <c r="HK707" s="73"/>
      <c r="HL707" s="73"/>
      <c r="HM707" s="73"/>
      <c r="HN707" s="73"/>
      <c r="HO707" s="73"/>
      <c r="HP707" s="73"/>
      <c r="HQ707" s="73"/>
      <c r="HR707" s="73"/>
      <c r="HS707" s="73"/>
      <c r="HT707" s="73"/>
      <c r="HU707" s="73"/>
      <c r="HV707" s="73"/>
      <c r="HW707" s="73"/>
      <c r="HX707" s="73"/>
      <c r="HY707" s="73"/>
      <c r="HZ707" s="73"/>
      <c r="IA707" s="73"/>
      <c r="IB707" s="73"/>
      <c r="IC707" s="73"/>
      <c r="ID707" s="73"/>
      <c r="IE707" s="73"/>
      <c r="IF707" s="73"/>
      <c r="IG707" s="73"/>
      <c r="IH707" s="73"/>
      <c r="II707" s="73"/>
      <c r="IJ707" s="73"/>
      <c r="IK707" s="73"/>
      <c r="IL707" s="73"/>
    </row>
    <row r="708" spans="2:246" s="127" customFormat="1" ht="15" customHeight="1">
      <c r="B708" s="49" t="s">
        <v>33</v>
      </c>
      <c r="E708" s="118">
        <v>24</v>
      </c>
      <c r="F708" s="115" t="s">
        <v>949</v>
      </c>
      <c r="G708" s="395"/>
      <c r="H708" s="222">
        <v>888</v>
      </c>
      <c r="I708" s="203">
        <v>888</v>
      </c>
      <c r="J708" s="113"/>
      <c r="K708" s="113"/>
      <c r="L708" s="88">
        <f t="shared" si="134"/>
        <v>888</v>
      </c>
      <c r="M708" s="113">
        <v>888</v>
      </c>
      <c r="N708" s="114"/>
      <c r="O708" s="113"/>
      <c r="P708" s="113">
        <v>0</v>
      </c>
      <c r="Q708" s="113"/>
      <c r="R708" s="114"/>
      <c r="S708" s="114"/>
      <c r="T708" s="114">
        <v>9.6000000000003638E-2</v>
      </c>
      <c r="U708" s="114">
        <v>9.6000000000003638E-2</v>
      </c>
      <c r="V708" s="114"/>
      <c r="W708" s="114"/>
      <c r="X708" s="76" t="s">
        <v>907</v>
      </c>
      <c r="Y708" s="122"/>
      <c r="Z708" s="50">
        <f t="shared" si="129"/>
        <v>888</v>
      </c>
      <c r="AA708" s="51">
        <f t="shared" si="130"/>
        <v>888</v>
      </c>
      <c r="AB708" s="51">
        <f t="shared" si="131"/>
        <v>0</v>
      </c>
      <c r="AC708" s="51">
        <f t="shared" si="132"/>
        <v>9.6000000000003638E-2</v>
      </c>
      <c r="AD708" s="73"/>
      <c r="AE708" s="73"/>
      <c r="AF708" s="73"/>
      <c r="AG708" s="73"/>
      <c r="AH708" s="73"/>
      <c r="AI708" s="73"/>
      <c r="AJ708" s="73"/>
      <c r="AK708" s="73"/>
      <c r="AL708" s="73"/>
      <c r="AM708" s="73"/>
      <c r="AN708" s="73"/>
      <c r="AO708" s="73"/>
      <c r="AP708" s="73"/>
      <c r="AQ708" s="73"/>
      <c r="AR708" s="73"/>
      <c r="AS708" s="73"/>
      <c r="AT708" s="73"/>
      <c r="AU708" s="73"/>
      <c r="AV708" s="73"/>
      <c r="AW708" s="73"/>
      <c r="AX708" s="73"/>
      <c r="AY708" s="73"/>
      <c r="AZ708" s="73"/>
      <c r="BA708" s="73"/>
      <c r="BB708" s="73"/>
      <c r="BC708" s="73"/>
      <c r="BD708" s="73"/>
      <c r="BE708" s="73"/>
      <c r="BF708" s="73"/>
      <c r="BG708" s="73"/>
      <c r="BH708" s="73"/>
      <c r="BI708" s="73"/>
      <c r="BJ708" s="73"/>
      <c r="BK708" s="73"/>
      <c r="BL708" s="73"/>
      <c r="BM708" s="73"/>
      <c r="BN708" s="73"/>
      <c r="BO708" s="73"/>
      <c r="BP708" s="73"/>
      <c r="BQ708" s="73"/>
      <c r="BR708" s="73"/>
      <c r="BS708" s="73"/>
      <c r="BT708" s="73"/>
      <c r="BU708" s="73"/>
      <c r="BV708" s="73"/>
      <c r="BW708" s="73"/>
      <c r="BX708" s="73"/>
      <c r="BY708" s="73"/>
      <c r="BZ708" s="73"/>
      <c r="CA708" s="73"/>
      <c r="CB708" s="73"/>
      <c r="CC708" s="73"/>
      <c r="CD708" s="73"/>
      <c r="CE708" s="73"/>
      <c r="CF708" s="73"/>
      <c r="CG708" s="73"/>
      <c r="CH708" s="73"/>
      <c r="CI708" s="73"/>
      <c r="CJ708" s="73"/>
      <c r="CK708" s="73"/>
      <c r="CL708" s="73"/>
      <c r="CM708" s="73"/>
      <c r="CN708" s="73"/>
      <c r="CO708" s="73"/>
      <c r="CP708" s="73"/>
      <c r="CQ708" s="73"/>
      <c r="CR708" s="73"/>
      <c r="CS708" s="73"/>
      <c r="CT708" s="73"/>
      <c r="CU708" s="73"/>
      <c r="CV708" s="73"/>
      <c r="CW708" s="73"/>
      <c r="CX708" s="73"/>
      <c r="CY708" s="73"/>
      <c r="CZ708" s="73"/>
      <c r="DA708" s="73"/>
      <c r="DB708" s="73"/>
      <c r="DC708" s="73"/>
      <c r="DD708" s="73"/>
      <c r="DE708" s="73"/>
      <c r="DF708" s="73"/>
      <c r="DG708" s="73"/>
      <c r="DH708" s="73"/>
      <c r="DI708" s="73"/>
      <c r="DJ708" s="73"/>
      <c r="DK708" s="73"/>
      <c r="DL708" s="73"/>
      <c r="DM708" s="73"/>
      <c r="DN708" s="73"/>
      <c r="DO708" s="73"/>
      <c r="DP708" s="73"/>
      <c r="DQ708" s="73"/>
      <c r="DR708" s="73"/>
      <c r="DS708" s="73"/>
      <c r="DT708" s="73"/>
      <c r="DU708" s="73"/>
      <c r="DV708" s="73"/>
      <c r="DW708" s="73"/>
      <c r="DX708" s="73"/>
      <c r="DY708" s="73"/>
      <c r="DZ708" s="73"/>
      <c r="EA708" s="73"/>
      <c r="EB708" s="73"/>
      <c r="EC708" s="73"/>
      <c r="ED708" s="73"/>
      <c r="EE708" s="73"/>
      <c r="EF708" s="73"/>
      <c r="EG708" s="73"/>
      <c r="EH708" s="73"/>
      <c r="EI708" s="73"/>
      <c r="EJ708" s="73"/>
      <c r="EK708" s="73"/>
      <c r="EL708" s="73"/>
      <c r="EM708" s="73"/>
      <c r="EN708" s="73"/>
      <c r="EO708" s="73"/>
      <c r="EP708" s="73"/>
      <c r="EQ708" s="73"/>
      <c r="ER708" s="73"/>
      <c r="ES708" s="73"/>
      <c r="ET708" s="73"/>
      <c r="EU708" s="73"/>
      <c r="EV708" s="73"/>
      <c r="EW708" s="73"/>
      <c r="EX708" s="73"/>
      <c r="EY708" s="73"/>
      <c r="EZ708" s="73"/>
      <c r="FA708" s="73"/>
      <c r="FB708" s="73"/>
      <c r="FC708" s="73"/>
      <c r="FD708" s="73"/>
      <c r="FE708" s="73"/>
      <c r="FF708" s="73"/>
      <c r="FG708" s="73"/>
      <c r="FH708" s="73"/>
      <c r="FI708" s="73"/>
      <c r="FJ708" s="73"/>
      <c r="FK708" s="73"/>
      <c r="FL708" s="73"/>
      <c r="FM708" s="73"/>
      <c r="FN708" s="73"/>
      <c r="FO708" s="73"/>
      <c r="FP708" s="73"/>
      <c r="FQ708" s="73"/>
      <c r="FR708" s="73"/>
      <c r="FS708" s="73"/>
      <c r="FT708" s="73"/>
      <c r="FU708" s="73"/>
      <c r="FV708" s="73"/>
      <c r="FW708" s="73"/>
      <c r="FX708" s="73"/>
      <c r="FY708" s="73"/>
      <c r="FZ708" s="73"/>
      <c r="GA708" s="73"/>
      <c r="GB708" s="73"/>
      <c r="GC708" s="73"/>
      <c r="GD708" s="73"/>
      <c r="GE708" s="73"/>
      <c r="GF708" s="73"/>
      <c r="GG708" s="73"/>
      <c r="GH708" s="73"/>
      <c r="GI708" s="73"/>
      <c r="GJ708" s="73"/>
      <c r="GK708" s="73"/>
      <c r="GL708" s="73"/>
      <c r="GM708" s="73"/>
      <c r="GN708" s="73"/>
      <c r="GO708" s="73"/>
      <c r="GP708" s="73"/>
      <c r="GQ708" s="73"/>
      <c r="GR708" s="73"/>
      <c r="GS708" s="73"/>
      <c r="GT708" s="73"/>
      <c r="GU708" s="73"/>
      <c r="GV708" s="73"/>
      <c r="GW708" s="73"/>
      <c r="GX708" s="73"/>
      <c r="GY708" s="73"/>
      <c r="GZ708" s="73"/>
      <c r="HA708" s="73"/>
      <c r="HB708" s="73"/>
      <c r="HC708" s="73"/>
      <c r="HD708" s="73"/>
      <c r="HE708" s="73"/>
      <c r="HF708" s="73"/>
      <c r="HG708" s="73"/>
      <c r="HH708" s="73"/>
      <c r="HI708" s="73"/>
      <c r="HJ708" s="73"/>
      <c r="HK708" s="73"/>
      <c r="HL708" s="73"/>
      <c r="HM708" s="73"/>
      <c r="HN708" s="73"/>
      <c r="HO708" s="73"/>
      <c r="HP708" s="73"/>
      <c r="HQ708" s="73"/>
      <c r="HR708" s="73"/>
      <c r="HS708" s="73"/>
      <c r="HT708" s="73"/>
      <c r="HU708" s="73"/>
      <c r="HV708" s="73"/>
      <c r="HW708" s="73"/>
      <c r="HX708" s="73"/>
      <c r="HY708" s="73"/>
      <c r="HZ708" s="73"/>
      <c r="IA708" s="73"/>
      <c r="IB708" s="73"/>
      <c r="IC708" s="73"/>
      <c r="ID708" s="73"/>
      <c r="IE708" s="73"/>
      <c r="IF708" s="73"/>
      <c r="IG708" s="73"/>
      <c r="IH708" s="73"/>
      <c r="II708" s="73"/>
      <c r="IJ708" s="73"/>
      <c r="IK708" s="73"/>
      <c r="IL708" s="73"/>
    </row>
    <row r="709" spans="2:246" s="127" customFormat="1" ht="30">
      <c r="B709" s="49" t="s">
        <v>33</v>
      </c>
      <c r="E709" s="118">
        <v>25</v>
      </c>
      <c r="F709" s="115" t="s">
        <v>950</v>
      </c>
      <c r="G709" s="395"/>
      <c r="H709" s="222">
        <v>650</v>
      </c>
      <c r="I709" s="203">
        <v>650</v>
      </c>
      <c r="J709" s="113"/>
      <c r="K709" s="113"/>
      <c r="L709" s="88">
        <f t="shared" si="134"/>
        <v>650</v>
      </c>
      <c r="M709" s="113">
        <v>650</v>
      </c>
      <c r="N709" s="114"/>
      <c r="O709" s="113"/>
      <c r="P709" s="113">
        <v>0</v>
      </c>
      <c r="Q709" s="113"/>
      <c r="R709" s="114"/>
      <c r="S709" s="114"/>
      <c r="T709" s="114">
        <v>4.3000000000006366E-2</v>
      </c>
      <c r="U709" s="114">
        <v>4.3000000000006366E-2</v>
      </c>
      <c r="V709" s="114"/>
      <c r="W709" s="114"/>
      <c r="X709" s="76" t="s">
        <v>907</v>
      </c>
      <c r="Y709" s="122"/>
      <c r="Z709" s="50">
        <f t="shared" si="129"/>
        <v>650</v>
      </c>
      <c r="AA709" s="51">
        <f t="shared" si="130"/>
        <v>650</v>
      </c>
      <c r="AB709" s="51">
        <f t="shared" si="131"/>
        <v>0</v>
      </c>
      <c r="AC709" s="51">
        <f t="shared" si="132"/>
        <v>4.3000000000006366E-2</v>
      </c>
      <c r="AD709" s="73"/>
      <c r="AE709" s="73"/>
      <c r="AF709" s="73"/>
      <c r="AG709" s="73"/>
      <c r="AH709" s="73"/>
      <c r="AI709" s="73"/>
      <c r="AJ709" s="73"/>
      <c r="AK709" s="73"/>
      <c r="AL709" s="73"/>
      <c r="AM709" s="73"/>
      <c r="AN709" s="73"/>
      <c r="AO709" s="73"/>
      <c r="AP709" s="73"/>
      <c r="AQ709" s="73"/>
      <c r="AR709" s="73"/>
      <c r="AS709" s="73"/>
      <c r="AT709" s="73"/>
      <c r="AU709" s="73"/>
      <c r="AV709" s="73"/>
      <c r="AW709" s="73"/>
      <c r="AX709" s="73"/>
      <c r="AY709" s="73"/>
      <c r="AZ709" s="73"/>
      <c r="BA709" s="73"/>
      <c r="BB709" s="73"/>
      <c r="BC709" s="73"/>
      <c r="BD709" s="73"/>
      <c r="BE709" s="73"/>
      <c r="BF709" s="73"/>
      <c r="BG709" s="73"/>
      <c r="BH709" s="73"/>
      <c r="BI709" s="73"/>
      <c r="BJ709" s="73"/>
      <c r="BK709" s="73"/>
      <c r="BL709" s="73"/>
      <c r="BM709" s="73"/>
      <c r="BN709" s="73"/>
      <c r="BO709" s="73"/>
      <c r="BP709" s="73"/>
      <c r="BQ709" s="73"/>
      <c r="BR709" s="73"/>
      <c r="BS709" s="73"/>
      <c r="BT709" s="73"/>
      <c r="BU709" s="73"/>
      <c r="BV709" s="73"/>
      <c r="BW709" s="73"/>
      <c r="BX709" s="73"/>
      <c r="BY709" s="73"/>
      <c r="BZ709" s="73"/>
      <c r="CA709" s="73"/>
      <c r="CB709" s="73"/>
      <c r="CC709" s="73"/>
      <c r="CD709" s="73"/>
      <c r="CE709" s="73"/>
      <c r="CF709" s="73"/>
      <c r="CG709" s="73"/>
      <c r="CH709" s="73"/>
      <c r="CI709" s="73"/>
      <c r="CJ709" s="73"/>
      <c r="CK709" s="73"/>
      <c r="CL709" s="73"/>
      <c r="CM709" s="73"/>
      <c r="CN709" s="73"/>
      <c r="CO709" s="73"/>
      <c r="CP709" s="73"/>
      <c r="CQ709" s="73"/>
      <c r="CR709" s="73"/>
      <c r="CS709" s="73"/>
      <c r="CT709" s="73"/>
      <c r="CU709" s="73"/>
      <c r="CV709" s="73"/>
      <c r="CW709" s="73"/>
      <c r="CX709" s="73"/>
      <c r="CY709" s="73"/>
      <c r="CZ709" s="73"/>
      <c r="DA709" s="73"/>
      <c r="DB709" s="73"/>
      <c r="DC709" s="73"/>
      <c r="DD709" s="73"/>
      <c r="DE709" s="73"/>
      <c r="DF709" s="73"/>
      <c r="DG709" s="73"/>
      <c r="DH709" s="73"/>
      <c r="DI709" s="73"/>
      <c r="DJ709" s="73"/>
      <c r="DK709" s="73"/>
      <c r="DL709" s="73"/>
      <c r="DM709" s="73"/>
      <c r="DN709" s="73"/>
      <c r="DO709" s="73"/>
      <c r="DP709" s="73"/>
      <c r="DQ709" s="73"/>
      <c r="DR709" s="73"/>
      <c r="DS709" s="73"/>
      <c r="DT709" s="73"/>
      <c r="DU709" s="73"/>
      <c r="DV709" s="73"/>
      <c r="DW709" s="73"/>
      <c r="DX709" s="73"/>
      <c r="DY709" s="73"/>
      <c r="DZ709" s="73"/>
      <c r="EA709" s="73"/>
      <c r="EB709" s="73"/>
      <c r="EC709" s="73"/>
      <c r="ED709" s="73"/>
      <c r="EE709" s="73"/>
      <c r="EF709" s="73"/>
      <c r="EG709" s="73"/>
      <c r="EH709" s="73"/>
      <c r="EI709" s="73"/>
      <c r="EJ709" s="73"/>
      <c r="EK709" s="73"/>
      <c r="EL709" s="73"/>
      <c r="EM709" s="73"/>
      <c r="EN709" s="73"/>
      <c r="EO709" s="73"/>
      <c r="EP709" s="73"/>
      <c r="EQ709" s="73"/>
      <c r="ER709" s="73"/>
      <c r="ES709" s="73"/>
      <c r="ET709" s="73"/>
      <c r="EU709" s="73"/>
      <c r="EV709" s="73"/>
      <c r="EW709" s="73"/>
      <c r="EX709" s="73"/>
      <c r="EY709" s="73"/>
      <c r="EZ709" s="73"/>
      <c r="FA709" s="73"/>
      <c r="FB709" s="73"/>
      <c r="FC709" s="73"/>
      <c r="FD709" s="73"/>
      <c r="FE709" s="73"/>
      <c r="FF709" s="73"/>
      <c r="FG709" s="73"/>
      <c r="FH709" s="73"/>
      <c r="FI709" s="73"/>
      <c r="FJ709" s="73"/>
      <c r="FK709" s="73"/>
      <c r="FL709" s="73"/>
      <c r="FM709" s="73"/>
      <c r="FN709" s="73"/>
      <c r="FO709" s="73"/>
      <c r="FP709" s="73"/>
      <c r="FQ709" s="73"/>
      <c r="FR709" s="73"/>
      <c r="FS709" s="73"/>
      <c r="FT709" s="73"/>
      <c r="FU709" s="73"/>
      <c r="FV709" s="73"/>
      <c r="FW709" s="73"/>
      <c r="FX709" s="73"/>
      <c r="FY709" s="73"/>
      <c r="FZ709" s="73"/>
      <c r="GA709" s="73"/>
      <c r="GB709" s="73"/>
      <c r="GC709" s="73"/>
      <c r="GD709" s="73"/>
      <c r="GE709" s="73"/>
      <c r="GF709" s="73"/>
      <c r="GG709" s="73"/>
      <c r="GH709" s="73"/>
      <c r="GI709" s="73"/>
      <c r="GJ709" s="73"/>
      <c r="GK709" s="73"/>
      <c r="GL709" s="73"/>
      <c r="GM709" s="73"/>
      <c r="GN709" s="73"/>
      <c r="GO709" s="73"/>
      <c r="GP709" s="73"/>
      <c r="GQ709" s="73"/>
      <c r="GR709" s="73"/>
      <c r="GS709" s="73"/>
      <c r="GT709" s="73"/>
      <c r="GU709" s="73"/>
      <c r="GV709" s="73"/>
      <c r="GW709" s="73"/>
      <c r="GX709" s="73"/>
      <c r="GY709" s="73"/>
      <c r="GZ709" s="73"/>
      <c r="HA709" s="73"/>
      <c r="HB709" s="73"/>
      <c r="HC709" s="73"/>
      <c r="HD709" s="73"/>
      <c r="HE709" s="73"/>
      <c r="HF709" s="73"/>
      <c r="HG709" s="73"/>
      <c r="HH709" s="73"/>
      <c r="HI709" s="73"/>
      <c r="HJ709" s="73"/>
      <c r="HK709" s="73"/>
      <c r="HL709" s="73"/>
      <c r="HM709" s="73"/>
      <c r="HN709" s="73"/>
      <c r="HO709" s="73"/>
      <c r="HP709" s="73"/>
      <c r="HQ709" s="73"/>
      <c r="HR709" s="73"/>
      <c r="HS709" s="73"/>
      <c r="HT709" s="73"/>
      <c r="HU709" s="73"/>
      <c r="HV709" s="73"/>
      <c r="HW709" s="73"/>
      <c r="HX709" s="73"/>
      <c r="HY709" s="73"/>
      <c r="HZ709" s="73"/>
      <c r="IA709" s="73"/>
      <c r="IB709" s="73"/>
      <c r="IC709" s="73"/>
      <c r="ID709" s="73"/>
      <c r="IE709" s="73"/>
      <c r="IF709" s="73"/>
      <c r="IG709" s="73"/>
      <c r="IH709" s="73"/>
      <c r="II709" s="73"/>
      <c r="IJ709" s="73"/>
      <c r="IK709" s="73"/>
      <c r="IL709" s="73"/>
    </row>
    <row r="710" spans="2:246" s="127" customFormat="1" ht="30">
      <c r="B710" s="49" t="s">
        <v>33</v>
      </c>
      <c r="E710" s="118">
        <v>26</v>
      </c>
      <c r="F710" s="115" t="s">
        <v>951</v>
      </c>
      <c r="G710" s="395"/>
      <c r="H710" s="222">
        <v>797</v>
      </c>
      <c r="I710" s="203">
        <v>797</v>
      </c>
      <c r="J710" s="113"/>
      <c r="K710" s="113"/>
      <c r="L710" s="88">
        <f t="shared" si="134"/>
        <v>797</v>
      </c>
      <c r="M710" s="113">
        <v>797</v>
      </c>
      <c r="N710" s="114"/>
      <c r="O710" s="113"/>
      <c r="P710" s="113">
        <v>0</v>
      </c>
      <c r="Q710" s="113"/>
      <c r="R710" s="114"/>
      <c r="S710" s="114"/>
      <c r="T710" s="114">
        <v>9.5000000000027285E-2</v>
      </c>
      <c r="U710" s="114">
        <v>9.5000000000027285E-2</v>
      </c>
      <c r="V710" s="114"/>
      <c r="W710" s="114"/>
      <c r="X710" s="76" t="s">
        <v>907</v>
      </c>
      <c r="Y710" s="122"/>
      <c r="Z710" s="50">
        <f t="shared" si="129"/>
        <v>797</v>
      </c>
      <c r="AA710" s="51">
        <f t="shared" si="130"/>
        <v>797</v>
      </c>
      <c r="AB710" s="51">
        <f t="shared" si="131"/>
        <v>0</v>
      </c>
      <c r="AC710" s="51">
        <f t="shared" si="132"/>
        <v>9.5000000000027285E-2</v>
      </c>
      <c r="AD710" s="73"/>
      <c r="AE710" s="73"/>
      <c r="AF710" s="73"/>
      <c r="AG710" s="73"/>
      <c r="AH710" s="73"/>
      <c r="AI710" s="73"/>
      <c r="AJ710" s="73"/>
      <c r="AK710" s="73"/>
      <c r="AL710" s="73"/>
      <c r="AM710" s="73"/>
      <c r="AN710" s="73"/>
      <c r="AO710" s="73"/>
      <c r="AP710" s="73"/>
      <c r="AQ710" s="73"/>
      <c r="AR710" s="73"/>
      <c r="AS710" s="73"/>
      <c r="AT710" s="73"/>
      <c r="AU710" s="73"/>
      <c r="AV710" s="73"/>
      <c r="AW710" s="73"/>
      <c r="AX710" s="73"/>
      <c r="AY710" s="73"/>
      <c r="AZ710" s="73"/>
      <c r="BA710" s="73"/>
      <c r="BB710" s="73"/>
      <c r="BC710" s="73"/>
      <c r="BD710" s="73"/>
      <c r="BE710" s="73"/>
      <c r="BF710" s="73"/>
      <c r="BG710" s="73"/>
      <c r="BH710" s="73"/>
      <c r="BI710" s="73"/>
      <c r="BJ710" s="73"/>
      <c r="BK710" s="73"/>
      <c r="BL710" s="73"/>
      <c r="BM710" s="73"/>
      <c r="BN710" s="73"/>
      <c r="BO710" s="73"/>
      <c r="BP710" s="73"/>
      <c r="BQ710" s="73"/>
      <c r="BR710" s="73"/>
      <c r="BS710" s="73"/>
      <c r="BT710" s="73"/>
      <c r="BU710" s="73"/>
      <c r="BV710" s="73"/>
      <c r="BW710" s="73"/>
      <c r="BX710" s="73"/>
      <c r="BY710" s="73"/>
      <c r="BZ710" s="73"/>
      <c r="CA710" s="73"/>
      <c r="CB710" s="73"/>
      <c r="CC710" s="73"/>
      <c r="CD710" s="73"/>
      <c r="CE710" s="73"/>
      <c r="CF710" s="73"/>
      <c r="CG710" s="73"/>
      <c r="CH710" s="73"/>
      <c r="CI710" s="73"/>
      <c r="CJ710" s="73"/>
      <c r="CK710" s="73"/>
      <c r="CL710" s="73"/>
      <c r="CM710" s="73"/>
      <c r="CN710" s="73"/>
      <c r="CO710" s="73"/>
      <c r="CP710" s="73"/>
      <c r="CQ710" s="73"/>
      <c r="CR710" s="73"/>
      <c r="CS710" s="73"/>
      <c r="CT710" s="73"/>
      <c r="CU710" s="73"/>
      <c r="CV710" s="73"/>
      <c r="CW710" s="73"/>
      <c r="CX710" s="73"/>
      <c r="CY710" s="73"/>
      <c r="CZ710" s="73"/>
      <c r="DA710" s="73"/>
      <c r="DB710" s="73"/>
      <c r="DC710" s="73"/>
      <c r="DD710" s="73"/>
      <c r="DE710" s="73"/>
      <c r="DF710" s="73"/>
      <c r="DG710" s="73"/>
      <c r="DH710" s="73"/>
      <c r="DI710" s="73"/>
      <c r="DJ710" s="73"/>
      <c r="DK710" s="73"/>
      <c r="DL710" s="73"/>
      <c r="DM710" s="73"/>
      <c r="DN710" s="73"/>
      <c r="DO710" s="73"/>
      <c r="DP710" s="73"/>
      <c r="DQ710" s="73"/>
      <c r="DR710" s="73"/>
      <c r="DS710" s="73"/>
      <c r="DT710" s="73"/>
      <c r="DU710" s="73"/>
      <c r="DV710" s="73"/>
      <c r="DW710" s="73"/>
      <c r="DX710" s="73"/>
      <c r="DY710" s="73"/>
      <c r="DZ710" s="73"/>
      <c r="EA710" s="73"/>
      <c r="EB710" s="73"/>
      <c r="EC710" s="73"/>
      <c r="ED710" s="73"/>
      <c r="EE710" s="73"/>
      <c r="EF710" s="73"/>
      <c r="EG710" s="73"/>
      <c r="EH710" s="73"/>
      <c r="EI710" s="73"/>
      <c r="EJ710" s="73"/>
      <c r="EK710" s="73"/>
      <c r="EL710" s="73"/>
      <c r="EM710" s="73"/>
      <c r="EN710" s="73"/>
      <c r="EO710" s="73"/>
      <c r="EP710" s="73"/>
      <c r="EQ710" s="73"/>
      <c r="ER710" s="73"/>
      <c r="ES710" s="73"/>
      <c r="ET710" s="73"/>
      <c r="EU710" s="73"/>
      <c r="EV710" s="73"/>
      <c r="EW710" s="73"/>
      <c r="EX710" s="73"/>
      <c r="EY710" s="73"/>
      <c r="EZ710" s="73"/>
      <c r="FA710" s="73"/>
      <c r="FB710" s="73"/>
      <c r="FC710" s="73"/>
      <c r="FD710" s="73"/>
      <c r="FE710" s="73"/>
      <c r="FF710" s="73"/>
      <c r="FG710" s="73"/>
      <c r="FH710" s="73"/>
      <c r="FI710" s="73"/>
      <c r="FJ710" s="73"/>
      <c r="FK710" s="73"/>
      <c r="FL710" s="73"/>
      <c r="FM710" s="73"/>
      <c r="FN710" s="73"/>
      <c r="FO710" s="73"/>
      <c r="FP710" s="73"/>
      <c r="FQ710" s="73"/>
      <c r="FR710" s="73"/>
      <c r="FS710" s="73"/>
      <c r="FT710" s="73"/>
      <c r="FU710" s="73"/>
      <c r="FV710" s="73"/>
      <c r="FW710" s="73"/>
      <c r="FX710" s="73"/>
      <c r="FY710" s="73"/>
      <c r="FZ710" s="73"/>
      <c r="GA710" s="73"/>
      <c r="GB710" s="73"/>
      <c r="GC710" s="73"/>
      <c r="GD710" s="73"/>
      <c r="GE710" s="73"/>
      <c r="GF710" s="73"/>
      <c r="GG710" s="73"/>
      <c r="GH710" s="73"/>
      <c r="GI710" s="73"/>
      <c r="GJ710" s="73"/>
      <c r="GK710" s="73"/>
      <c r="GL710" s="73"/>
      <c r="GM710" s="73"/>
      <c r="GN710" s="73"/>
      <c r="GO710" s="73"/>
      <c r="GP710" s="73"/>
      <c r="GQ710" s="73"/>
      <c r="GR710" s="73"/>
      <c r="GS710" s="73"/>
      <c r="GT710" s="73"/>
      <c r="GU710" s="73"/>
      <c r="GV710" s="73"/>
      <c r="GW710" s="73"/>
      <c r="GX710" s="73"/>
      <c r="GY710" s="73"/>
      <c r="GZ710" s="73"/>
      <c r="HA710" s="73"/>
      <c r="HB710" s="73"/>
      <c r="HC710" s="73"/>
      <c r="HD710" s="73"/>
      <c r="HE710" s="73"/>
      <c r="HF710" s="73"/>
      <c r="HG710" s="73"/>
      <c r="HH710" s="73"/>
      <c r="HI710" s="73"/>
      <c r="HJ710" s="73"/>
      <c r="HK710" s="73"/>
      <c r="HL710" s="73"/>
      <c r="HM710" s="73"/>
      <c r="HN710" s="73"/>
      <c r="HO710" s="73"/>
      <c r="HP710" s="73"/>
      <c r="HQ710" s="73"/>
      <c r="HR710" s="73"/>
      <c r="HS710" s="73"/>
      <c r="HT710" s="73"/>
      <c r="HU710" s="73"/>
      <c r="HV710" s="73"/>
      <c r="HW710" s="73"/>
      <c r="HX710" s="73"/>
      <c r="HY710" s="73"/>
      <c r="HZ710" s="73"/>
      <c r="IA710" s="73"/>
      <c r="IB710" s="73"/>
      <c r="IC710" s="73"/>
      <c r="ID710" s="73"/>
      <c r="IE710" s="73"/>
      <c r="IF710" s="73"/>
      <c r="IG710" s="73"/>
      <c r="IH710" s="73"/>
      <c r="II710" s="73"/>
      <c r="IJ710" s="73"/>
      <c r="IK710" s="73"/>
      <c r="IL710" s="73"/>
    </row>
    <row r="711" spans="2:246" s="127" customFormat="1" ht="30">
      <c r="B711" s="49" t="s">
        <v>33</v>
      </c>
      <c r="E711" s="118">
        <v>27</v>
      </c>
      <c r="F711" s="115" t="s">
        <v>952</v>
      </c>
      <c r="G711" s="395"/>
      <c r="H711" s="222">
        <v>950</v>
      </c>
      <c r="I711" s="203">
        <v>950</v>
      </c>
      <c r="J711" s="113"/>
      <c r="K711" s="113"/>
      <c r="L711" s="88">
        <f t="shared" si="134"/>
        <v>950</v>
      </c>
      <c r="M711" s="113">
        <v>950</v>
      </c>
      <c r="N711" s="114"/>
      <c r="O711" s="113"/>
      <c r="P711" s="113">
        <v>0</v>
      </c>
      <c r="Q711" s="113"/>
      <c r="R711" s="114"/>
      <c r="S711" s="114"/>
      <c r="T711" s="114">
        <v>8.0726919999999609</v>
      </c>
      <c r="U711" s="114">
        <v>8.0726919999999609</v>
      </c>
      <c r="V711" s="114"/>
      <c r="W711" s="114"/>
      <c r="X711" s="76" t="s">
        <v>907</v>
      </c>
      <c r="Y711" s="122"/>
      <c r="Z711" s="50">
        <f t="shared" si="129"/>
        <v>950</v>
      </c>
      <c r="AA711" s="51">
        <f t="shared" si="130"/>
        <v>950</v>
      </c>
      <c r="AB711" s="51">
        <f t="shared" si="131"/>
        <v>0</v>
      </c>
      <c r="AC711" s="51">
        <f t="shared" si="132"/>
        <v>8.0726919999999609</v>
      </c>
      <c r="AD711" s="73"/>
      <c r="AE711" s="73"/>
      <c r="AF711" s="73"/>
      <c r="AG711" s="73"/>
      <c r="AH711" s="73"/>
      <c r="AI711" s="73"/>
      <c r="AJ711" s="73"/>
      <c r="AK711" s="73"/>
      <c r="AL711" s="73"/>
      <c r="AM711" s="73"/>
      <c r="AN711" s="73"/>
      <c r="AO711" s="73"/>
      <c r="AP711" s="73"/>
      <c r="AQ711" s="73"/>
      <c r="AR711" s="73"/>
      <c r="AS711" s="73"/>
      <c r="AT711" s="73"/>
      <c r="AU711" s="73"/>
      <c r="AV711" s="73"/>
      <c r="AW711" s="73"/>
      <c r="AX711" s="73"/>
      <c r="AY711" s="73"/>
      <c r="AZ711" s="73"/>
      <c r="BA711" s="73"/>
      <c r="BB711" s="73"/>
      <c r="BC711" s="73"/>
      <c r="BD711" s="73"/>
      <c r="BE711" s="73"/>
      <c r="BF711" s="73"/>
      <c r="BG711" s="73"/>
      <c r="BH711" s="73"/>
      <c r="BI711" s="73"/>
      <c r="BJ711" s="73"/>
      <c r="BK711" s="73"/>
      <c r="BL711" s="73"/>
      <c r="BM711" s="73"/>
      <c r="BN711" s="73"/>
      <c r="BO711" s="73"/>
      <c r="BP711" s="73"/>
      <c r="BQ711" s="73"/>
      <c r="BR711" s="73"/>
      <c r="BS711" s="73"/>
      <c r="BT711" s="73"/>
      <c r="BU711" s="73"/>
      <c r="BV711" s="73"/>
      <c r="BW711" s="73"/>
      <c r="BX711" s="73"/>
      <c r="BY711" s="73"/>
      <c r="BZ711" s="73"/>
      <c r="CA711" s="73"/>
      <c r="CB711" s="73"/>
      <c r="CC711" s="73"/>
      <c r="CD711" s="73"/>
      <c r="CE711" s="73"/>
      <c r="CF711" s="73"/>
      <c r="CG711" s="73"/>
      <c r="CH711" s="73"/>
      <c r="CI711" s="73"/>
      <c r="CJ711" s="73"/>
      <c r="CK711" s="73"/>
      <c r="CL711" s="73"/>
      <c r="CM711" s="73"/>
      <c r="CN711" s="73"/>
      <c r="CO711" s="73"/>
      <c r="CP711" s="73"/>
      <c r="CQ711" s="73"/>
      <c r="CR711" s="73"/>
      <c r="CS711" s="73"/>
      <c r="CT711" s="73"/>
      <c r="CU711" s="73"/>
      <c r="CV711" s="73"/>
      <c r="CW711" s="73"/>
      <c r="CX711" s="73"/>
      <c r="CY711" s="73"/>
      <c r="CZ711" s="73"/>
      <c r="DA711" s="73"/>
      <c r="DB711" s="73"/>
      <c r="DC711" s="73"/>
      <c r="DD711" s="73"/>
      <c r="DE711" s="73"/>
      <c r="DF711" s="73"/>
      <c r="DG711" s="73"/>
      <c r="DH711" s="73"/>
      <c r="DI711" s="73"/>
      <c r="DJ711" s="73"/>
      <c r="DK711" s="73"/>
      <c r="DL711" s="73"/>
      <c r="DM711" s="73"/>
      <c r="DN711" s="73"/>
      <c r="DO711" s="73"/>
      <c r="DP711" s="73"/>
      <c r="DQ711" s="73"/>
      <c r="DR711" s="73"/>
      <c r="DS711" s="73"/>
      <c r="DT711" s="73"/>
      <c r="DU711" s="73"/>
      <c r="DV711" s="73"/>
      <c r="DW711" s="73"/>
      <c r="DX711" s="73"/>
      <c r="DY711" s="73"/>
      <c r="DZ711" s="73"/>
      <c r="EA711" s="73"/>
      <c r="EB711" s="73"/>
      <c r="EC711" s="73"/>
      <c r="ED711" s="73"/>
      <c r="EE711" s="73"/>
      <c r="EF711" s="73"/>
      <c r="EG711" s="73"/>
      <c r="EH711" s="73"/>
      <c r="EI711" s="73"/>
      <c r="EJ711" s="73"/>
      <c r="EK711" s="73"/>
      <c r="EL711" s="73"/>
      <c r="EM711" s="73"/>
      <c r="EN711" s="73"/>
      <c r="EO711" s="73"/>
      <c r="EP711" s="73"/>
      <c r="EQ711" s="73"/>
      <c r="ER711" s="73"/>
      <c r="ES711" s="73"/>
      <c r="ET711" s="73"/>
      <c r="EU711" s="73"/>
      <c r="EV711" s="73"/>
      <c r="EW711" s="73"/>
      <c r="EX711" s="73"/>
      <c r="EY711" s="73"/>
      <c r="EZ711" s="73"/>
      <c r="FA711" s="73"/>
      <c r="FB711" s="73"/>
      <c r="FC711" s="73"/>
      <c r="FD711" s="73"/>
      <c r="FE711" s="73"/>
      <c r="FF711" s="73"/>
      <c r="FG711" s="73"/>
      <c r="FH711" s="73"/>
      <c r="FI711" s="73"/>
      <c r="FJ711" s="73"/>
      <c r="FK711" s="73"/>
      <c r="FL711" s="73"/>
      <c r="FM711" s="73"/>
      <c r="FN711" s="73"/>
      <c r="FO711" s="73"/>
      <c r="FP711" s="73"/>
      <c r="FQ711" s="73"/>
      <c r="FR711" s="73"/>
      <c r="FS711" s="73"/>
      <c r="FT711" s="73"/>
      <c r="FU711" s="73"/>
      <c r="FV711" s="73"/>
      <c r="FW711" s="73"/>
      <c r="FX711" s="73"/>
      <c r="FY711" s="73"/>
      <c r="FZ711" s="73"/>
      <c r="GA711" s="73"/>
      <c r="GB711" s="73"/>
      <c r="GC711" s="73"/>
      <c r="GD711" s="73"/>
      <c r="GE711" s="73"/>
      <c r="GF711" s="73"/>
      <c r="GG711" s="73"/>
      <c r="GH711" s="73"/>
      <c r="GI711" s="73"/>
      <c r="GJ711" s="73"/>
      <c r="GK711" s="73"/>
      <c r="GL711" s="73"/>
      <c r="GM711" s="73"/>
      <c r="GN711" s="73"/>
      <c r="GO711" s="73"/>
      <c r="GP711" s="73"/>
      <c r="GQ711" s="73"/>
      <c r="GR711" s="73"/>
      <c r="GS711" s="73"/>
      <c r="GT711" s="73"/>
      <c r="GU711" s="73"/>
      <c r="GV711" s="73"/>
      <c r="GW711" s="73"/>
      <c r="GX711" s="73"/>
      <c r="GY711" s="73"/>
      <c r="GZ711" s="73"/>
      <c r="HA711" s="73"/>
      <c r="HB711" s="73"/>
      <c r="HC711" s="73"/>
      <c r="HD711" s="73"/>
      <c r="HE711" s="73"/>
      <c r="HF711" s="73"/>
      <c r="HG711" s="73"/>
      <c r="HH711" s="73"/>
      <c r="HI711" s="73"/>
      <c r="HJ711" s="73"/>
      <c r="HK711" s="73"/>
      <c r="HL711" s="73"/>
      <c r="HM711" s="73"/>
      <c r="HN711" s="73"/>
      <c r="HO711" s="73"/>
      <c r="HP711" s="73"/>
      <c r="HQ711" s="73"/>
      <c r="HR711" s="73"/>
      <c r="HS711" s="73"/>
      <c r="HT711" s="73"/>
      <c r="HU711" s="73"/>
      <c r="HV711" s="73"/>
      <c r="HW711" s="73"/>
      <c r="HX711" s="73"/>
      <c r="HY711" s="73"/>
      <c r="HZ711" s="73"/>
      <c r="IA711" s="73"/>
      <c r="IB711" s="73"/>
      <c r="IC711" s="73"/>
      <c r="ID711" s="73"/>
      <c r="IE711" s="73"/>
      <c r="IF711" s="73"/>
      <c r="IG711" s="73"/>
      <c r="IH711" s="73"/>
      <c r="II711" s="73"/>
      <c r="IJ711" s="73"/>
      <c r="IK711" s="73"/>
      <c r="IL711" s="73"/>
    </row>
    <row r="712" spans="2:246" s="127" customFormat="1" ht="30">
      <c r="B712" s="49" t="s">
        <v>33</v>
      </c>
      <c r="E712" s="118">
        <v>28</v>
      </c>
      <c r="F712" s="115" t="s">
        <v>956</v>
      </c>
      <c r="G712" s="395"/>
      <c r="H712" s="222">
        <v>560</v>
      </c>
      <c r="I712" s="203">
        <v>560</v>
      </c>
      <c r="J712" s="113"/>
      <c r="K712" s="113"/>
      <c r="L712" s="88">
        <f t="shared" si="134"/>
        <v>560</v>
      </c>
      <c r="M712" s="113">
        <v>560</v>
      </c>
      <c r="N712" s="114"/>
      <c r="O712" s="113"/>
      <c r="P712" s="113">
        <v>0</v>
      </c>
      <c r="Q712" s="113"/>
      <c r="R712" s="114"/>
      <c r="S712" s="114"/>
      <c r="T712" s="114">
        <v>9.6819080000000213</v>
      </c>
      <c r="U712" s="114">
        <v>9.6819080000000213</v>
      </c>
      <c r="V712" s="114"/>
      <c r="W712" s="114"/>
      <c r="X712" s="76" t="s">
        <v>907</v>
      </c>
      <c r="Y712" s="122"/>
      <c r="Z712" s="50">
        <f t="shared" si="129"/>
        <v>560</v>
      </c>
      <c r="AA712" s="51">
        <f t="shared" si="130"/>
        <v>560</v>
      </c>
      <c r="AB712" s="51">
        <f t="shared" si="131"/>
        <v>0</v>
      </c>
      <c r="AC712" s="51">
        <f t="shared" si="132"/>
        <v>9.6819080000000213</v>
      </c>
      <c r="AD712" s="73"/>
      <c r="AE712" s="73"/>
      <c r="AF712" s="73"/>
      <c r="AG712" s="73"/>
      <c r="AH712" s="73"/>
      <c r="AI712" s="73"/>
      <c r="AJ712" s="73"/>
      <c r="AK712" s="73"/>
      <c r="AL712" s="73"/>
      <c r="AM712" s="73"/>
      <c r="AN712" s="73"/>
      <c r="AO712" s="73"/>
      <c r="AP712" s="73"/>
      <c r="AQ712" s="73"/>
      <c r="AR712" s="73"/>
      <c r="AS712" s="73"/>
      <c r="AT712" s="73"/>
      <c r="AU712" s="73"/>
      <c r="AV712" s="73"/>
      <c r="AW712" s="73"/>
      <c r="AX712" s="73"/>
      <c r="AY712" s="73"/>
      <c r="AZ712" s="73"/>
      <c r="BA712" s="73"/>
      <c r="BB712" s="73"/>
      <c r="BC712" s="73"/>
      <c r="BD712" s="73"/>
      <c r="BE712" s="73"/>
      <c r="BF712" s="73"/>
      <c r="BG712" s="73"/>
      <c r="BH712" s="73"/>
      <c r="BI712" s="73"/>
      <c r="BJ712" s="73"/>
      <c r="BK712" s="73"/>
      <c r="BL712" s="73"/>
      <c r="BM712" s="73"/>
      <c r="BN712" s="73"/>
      <c r="BO712" s="73"/>
      <c r="BP712" s="73"/>
      <c r="BQ712" s="73"/>
      <c r="BR712" s="73"/>
      <c r="BS712" s="73"/>
      <c r="BT712" s="73"/>
      <c r="BU712" s="73"/>
      <c r="BV712" s="73"/>
      <c r="BW712" s="73"/>
      <c r="BX712" s="73"/>
      <c r="BY712" s="73"/>
      <c r="BZ712" s="73"/>
      <c r="CA712" s="73"/>
      <c r="CB712" s="73"/>
      <c r="CC712" s="73"/>
      <c r="CD712" s="73"/>
      <c r="CE712" s="73"/>
      <c r="CF712" s="73"/>
      <c r="CG712" s="73"/>
      <c r="CH712" s="73"/>
      <c r="CI712" s="73"/>
      <c r="CJ712" s="73"/>
      <c r="CK712" s="73"/>
      <c r="CL712" s="73"/>
      <c r="CM712" s="73"/>
      <c r="CN712" s="73"/>
      <c r="CO712" s="73"/>
      <c r="CP712" s="73"/>
      <c r="CQ712" s="73"/>
      <c r="CR712" s="73"/>
      <c r="CS712" s="73"/>
      <c r="CT712" s="73"/>
      <c r="CU712" s="73"/>
      <c r="CV712" s="73"/>
      <c r="CW712" s="73"/>
      <c r="CX712" s="73"/>
      <c r="CY712" s="73"/>
      <c r="CZ712" s="73"/>
      <c r="DA712" s="73"/>
      <c r="DB712" s="73"/>
      <c r="DC712" s="73"/>
      <c r="DD712" s="73"/>
      <c r="DE712" s="73"/>
      <c r="DF712" s="73"/>
      <c r="DG712" s="73"/>
      <c r="DH712" s="73"/>
      <c r="DI712" s="73"/>
      <c r="DJ712" s="73"/>
      <c r="DK712" s="73"/>
      <c r="DL712" s="73"/>
      <c r="DM712" s="73"/>
      <c r="DN712" s="73"/>
      <c r="DO712" s="73"/>
      <c r="DP712" s="73"/>
      <c r="DQ712" s="73"/>
      <c r="DR712" s="73"/>
      <c r="DS712" s="73"/>
      <c r="DT712" s="73"/>
      <c r="DU712" s="73"/>
      <c r="DV712" s="73"/>
      <c r="DW712" s="73"/>
      <c r="DX712" s="73"/>
      <c r="DY712" s="73"/>
      <c r="DZ712" s="73"/>
      <c r="EA712" s="73"/>
      <c r="EB712" s="73"/>
      <c r="EC712" s="73"/>
      <c r="ED712" s="73"/>
      <c r="EE712" s="73"/>
      <c r="EF712" s="73"/>
      <c r="EG712" s="73"/>
      <c r="EH712" s="73"/>
      <c r="EI712" s="73"/>
      <c r="EJ712" s="73"/>
      <c r="EK712" s="73"/>
      <c r="EL712" s="73"/>
      <c r="EM712" s="73"/>
      <c r="EN712" s="73"/>
      <c r="EO712" s="73"/>
      <c r="EP712" s="73"/>
      <c r="EQ712" s="73"/>
      <c r="ER712" s="73"/>
      <c r="ES712" s="73"/>
      <c r="ET712" s="73"/>
      <c r="EU712" s="73"/>
      <c r="EV712" s="73"/>
      <c r="EW712" s="73"/>
      <c r="EX712" s="73"/>
      <c r="EY712" s="73"/>
      <c r="EZ712" s="73"/>
      <c r="FA712" s="73"/>
      <c r="FB712" s="73"/>
      <c r="FC712" s="73"/>
      <c r="FD712" s="73"/>
      <c r="FE712" s="73"/>
      <c r="FF712" s="73"/>
      <c r="FG712" s="73"/>
      <c r="FH712" s="73"/>
      <c r="FI712" s="73"/>
      <c r="FJ712" s="73"/>
      <c r="FK712" s="73"/>
      <c r="FL712" s="73"/>
      <c r="FM712" s="73"/>
      <c r="FN712" s="73"/>
      <c r="FO712" s="73"/>
      <c r="FP712" s="73"/>
      <c r="FQ712" s="73"/>
      <c r="FR712" s="73"/>
      <c r="FS712" s="73"/>
      <c r="FT712" s="73"/>
      <c r="FU712" s="73"/>
      <c r="FV712" s="73"/>
      <c r="FW712" s="73"/>
      <c r="FX712" s="73"/>
      <c r="FY712" s="73"/>
      <c r="FZ712" s="73"/>
      <c r="GA712" s="73"/>
      <c r="GB712" s="73"/>
      <c r="GC712" s="73"/>
      <c r="GD712" s="73"/>
      <c r="GE712" s="73"/>
      <c r="GF712" s="73"/>
      <c r="GG712" s="73"/>
      <c r="GH712" s="73"/>
      <c r="GI712" s="73"/>
      <c r="GJ712" s="73"/>
      <c r="GK712" s="73"/>
      <c r="GL712" s="73"/>
      <c r="GM712" s="73"/>
      <c r="GN712" s="73"/>
      <c r="GO712" s="73"/>
      <c r="GP712" s="73"/>
      <c r="GQ712" s="73"/>
      <c r="GR712" s="73"/>
      <c r="GS712" s="73"/>
      <c r="GT712" s="73"/>
      <c r="GU712" s="73"/>
      <c r="GV712" s="73"/>
      <c r="GW712" s="73"/>
      <c r="GX712" s="73"/>
      <c r="GY712" s="73"/>
      <c r="GZ712" s="73"/>
      <c r="HA712" s="73"/>
      <c r="HB712" s="73"/>
      <c r="HC712" s="73"/>
      <c r="HD712" s="73"/>
      <c r="HE712" s="73"/>
      <c r="HF712" s="73"/>
      <c r="HG712" s="73"/>
      <c r="HH712" s="73"/>
      <c r="HI712" s="73"/>
      <c r="HJ712" s="73"/>
      <c r="HK712" s="73"/>
      <c r="HL712" s="73"/>
      <c r="HM712" s="73"/>
      <c r="HN712" s="73"/>
      <c r="HO712" s="73"/>
      <c r="HP712" s="73"/>
      <c r="HQ712" s="73"/>
      <c r="HR712" s="73"/>
      <c r="HS712" s="73"/>
      <c r="HT712" s="73"/>
      <c r="HU712" s="73"/>
      <c r="HV712" s="73"/>
      <c r="HW712" s="73"/>
      <c r="HX712" s="73"/>
      <c r="HY712" s="73"/>
      <c r="HZ712" s="73"/>
      <c r="IA712" s="73"/>
      <c r="IB712" s="73"/>
      <c r="IC712" s="73"/>
      <c r="ID712" s="73"/>
      <c r="IE712" s="73"/>
      <c r="IF712" s="73"/>
      <c r="IG712" s="73"/>
      <c r="IH712" s="73"/>
      <c r="II712" s="73"/>
      <c r="IJ712" s="73"/>
      <c r="IK712" s="73"/>
      <c r="IL712" s="73"/>
    </row>
    <row r="713" spans="2:246" s="127" customFormat="1" ht="30">
      <c r="B713" s="49" t="s">
        <v>33</v>
      </c>
      <c r="E713" s="118">
        <v>29</v>
      </c>
      <c r="F713" s="115" t="s">
        <v>957</v>
      </c>
      <c r="G713" s="395"/>
      <c r="H713" s="222">
        <v>400</v>
      </c>
      <c r="I713" s="203">
        <v>400</v>
      </c>
      <c r="J713" s="113"/>
      <c r="K713" s="113"/>
      <c r="L713" s="88">
        <f t="shared" si="134"/>
        <v>400</v>
      </c>
      <c r="M713" s="113">
        <v>400</v>
      </c>
      <c r="N713" s="114"/>
      <c r="O713" s="113"/>
      <c r="P713" s="113">
        <v>0</v>
      </c>
      <c r="Q713" s="113"/>
      <c r="R713" s="114"/>
      <c r="S713" s="114"/>
      <c r="T713" s="114">
        <v>7.1075190000000248</v>
      </c>
      <c r="U713" s="114">
        <v>7.1075190000000248</v>
      </c>
      <c r="V713" s="114"/>
      <c r="W713" s="114"/>
      <c r="X713" s="76" t="s">
        <v>907</v>
      </c>
      <c r="Y713" s="122"/>
      <c r="Z713" s="50">
        <f t="shared" si="129"/>
        <v>400</v>
      </c>
      <c r="AA713" s="51">
        <f t="shared" si="130"/>
        <v>400</v>
      </c>
      <c r="AB713" s="51">
        <f t="shared" si="131"/>
        <v>0</v>
      </c>
      <c r="AC713" s="51">
        <f t="shared" si="132"/>
        <v>7.1075190000000248</v>
      </c>
      <c r="AD713" s="73"/>
      <c r="AE713" s="73"/>
      <c r="AF713" s="73"/>
      <c r="AG713" s="73"/>
      <c r="AH713" s="73"/>
      <c r="AI713" s="73"/>
      <c r="AJ713" s="73"/>
      <c r="AK713" s="73"/>
      <c r="AL713" s="73"/>
      <c r="AM713" s="73"/>
      <c r="AN713" s="73"/>
      <c r="AO713" s="73"/>
      <c r="AP713" s="73"/>
      <c r="AQ713" s="73"/>
      <c r="AR713" s="73"/>
      <c r="AS713" s="73"/>
      <c r="AT713" s="73"/>
      <c r="AU713" s="73"/>
      <c r="AV713" s="73"/>
      <c r="AW713" s="73"/>
      <c r="AX713" s="73"/>
      <c r="AY713" s="73"/>
      <c r="AZ713" s="73"/>
      <c r="BA713" s="73"/>
      <c r="BB713" s="73"/>
      <c r="BC713" s="73"/>
      <c r="BD713" s="73"/>
      <c r="BE713" s="73"/>
      <c r="BF713" s="73"/>
      <c r="BG713" s="73"/>
      <c r="BH713" s="73"/>
      <c r="BI713" s="73"/>
      <c r="BJ713" s="73"/>
      <c r="BK713" s="73"/>
      <c r="BL713" s="73"/>
      <c r="BM713" s="73"/>
      <c r="BN713" s="73"/>
      <c r="BO713" s="73"/>
      <c r="BP713" s="73"/>
      <c r="BQ713" s="73"/>
      <c r="BR713" s="73"/>
      <c r="BS713" s="73"/>
      <c r="BT713" s="73"/>
      <c r="BU713" s="73"/>
      <c r="BV713" s="73"/>
      <c r="BW713" s="73"/>
      <c r="BX713" s="73"/>
      <c r="BY713" s="73"/>
      <c r="BZ713" s="73"/>
      <c r="CA713" s="73"/>
      <c r="CB713" s="73"/>
      <c r="CC713" s="73"/>
      <c r="CD713" s="73"/>
      <c r="CE713" s="73"/>
      <c r="CF713" s="73"/>
      <c r="CG713" s="73"/>
      <c r="CH713" s="73"/>
      <c r="CI713" s="73"/>
      <c r="CJ713" s="73"/>
      <c r="CK713" s="73"/>
      <c r="CL713" s="73"/>
      <c r="CM713" s="73"/>
      <c r="CN713" s="73"/>
      <c r="CO713" s="73"/>
      <c r="CP713" s="73"/>
      <c r="CQ713" s="73"/>
      <c r="CR713" s="73"/>
      <c r="CS713" s="73"/>
      <c r="CT713" s="73"/>
      <c r="CU713" s="73"/>
      <c r="CV713" s="73"/>
      <c r="CW713" s="73"/>
      <c r="CX713" s="73"/>
      <c r="CY713" s="73"/>
      <c r="CZ713" s="73"/>
      <c r="DA713" s="73"/>
      <c r="DB713" s="73"/>
      <c r="DC713" s="73"/>
      <c r="DD713" s="73"/>
      <c r="DE713" s="73"/>
      <c r="DF713" s="73"/>
      <c r="DG713" s="73"/>
      <c r="DH713" s="73"/>
      <c r="DI713" s="73"/>
      <c r="DJ713" s="73"/>
      <c r="DK713" s="73"/>
      <c r="DL713" s="73"/>
      <c r="DM713" s="73"/>
      <c r="DN713" s="73"/>
      <c r="DO713" s="73"/>
      <c r="DP713" s="73"/>
      <c r="DQ713" s="73"/>
      <c r="DR713" s="73"/>
      <c r="DS713" s="73"/>
      <c r="DT713" s="73"/>
      <c r="DU713" s="73"/>
      <c r="DV713" s="73"/>
      <c r="DW713" s="73"/>
      <c r="DX713" s="73"/>
      <c r="DY713" s="73"/>
      <c r="DZ713" s="73"/>
      <c r="EA713" s="73"/>
      <c r="EB713" s="73"/>
      <c r="EC713" s="73"/>
      <c r="ED713" s="73"/>
      <c r="EE713" s="73"/>
      <c r="EF713" s="73"/>
      <c r="EG713" s="73"/>
      <c r="EH713" s="73"/>
      <c r="EI713" s="73"/>
      <c r="EJ713" s="73"/>
      <c r="EK713" s="73"/>
      <c r="EL713" s="73"/>
      <c r="EM713" s="73"/>
      <c r="EN713" s="73"/>
      <c r="EO713" s="73"/>
      <c r="EP713" s="73"/>
      <c r="EQ713" s="73"/>
      <c r="ER713" s="73"/>
      <c r="ES713" s="73"/>
      <c r="ET713" s="73"/>
      <c r="EU713" s="73"/>
      <c r="EV713" s="73"/>
      <c r="EW713" s="73"/>
      <c r="EX713" s="73"/>
      <c r="EY713" s="73"/>
      <c r="EZ713" s="73"/>
      <c r="FA713" s="73"/>
      <c r="FB713" s="73"/>
      <c r="FC713" s="73"/>
      <c r="FD713" s="73"/>
      <c r="FE713" s="73"/>
      <c r="FF713" s="73"/>
      <c r="FG713" s="73"/>
      <c r="FH713" s="73"/>
      <c r="FI713" s="73"/>
      <c r="FJ713" s="73"/>
      <c r="FK713" s="73"/>
      <c r="FL713" s="73"/>
      <c r="FM713" s="73"/>
      <c r="FN713" s="73"/>
      <c r="FO713" s="73"/>
      <c r="FP713" s="73"/>
      <c r="FQ713" s="73"/>
      <c r="FR713" s="73"/>
      <c r="FS713" s="73"/>
      <c r="FT713" s="73"/>
      <c r="FU713" s="73"/>
      <c r="FV713" s="73"/>
      <c r="FW713" s="73"/>
      <c r="FX713" s="73"/>
      <c r="FY713" s="73"/>
      <c r="FZ713" s="73"/>
      <c r="GA713" s="73"/>
      <c r="GB713" s="73"/>
      <c r="GC713" s="73"/>
      <c r="GD713" s="73"/>
      <c r="GE713" s="73"/>
      <c r="GF713" s="73"/>
      <c r="GG713" s="73"/>
      <c r="GH713" s="73"/>
      <c r="GI713" s="73"/>
      <c r="GJ713" s="73"/>
      <c r="GK713" s="73"/>
      <c r="GL713" s="73"/>
      <c r="GM713" s="73"/>
      <c r="GN713" s="73"/>
      <c r="GO713" s="73"/>
      <c r="GP713" s="73"/>
      <c r="GQ713" s="73"/>
      <c r="GR713" s="73"/>
      <c r="GS713" s="73"/>
      <c r="GT713" s="73"/>
      <c r="GU713" s="73"/>
      <c r="GV713" s="73"/>
      <c r="GW713" s="73"/>
      <c r="GX713" s="73"/>
      <c r="GY713" s="73"/>
      <c r="GZ713" s="73"/>
      <c r="HA713" s="73"/>
      <c r="HB713" s="73"/>
      <c r="HC713" s="73"/>
      <c r="HD713" s="73"/>
      <c r="HE713" s="73"/>
      <c r="HF713" s="73"/>
      <c r="HG713" s="73"/>
      <c r="HH713" s="73"/>
      <c r="HI713" s="73"/>
      <c r="HJ713" s="73"/>
      <c r="HK713" s="73"/>
      <c r="HL713" s="73"/>
      <c r="HM713" s="73"/>
      <c r="HN713" s="73"/>
      <c r="HO713" s="73"/>
      <c r="HP713" s="73"/>
      <c r="HQ713" s="73"/>
      <c r="HR713" s="73"/>
      <c r="HS713" s="73"/>
      <c r="HT713" s="73"/>
      <c r="HU713" s="73"/>
      <c r="HV713" s="73"/>
      <c r="HW713" s="73"/>
      <c r="HX713" s="73"/>
      <c r="HY713" s="73"/>
      <c r="HZ713" s="73"/>
      <c r="IA713" s="73"/>
      <c r="IB713" s="73"/>
      <c r="IC713" s="73"/>
      <c r="ID713" s="73"/>
      <c r="IE713" s="73"/>
      <c r="IF713" s="73"/>
      <c r="IG713" s="73"/>
      <c r="IH713" s="73"/>
      <c r="II713" s="73"/>
      <c r="IJ713" s="73"/>
      <c r="IK713" s="73"/>
      <c r="IL713" s="73"/>
    </row>
    <row r="714" spans="2:246" s="127" customFormat="1" ht="15" customHeight="1">
      <c r="B714" s="49" t="s">
        <v>33</v>
      </c>
      <c r="E714" s="118">
        <v>30</v>
      </c>
      <c r="F714" s="115" t="s">
        <v>958</v>
      </c>
      <c r="G714" s="395"/>
      <c r="H714" s="222">
        <v>300</v>
      </c>
      <c r="I714" s="203">
        <v>300</v>
      </c>
      <c r="J714" s="113"/>
      <c r="K714" s="113"/>
      <c r="L714" s="88">
        <f t="shared" si="134"/>
        <v>300</v>
      </c>
      <c r="M714" s="113">
        <v>300</v>
      </c>
      <c r="N714" s="114"/>
      <c r="O714" s="113"/>
      <c r="P714" s="113">
        <v>0</v>
      </c>
      <c r="Q714" s="113"/>
      <c r="R714" s="114"/>
      <c r="S714" s="114"/>
      <c r="T714" s="114">
        <v>5.3145319999999856</v>
      </c>
      <c r="U714" s="114">
        <v>5.3145319999999856</v>
      </c>
      <c r="V714" s="114"/>
      <c r="W714" s="114"/>
      <c r="X714" s="76" t="s">
        <v>907</v>
      </c>
      <c r="Y714" s="122"/>
      <c r="Z714" s="50">
        <f t="shared" si="129"/>
        <v>300</v>
      </c>
      <c r="AA714" s="51">
        <f t="shared" si="130"/>
        <v>300</v>
      </c>
      <c r="AB714" s="51">
        <f t="shared" si="131"/>
        <v>0</v>
      </c>
      <c r="AC714" s="51">
        <f t="shared" si="132"/>
        <v>5.3145319999999856</v>
      </c>
      <c r="AD714" s="73"/>
      <c r="AE714" s="73"/>
      <c r="AF714" s="73"/>
      <c r="AG714" s="73"/>
      <c r="AH714" s="73"/>
      <c r="AI714" s="73"/>
      <c r="AJ714" s="73"/>
      <c r="AK714" s="73"/>
      <c r="AL714" s="73"/>
      <c r="AM714" s="73"/>
      <c r="AN714" s="73"/>
      <c r="AO714" s="73"/>
      <c r="AP714" s="73"/>
      <c r="AQ714" s="73"/>
      <c r="AR714" s="73"/>
      <c r="AS714" s="73"/>
      <c r="AT714" s="73"/>
      <c r="AU714" s="73"/>
      <c r="AV714" s="73"/>
      <c r="AW714" s="73"/>
      <c r="AX714" s="73"/>
      <c r="AY714" s="73"/>
      <c r="AZ714" s="73"/>
      <c r="BA714" s="73"/>
      <c r="BB714" s="73"/>
      <c r="BC714" s="73"/>
      <c r="BD714" s="73"/>
      <c r="BE714" s="73"/>
      <c r="BF714" s="73"/>
      <c r="BG714" s="73"/>
      <c r="BH714" s="73"/>
      <c r="BI714" s="73"/>
      <c r="BJ714" s="73"/>
      <c r="BK714" s="73"/>
      <c r="BL714" s="73"/>
      <c r="BM714" s="73"/>
      <c r="BN714" s="73"/>
      <c r="BO714" s="73"/>
      <c r="BP714" s="73"/>
      <c r="BQ714" s="73"/>
      <c r="BR714" s="73"/>
      <c r="BS714" s="73"/>
      <c r="BT714" s="73"/>
      <c r="BU714" s="73"/>
      <c r="BV714" s="73"/>
      <c r="BW714" s="73"/>
      <c r="BX714" s="73"/>
      <c r="BY714" s="73"/>
      <c r="BZ714" s="73"/>
      <c r="CA714" s="73"/>
      <c r="CB714" s="73"/>
      <c r="CC714" s="73"/>
      <c r="CD714" s="73"/>
      <c r="CE714" s="73"/>
      <c r="CF714" s="73"/>
      <c r="CG714" s="73"/>
      <c r="CH714" s="73"/>
      <c r="CI714" s="73"/>
      <c r="CJ714" s="73"/>
      <c r="CK714" s="73"/>
      <c r="CL714" s="73"/>
      <c r="CM714" s="73"/>
      <c r="CN714" s="73"/>
      <c r="CO714" s="73"/>
      <c r="CP714" s="73"/>
      <c r="CQ714" s="73"/>
      <c r="CR714" s="73"/>
      <c r="CS714" s="73"/>
      <c r="CT714" s="73"/>
      <c r="CU714" s="73"/>
      <c r="CV714" s="73"/>
      <c r="CW714" s="73"/>
      <c r="CX714" s="73"/>
      <c r="CY714" s="73"/>
      <c r="CZ714" s="73"/>
      <c r="DA714" s="73"/>
      <c r="DB714" s="73"/>
      <c r="DC714" s="73"/>
      <c r="DD714" s="73"/>
      <c r="DE714" s="73"/>
      <c r="DF714" s="73"/>
      <c r="DG714" s="73"/>
      <c r="DH714" s="73"/>
      <c r="DI714" s="73"/>
      <c r="DJ714" s="73"/>
      <c r="DK714" s="73"/>
      <c r="DL714" s="73"/>
      <c r="DM714" s="73"/>
      <c r="DN714" s="73"/>
      <c r="DO714" s="73"/>
      <c r="DP714" s="73"/>
      <c r="DQ714" s="73"/>
      <c r="DR714" s="73"/>
      <c r="DS714" s="73"/>
      <c r="DT714" s="73"/>
      <c r="DU714" s="73"/>
      <c r="DV714" s="73"/>
      <c r="DW714" s="73"/>
      <c r="DX714" s="73"/>
      <c r="DY714" s="73"/>
      <c r="DZ714" s="73"/>
      <c r="EA714" s="73"/>
      <c r="EB714" s="73"/>
      <c r="EC714" s="73"/>
      <c r="ED714" s="73"/>
      <c r="EE714" s="73"/>
      <c r="EF714" s="73"/>
      <c r="EG714" s="73"/>
      <c r="EH714" s="73"/>
      <c r="EI714" s="73"/>
      <c r="EJ714" s="73"/>
      <c r="EK714" s="73"/>
      <c r="EL714" s="73"/>
      <c r="EM714" s="73"/>
      <c r="EN714" s="73"/>
      <c r="EO714" s="73"/>
      <c r="EP714" s="73"/>
      <c r="EQ714" s="73"/>
      <c r="ER714" s="73"/>
      <c r="ES714" s="73"/>
      <c r="ET714" s="73"/>
      <c r="EU714" s="73"/>
      <c r="EV714" s="73"/>
      <c r="EW714" s="73"/>
      <c r="EX714" s="73"/>
      <c r="EY714" s="73"/>
      <c r="EZ714" s="73"/>
      <c r="FA714" s="73"/>
      <c r="FB714" s="73"/>
      <c r="FC714" s="73"/>
      <c r="FD714" s="73"/>
      <c r="FE714" s="73"/>
      <c r="FF714" s="73"/>
      <c r="FG714" s="73"/>
      <c r="FH714" s="73"/>
      <c r="FI714" s="73"/>
      <c r="FJ714" s="73"/>
      <c r="FK714" s="73"/>
      <c r="FL714" s="73"/>
      <c r="FM714" s="73"/>
      <c r="FN714" s="73"/>
      <c r="FO714" s="73"/>
      <c r="FP714" s="73"/>
      <c r="FQ714" s="73"/>
      <c r="FR714" s="73"/>
      <c r="FS714" s="73"/>
      <c r="FT714" s="73"/>
      <c r="FU714" s="73"/>
      <c r="FV714" s="73"/>
      <c r="FW714" s="73"/>
      <c r="FX714" s="73"/>
      <c r="FY714" s="73"/>
      <c r="FZ714" s="73"/>
      <c r="GA714" s="73"/>
      <c r="GB714" s="73"/>
      <c r="GC714" s="73"/>
      <c r="GD714" s="73"/>
      <c r="GE714" s="73"/>
      <c r="GF714" s="73"/>
      <c r="GG714" s="73"/>
      <c r="GH714" s="73"/>
      <c r="GI714" s="73"/>
      <c r="GJ714" s="73"/>
      <c r="GK714" s="73"/>
      <c r="GL714" s="73"/>
      <c r="GM714" s="73"/>
      <c r="GN714" s="73"/>
      <c r="GO714" s="73"/>
      <c r="GP714" s="73"/>
      <c r="GQ714" s="73"/>
      <c r="GR714" s="73"/>
      <c r="GS714" s="73"/>
      <c r="GT714" s="73"/>
      <c r="GU714" s="73"/>
      <c r="GV714" s="73"/>
      <c r="GW714" s="73"/>
      <c r="GX714" s="73"/>
      <c r="GY714" s="73"/>
      <c r="GZ714" s="73"/>
      <c r="HA714" s="73"/>
      <c r="HB714" s="73"/>
      <c r="HC714" s="73"/>
      <c r="HD714" s="73"/>
      <c r="HE714" s="73"/>
      <c r="HF714" s="73"/>
      <c r="HG714" s="73"/>
      <c r="HH714" s="73"/>
      <c r="HI714" s="73"/>
      <c r="HJ714" s="73"/>
      <c r="HK714" s="73"/>
      <c r="HL714" s="73"/>
      <c r="HM714" s="73"/>
      <c r="HN714" s="73"/>
      <c r="HO714" s="73"/>
      <c r="HP714" s="73"/>
      <c r="HQ714" s="73"/>
      <c r="HR714" s="73"/>
      <c r="HS714" s="73"/>
      <c r="HT714" s="73"/>
      <c r="HU714" s="73"/>
      <c r="HV714" s="73"/>
      <c r="HW714" s="73"/>
      <c r="HX714" s="73"/>
      <c r="HY714" s="73"/>
      <c r="HZ714" s="73"/>
      <c r="IA714" s="73"/>
      <c r="IB714" s="73"/>
      <c r="IC714" s="73"/>
      <c r="ID714" s="73"/>
      <c r="IE714" s="73"/>
      <c r="IF714" s="73"/>
      <c r="IG714" s="73"/>
      <c r="IH714" s="73"/>
      <c r="II714" s="73"/>
      <c r="IJ714" s="73"/>
      <c r="IK714" s="73"/>
      <c r="IL714" s="73"/>
    </row>
    <row r="715" spans="2:246" s="127" customFormat="1" ht="15" customHeight="1">
      <c r="B715" s="49" t="s">
        <v>33</v>
      </c>
      <c r="E715" s="118">
        <v>31</v>
      </c>
      <c r="F715" s="115" t="s">
        <v>959</v>
      </c>
      <c r="G715" s="395"/>
      <c r="H715" s="222">
        <v>466</v>
      </c>
      <c r="I715" s="203">
        <v>466</v>
      </c>
      <c r="J715" s="113"/>
      <c r="K715" s="113"/>
      <c r="L715" s="88">
        <f t="shared" si="134"/>
        <v>0</v>
      </c>
      <c r="M715" s="113"/>
      <c r="N715" s="114"/>
      <c r="O715" s="113"/>
      <c r="P715" s="113">
        <v>466</v>
      </c>
      <c r="Q715" s="113">
        <v>466</v>
      </c>
      <c r="R715" s="114"/>
      <c r="S715" s="114"/>
      <c r="T715" s="114">
        <v>0</v>
      </c>
      <c r="U715" s="114">
        <v>0</v>
      </c>
      <c r="V715" s="114"/>
      <c r="W715" s="114"/>
      <c r="X715" s="76" t="s">
        <v>907</v>
      </c>
      <c r="Y715" s="122"/>
      <c r="Z715" s="50">
        <f t="shared" si="129"/>
        <v>466</v>
      </c>
      <c r="AA715" s="51">
        <f t="shared" si="130"/>
        <v>0</v>
      </c>
      <c r="AB715" s="51">
        <f t="shared" si="131"/>
        <v>466</v>
      </c>
      <c r="AC715" s="51">
        <f t="shared" si="132"/>
        <v>0</v>
      </c>
      <c r="AD715" s="73"/>
      <c r="AE715" s="73"/>
      <c r="AF715" s="73"/>
      <c r="AG715" s="73"/>
      <c r="AH715" s="73"/>
      <c r="AI715" s="73"/>
      <c r="AJ715" s="73"/>
      <c r="AK715" s="73"/>
      <c r="AL715" s="73"/>
      <c r="AM715" s="73"/>
      <c r="AN715" s="73"/>
      <c r="AO715" s="73"/>
      <c r="AP715" s="73"/>
      <c r="AQ715" s="73"/>
      <c r="AR715" s="73"/>
      <c r="AS715" s="73"/>
      <c r="AT715" s="73"/>
      <c r="AU715" s="73"/>
      <c r="AV715" s="73"/>
      <c r="AW715" s="73"/>
      <c r="AX715" s="73"/>
      <c r="AY715" s="73"/>
      <c r="AZ715" s="73"/>
      <c r="BA715" s="73"/>
      <c r="BB715" s="73"/>
      <c r="BC715" s="73"/>
      <c r="BD715" s="73"/>
      <c r="BE715" s="73"/>
      <c r="BF715" s="73"/>
      <c r="BG715" s="73"/>
      <c r="BH715" s="73"/>
      <c r="BI715" s="73"/>
      <c r="BJ715" s="73"/>
      <c r="BK715" s="73"/>
      <c r="BL715" s="73"/>
      <c r="BM715" s="73"/>
      <c r="BN715" s="73"/>
      <c r="BO715" s="73"/>
      <c r="BP715" s="73"/>
      <c r="BQ715" s="73"/>
      <c r="BR715" s="73"/>
      <c r="BS715" s="73"/>
      <c r="BT715" s="73"/>
      <c r="BU715" s="73"/>
      <c r="BV715" s="73"/>
      <c r="BW715" s="73"/>
      <c r="BX715" s="73"/>
      <c r="BY715" s="73"/>
      <c r="BZ715" s="73"/>
      <c r="CA715" s="73"/>
      <c r="CB715" s="73"/>
      <c r="CC715" s="73"/>
      <c r="CD715" s="73"/>
      <c r="CE715" s="73"/>
      <c r="CF715" s="73"/>
      <c r="CG715" s="73"/>
      <c r="CH715" s="73"/>
      <c r="CI715" s="73"/>
      <c r="CJ715" s="73"/>
      <c r="CK715" s="73"/>
      <c r="CL715" s="73"/>
      <c r="CM715" s="73"/>
      <c r="CN715" s="73"/>
      <c r="CO715" s="73"/>
      <c r="CP715" s="73"/>
      <c r="CQ715" s="73"/>
      <c r="CR715" s="73"/>
      <c r="CS715" s="73"/>
      <c r="CT715" s="73"/>
      <c r="CU715" s="73"/>
      <c r="CV715" s="73"/>
      <c r="CW715" s="73"/>
      <c r="CX715" s="73"/>
      <c r="CY715" s="73"/>
      <c r="CZ715" s="73"/>
      <c r="DA715" s="73"/>
      <c r="DB715" s="73"/>
      <c r="DC715" s="73"/>
      <c r="DD715" s="73"/>
      <c r="DE715" s="73"/>
      <c r="DF715" s="73"/>
      <c r="DG715" s="73"/>
      <c r="DH715" s="73"/>
      <c r="DI715" s="73"/>
      <c r="DJ715" s="73"/>
      <c r="DK715" s="73"/>
      <c r="DL715" s="73"/>
      <c r="DM715" s="73"/>
      <c r="DN715" s="73"/>
      <c r="DO715" s="73"/>
      <c r="DP715" s="73"/>
      <c r="DQ715" s="73"/>
      <c r="DR715" s="73"/>
      <c r="DS715" s="73"/>
      <c r="DT715" s="73"/>
      <c r="DU715" s="73"/>
      <c r="DV715" s="73"/>
      <c r="DW715" s="73"/>
      <c r="DX715" s="73"/>
      <c r="DY715" s="73"/>
      <c r="DZ715" s="73"/>
      <c r="EA715" s="73"/>
      <c r="EB715" s="73"/>
      <c r="EC715" s="73"/>
      <c r="ED715" s="73"/>
      <c r="EE715" s="73"/>
      <c r="EF715" s="73"/>
      <c r="EG715" s="73"/>
      <c r="EH715" s="73"/>
      <c r="EI715" s="73"/>
      <c r="EJ715" s="73"/>
      <c r="EK715" s="73"/>
      <c r="EL715" s="73"/>
      <c r="EM715" s="73"/>
      <c r="EN715" s="73"/>
      <c r="EO715" s="73"/>
      <c r="EP715" s="73"/>
      <c r="EQ715" s="73"/>
      <c r="ER715" s="73"/>
      <c r="ES715" s="73"/>
      <c r="ET715" s="73"/>
      <c r="EU715" s="73"/>
      <c r="EV715" s="73"/>
      <c r="EW715" s="73"/>
      <c r="EX715" s="73"/>
      <c r="EY715" s="73"/>
      <c r="EZ715" s="73"/>
      <c r="FA715" s="73"/>
      <c r="FB715" s="73"/>
      <c r="FC715" s="73"/>
      <c r="FD715" s="73"/>
      <c r="FE715" s="73"/>
      <c r="FF715" s="73"/>
      <c r="FG715" s="73"/>
      <c r="FH715" s="73"/>
      <c r="FI715" s="73"/>
      <c r="FJ715" s="73"/>
      <c r="FK715" s="73"/>
      <c r="FL715" s="73"/>
      <c r="FM715" s="73"/>
      <c r="FN715" s="73"/>
      <c r="FO715" s="73"/>
      <c r="FP715" s="73"/>
      <c r="FQ715" s="73"/>
      <c r="FR715" s="73"/>
      <c r="FS715" s="73"/>
      <c r="FT715" s="73"/>
      <c r="FU715" s="73"/>
      <c r="FV715" s="73"/>
      <c r="FW715" s="73"/>
      <c r="FX715" s="73"/>
      <c r="FY715" s="73"/>
      <c r="FZ715" s="73"/>
      <c r="GA715" s="73"/>
      <c r="GB715" s="73"/>
      <c r="GC715" s="73"/>
      <c r="GD715" s="73"/>
      <c r="GE715" s="73"/>
      <c r="GF715" s="73"/>
      <c r="GG715" s="73"/>
      <c r="GH715" s="73"/>
      <c r="GI715" s="73"/>
      <c r="GJ715" s="73"/>
      <c r="GK715" s="73"/>
      <c r="GL715" s="73"/>
      <c r="GM715" s="73"/>
      <c r="GN715" s="73"/>
      <c r="GO715" s="73"/>
      <c r="GP715" s="73"/>
      <c r="GQ715" s="73"/>
      <c r="GR715" s="73"/>
      <c r="GS715" s="73"/>
      <c r="GT715" s="73"/>
      <c r="GU715" s="73"/>
      <c r="GV715" s="73"/>
      <c r="GW715" s="73"/>
      <c r="GX715" s="73"/>
      <c r="GY715" s="73"/>
      <c r="GZ715" s="73"/>
      <c r="HA715" s="73"/>
      <c r="HB715" s="73"/>
      <c r="HC715" s="73"/>
      <c r="HD715" s="73"/>
      <c r="HE715" s="73"/>
      <c r="HF715" s="73"/>
      <c r="HG715" s="73"/>
      <c r="HH715" s="73"/>
      <c r="HI715" s="73"/>
      <c r="HJ715" s="73"/>
      <c r="HK715" s="73"/>
      <c r="HL715" s="73"/>
      <c r="HM715" s="73"/>
      <c r="HN715" s="73"/>
      <c r="HO715" s="73"/>
      <c r="HP715" s="73"/>
      <c r="HQ715" s="73"/>
      <c r="HR715" s="73"/>
      <c r="HS715" s="73"/>
      <c r="HT715" s="73"/>
      <c r="HU715" s="73"/>
      <c r="HV715" s="73"/>
      <c r="HW715" s="73"/>
      <c r="HX715" s="73"/>
      <c r="HY715" s="73"/>
      <c r="HZ715" s="73"/>
      <c r="IA715" s="73"/>
      <c r="IB715" s="73"/>
      <c r="IC715" s="73"/>
      <c r="ID715" s="73"/>
      <c r="IE715" s="73"/>
      <c r="IF715" s="73"/>
      <c r="IG715" s="73"/>
      <c r="IH715" s="73"/>
      <c r="II715" s="73"/>
      <c r="IJ715" s="73"/>
      <c r="IK715" s="73"/>
      <c r="IL715" s="73"/>
    </row>
    <row r="716" spans="2:246" s="127" customFormat="1" ht="36" customHeight="1">
      <c r="B716" s="49" t="s">
        <v>33</v>
      </c>
      <c r="E716" s="90">
        <v>32</v>
      </c>
      <c r="F716" s="115" t="s">
        <v>955</v>
      </c>
      <c r="G716" s="395" t="s">
        <v>1305</v>
      </c>
      <c r="H716" s="222">
        <v>781</v>
      </c>
      <c r="I716" s="203">
        <v>781</v>
      </c>
      <c r="J716" s="113"/>
      <c r="K716" s="113"/>
      <c r="L716" s="88">
        <f t="shared" si="134"/>
        <v>781</v>
      </c>
      <c r="M716" s="113">
        <v>781</v>
      </c>
      <c r="N716" s="114"/>
      <c r="O716" s="113"/>
      <c r="P716" s="113">
        <v>0</v>
      </c>
      <c r="Q716" s="113"/>
      <c r="R716" s="114"/>
      <c r="S716" s="114"/>
      <c r="T716" s="114">
        <v>0.11329599999999118</v>
      </c>
      <c r="U716" s="114">
        <v>0.11329599999999118</v>
      </c>
      <c r="V716" s="114"/>
      <c r="W716" s="114"/>
      <c r="X716" s="76" t="s">
        <v>907</v>
      </c>
      <c r="Y716" s="122"/>
      <c r="Z716" s="50">
        <f t="shared" ref="Z716:Z779" si="135">I716+J716+K716</f>
        <v>781</v>
      </c>
      <c r="AA716" s="51">
        <f t="shared" ref="AA716:AA779" si="136">M716+N716+O716</f>
        <v>781</v>
      </c>
      <c r="AB716" s="51">
        <f t="shared" ref="AB716:AB779" si="137">Q716+R716+S716</f>
        <v>0</v>
      </c>
      <c r="AC716" s="51">
        <f t="shared" ref="AC716:AC779" si="138">U716+V716+W716</f>
        <v>0.11329599999999118</v>
      </c>
      <c r="AD716" s="73"/>
      <c r="AE716" s="73"/>
      <c r="AF716" s="73"/>
      <c r="AG716" s="73"/>
      <c r="AH716" s="73"/>
      <c r="AI716" s="73"/>
      <c r="AJ716" s="73"/>
      <c r="AK716" s="73"/>
      <c r="AL716" s="73"/>
      <c r="AM716" s="73"/>
      <c r="AN716" s="73"/>
      <c r="AO716" s="73"/>
      <c r="AP716" s="73"/>
      <c r="AQ716" s="73"/>
      <c r="AR716" s="73"/>
      <c r="AS716" s="73"/>
      <c r="AT716" s="73"/>
      <c r="AU716" s="73"/>
      <c r="AV716" s="73"/>
      <c r="AW716" s="73"/>
      <c r="AX716" s="73"/>
      <c r="AY716" s="73"/>
      <c r="AZ716" s="73"/>
      <c r="BA716" s="73"/>
      <c r="BB716" s="73"/>
      <c r="BC716" s="73"/>
      <c r="BD716" s="73"/>
      <c r="BE716" s="73"/>
      <c r="BF716" s="73"/>
      <c r="BG716" s="73"/>
      <c r="BH716" s="73"/>
      <c r="BI716" s="73"/>
      <c r="BJ716" s="73"/>
      <c r="BK716" s="73"/>
      <c r="BL716" s="73"/>
      <c r="BM716" s="73"/>
      <c r="BN716" s="73"/>
      <c r="BO716" s="73"/>
      <c r="BP716" s="73"/>
      <c r="BQ716" s="73"/>
      <c r="BR716" s="73"/>
      <c r="BS716" s="73"/>
      <c r="BT716" s="73"/>
      <c r="BU716" s="73"/>
      <c r="BV716" s="73"/>
      <c r="BW716" s="73"/>
      <c r="BX716" s="73"/>
      <c r="BY716" s="73"/>
      <c r="BZ716" s="73"/>
      <c r="CA716" s="73"/>
      <c r="CB716" s="73"/>
      <c r="CC716" s="73"/>
      <c r="CD716" s="73"/>
      <c r="CE716" s="73"/>
      <c r="CF716" s="73"/>
      <c r="CG716" s="73"/>
      <c r="CH716" s="73"/>
      <c r="CI716" s="73"/>
      <c r="CJ716" s="73"/>
      <c r="CK716" s="73"/>
      <c r="CL716" s="73"/>
      <c r="CM716" s="73"/>
      <c r="CN716" s="73"/>
      <c r="CO716" s="73"/>
      <c r="CP716" s="73"/>
      <c r="CQ716" s="73"/>
      <c r="CR716" s="73"/>
      <c r="CS716" s="73"/>
      <c r="CT716" s="73"/>
      <c r="CU716" s="73"/>
      <c r="CV716" s="73"/>
      <c r="CW716" s="73"/>
      <c r="CX716" s="73"/>
      <c r="CY716" s="73"/>
      <c r="CZ716" s="73"/>
      <c r="DA716" s="73"/>
      <c r="DB716" s="73"/>
      <c r="DC716" s="73"/>
      <c r="DD716" s="73"/>
      <c r="DE716" s="73"/>
      <c r="DF716" s="73"/>
      <c r="DG716" s="73"/>
      <c r="DH716" s="73"/>
      <c r="DI716" s="73"/>
      <c r="DJ716" s="73"/>
      <c r="DK716" s="73"/>
      <c r="DL716" s="73"/>
      <c r="DM716" s="73"/>
      <c r="DN716" s="73"/>
      <c r="DO716" s="73"/>
      <c r="DP716" s="73"/>
      <c r="DQ716" s="73"/>
      <c r="DR716" s="73"/>
      <c r="DS716" s="73"/>
      <c r="DT716" s="73"/>
      <c r="DU716" s="73"/>
      <c r="DV716" s="73"/>
      <c r="DW716" s="73"/>
      <c r="DX716" s="73"/>
      <c r="DY716" s="73"/>
      <c r="DZ716" s="73"/>
      <c r="EA716" s="73"/>
      <c r="EB716" s="73"/>
      <c r="EC716" s="73"/>
      <c r="ED716" s="73"/>
      <c r="EE716" s="73"/>
      <c r="EF716" s="73"/>
      <c r="EG716" s="73"/>
      <c r="EH716" s="73"/>
      <c r="EI716" s="73"/>
      <c r="EJ716" s="73"/>
      <c r="EK716" s="73"/>
      <c r="EL716" s="73"/>
      <c r="EM716" s="73"/>
      <c r="EN716" s="73"/>
      <c r="EO716" s="73"/>
      <c r="EP716" s="73"/>
      <c r="EQ716" s="73"/>
      <c r="ER716" s="73"/>
      <c r="ES716" s="73"/>
      <c r="ET716" s="73"/>
      <c r="EU716" s="73"/>
      <c r="EV716" s="73"/>
      <c r="EW716" s="73"/>
      <c r="EX716" s="73"/>
      <c r="EY716" s="73"/>
      <c r="EZ716" s="73"/>
      <c r="FA716" s="73"/>
      <c r="FB716" s="73"/>
      <c r="FC716" s="73"/>
      <c r="FD716" s="73"/>
      <c r="FE716" s="73"/>
      <c r="FF716" s="73"/>
      <c r="FG716" s="73"/>
      <c r="FH716" s="73"/>
      <c r="FI716" s="73"/>
      <c r="FJ716" s="73"/>
      <c r="FK716" s="73"/>
      <c r="FL716" s="73"/>
      <c r="FM716" s="73"/>
      <c r="FN716" s="73"/>
      <c r="FO716" s="73"/>
      <c r="FP716" s="73"/>
      <c r="FQ716" s="73"/>
      <c r="FR716" s="73"/>
      <c r="FS716" s="73"/>
      <c r="FT716" s="73"/>
      <c r="FU716" s="73"/>
      <c r="FV716" s="73"/>
      <c r="FW716" s="73"/>
      <c r="FX716" s="73"/>
      <c r="FY716" s="73"/>
      <c r="FZ716" s="73"/>
      <c r="GA716" s="73"/>
      <c r="GB716" s="73"/>
      <c r="GC716" s="73"/>
      <c r="GD716" s="73"/>
      <c r="GE716" s="73"/>
      <c r="GF716" s="73"/>
      <c r="GG716" s="73"/>
      <c r="GH716" s="73"/>
      <c r="GI716" s="73"/>
      <c r="GJ716" s="73"/>
      <c r="GK716" s="73"/>
      <c r="GL716" s="73"/>
      <c r="GM716" s="73"/>
      <c r="GN716" s="73"/>
      <c r="GO716" s="73"/>
      <c r="GP716" s="73"/>
      <c r="GQ716" s="73"/>
      <c r="GR716" s="73"/>
      <c r="GS716" s="73"/>
      <c r="GT716" s="73"/>
      <c r="GU716" s="73"/>
      <c r="GV716" s="73"/>
      <c r="GW716" s="73"/>
      <c r="GX716" s="73"/>
      <c r="GY716" s="73"/>
      <c r="GZ716" s="73"/>
      <c r="HA716" s="73"/>
      <c r="HB716" s="73"/>
      <c r="HC716" s="73"/>
      <c r="HD716" s="73"/>
      <c r="HE716" s="73"/>
      <c r="HF716" s="73"/>
      <c r="HG716" s="73"/>
      <c r="HH716" s="73"/>
      <c r="HI716" s="73"/>
      <c r="HJ716" s="73"/>
      <c r="HK716" s="73"/>
      <c r="HL716" s="73"/>
      <c r="HM716" s="73"/>
      <c r="HN716" s="73"/>
      <c r="HO716" s="73"/>
      <c r="HP716" s="73"/>
      <c r="HQ716" s="73"/>
      <c r="HR716" s="73"/>
      <c r="HS716" s="73"/>
      <c r="HT716" s="73"/>
      <c r="HU716" s="73"/>
      <c r="HV716" s="73"/>
      <c r="HW716" s="73"/>
      <c r="HX716" s="73"/>
      <c r="HY716" s="73"/>
      <c r="HZ716" s="73"/>
      <c r="IA716" s="73"/>
      <c r="IB716" s="73"/>
      <c r="IC716" s="73"/>
      <c r="ID716" s="73"/>
      <c r="IE716" s="73"/>
      <c r="IF716" s="73"/>
      <c r="IG716" s="73"/>
      <c r="IH716" s="73"/>
      <c r="II716" s="73"/>
      <c r="IJ716" s="73"/>
      <c r="IK716" s="73"/>
      <c r="IL716" s="73"/>
    </row>
    <row r="717" spans="2:246" s="127" customFormat="1" ht="15" customHeight="1">
      <c r="B717" s="49" t="s">
        <v>33</v>
      </c>
      <c r="E717" s="90">
        <v>33</v>
      </c>
      <c r="F717" s="115" t="s">
        <v>960</v>
      </c>
      <c r="G717" s="395"/>
      <c r="H717" s="222">
        <v>690</v>
      </c>
      <c r="I717" s="203">
        <v>690</v>
      </c>
      <c r="J717" s="113"/>
      <c r="K717" s="113"/>
      <c r="L717" s="88">
        <f t="shared" si="134"/>
        <v>0</v>
      </c>
      <c r="M717" s="113"/>
      <c r="N717" s="114"/>
      <c r="O717" s="113"/>
      <c r="P717" s="113">
        <v>690</v>
      </c>
      <c r="Q717" s="113">
        <v>690</v>
      </c>
      <c r="R717" s="114"/>
      <c r="S717" s="114"/>
      <c r="T717" s="114">
        <v>0</v>
      </c>
      <c r="U717" s="114">
        <v>0</v>
      </c>
      <c r="V717" s="114"/>
      <c r="W717" s="114"/>
      <c r="X717" s="76" t="s">
        <v>907</v>
      </c>
      <c r="Y717" s="122"/>
      <c r="Z717" s="50">
        <f t="shared" si="135"/>
        <v>690</v>
      </c>
      <c r="AA717" s="51">
        <f t="shared" si="136"/>
        <v>0</v>
      </c>
      <c r="AB717" s="51">
        <f t="shared" si="137"/>
        <v>690</v>
      </c>
      <c r="AC717" s="51">
        <f t="shared" si="138"/>
        <v>0</v>
      </c>
      <c r="AD717" s="73"/>
      <c r="AE717" s="73"/>
      <c r="AF717" s="73"/>
      <c r="AG717" s="73"/>
      <c r="AH717" s="73"/>
      <c r="AI717" s="73"/>
      <c r="AJ717" s="73"/>
      <c r="AK717" s="73"/>
      <c r="AL717" s="73"/>
      <c r="AM717" s="73"/>
      <c r="AN717" s="73"/>
      <c r="AO717" s="73"/>
      <c r="AP717" s="73"/>
      <c r="AQ717" s="73"/>
      <c r="AR717" s="73"/>
      <c r="AS717" s="73"/>
      <c r="AT717" s="73"/>
      <c r="AU717" s="73"/>
      <c r="AV717" s="73"/>
      <c r="AW717" s="73"/>
      <c r="AX717" s="73"/>
      <c r="AY717" s="73"/>
      <c r="AZ717" s="73"/>
      <c r="BA717" s="73"/>
      <c r="BB717" s="73"/>
      <c r="BC717" s="73"/>
      <c r="BD717" s="73"/>
      <c r="BE717" s="73"/>
      <c r="BF717" s="73"/>
      <c r="BG717" s="73"/>
      <c r="BH717" s="73"/>
      <c r="BI717" s="73"/>
      <c r="BJ717" s="73"/>
      <c r="BK717" s="73"/>
      <c r="BL717" s="73"/>
      <c r="BM717" s="73"/>
      <c r="BN717" s="73"/>
      <c r="BO717" s="73"/>
      <c r="BP717" s="73"/>
      <c r="BQ717" s="73"/>
      <c r="BR717" s="73"/>
      <c r="BS717" s="73"/>
      <c r="BT717" s="73"/>
      <c r="BU717" s="73"/>
      <c r="BV717" s="73"/>
      <c r="BW717" s="73"/>
      <c r="BX717" s="73"/>
      <c r="BY717" s="73"/>
      <c r="BZ717" s="73"/>
      <c r="CA717" s="73"/>
      <c r="CB717" s="73"/>
      <c r="CC717" s="73"/>
      <c r="CD717" s="73"/>
      <c r="CE717" s="73"/>
      <c r="CF717" s="73"/>
      <c r="CG717" s="73"/>
      <c r="CH717" s="73"/>
      <c r="CI717" s="73"/>
      <c r="CJ717" s="73"/>
      <c r="CK717" s="73"/>
      <c r="CL717" s="73"/>
      <c r="CM717" s="73"/>
      <c r="CN717" s="73"/>
      <c r="CO717" s="73"/>
      <c r="CP717" s="73"/>
      <c r="CQ717" s="73"/>
      <c r="CR717" s="73"/>
      <c r="CS717" s="73"/>
      <c r="CT717" s="73"/>
      <c r="CU717" s="73"/>
      <c r="CV717" s="73"/>
      <c r="CW717" s="73"/>
      <c r="CX717" s="73"/>
      <c r="CY717" s="73"/>
      <c r="CZ717" s="73"/>
      <c r="DA717" s="73"/>
      <c r="DB717" s="73"/>
      <c r="DC717" s="73"/>
      <c r="DD717" s="73"/>
      <c r="DE717" s="73"/>
      <c r="DF717" s="73"/>
      <c r="DG717" s="73"/>
      <c r="DH717" s="73"/>
      <c r="DI717" s="73"/>
      <c r="DJ717" s="73"/>
      <c r="DK717" s="73"/>
      <c r="DL717" s="73"/>
      <c r="DM717" s="73"/>
      <c r="DN717" s="73"/>
      <c r="DO717" s="73"/>
      <c r="DP717" s="73"/>
      <c r="DQ717" s="73"/>
      <c r="DR717" s="73"/>
      <c r="DS717" s="73"/>
      <c r="DT717" s="73"/>
      <c r="DU717" s="73"/>
      <c r="DV717" s="73"/>
      <c r="DW717" s="73"/>
      <c r="DX717" s="73"/>
      <c r="DY717" s="73"/>
      <c r="DZ717" s="73"/>
      <c r="EA717" s="73"/>
      <c r="EB717" s="73"/>
      <c r="EC717" s="73"/>
      <c r="ED717" s="73"/>
      <c r="EE717" s="73"/>
      <c r="EF717" s="73"/>
      <c r="EG717" s="73"/>
      <c r="EH717" s="73"/>
      <c r="EI717" s="73"/>
      <c r="EJ717" s="73"/>
      <c r="EK717" s="73"/>
      <c r="EL717" s="73"/>
      <c r="EM717" s="73"/>
      <c r="EN717" s="73"/>
      <c r="EO717" s="73"/>
      <c r="EP717" s="73"/>
      <c r="EQ717" s="73"/>
      <c r="ER717" s="73"/>
      <c r="ES717" s="73"/>
      <c r="ET717" s="73"/>
      <c r="EU717" s="73"/>
      <c r="EV717" s="73"/>
      <c r="EW717" s="73"/>
      <c r="EX717" s="73"/>
      <c r="EY717" s="73"/>
      <c r="EZ717" s="73"/>
      <c r="FA717" s="73"/>
      <c r="FB717" s="73"/>
      <c r="FC717" s="73"/>
      <c r="FD717" s="73"/>
      <c r="FE717" s="73"/>
      <c r="FF717" s="73"/>
      <c r="FG717" s="73"/>
      <c r="FH717" s="73"/>
      <c r="FI717" s="73"/>
      <c r="FJ717" s="73"/>
      <c r="FK717" s="73"/>
      <c r="FL717" s="73"/>
      <c r="FM717" s="73"/>
      <c r="FN717" s="73"/>
      <c r="FO717" s="73"/>
      <c r="FP717" s="73"/>
      <c r="FQ717" s="73"/>
      <c r="FR717" s="73"/>
      <c r="FS717" s="73"/>
      <c r="FT717" s="73"/>
      <c r="FU717" s="73"/>
      <c r="FV717" s="73"/>
      <c r="FW717" s="73"/>
      <c r="FX717" s="73"/>
      <c r="FY717" s="73"/>
      <c r="FZ717" s="73"/>
      <c r="GA717" s="73"/>
      <c r="GB717" s="73"/>
      <c r="GC717" s="73"/>
      <c r="GD717" s="73"/>
      <c r="GE717" s="73"/>
      <c r="GF717" s="73"/>
      <c r="GG717" s="73"/>
      <c r="GH717" s="73"/>
      <c r="GI717" s="73"/>
      <c r="GJ717" s="73"/>
      <c r="GK717" s="73"/>
      <c r="GL717" s="73"/>
      <c r="GM717" s="73"/>
      <c r="GN717" s="73"/>
      <c r="GO717" s="73"/>
      <c r="GP717" s="73"/>
      <c r="GQ717" s="73"/>
      <c r="GR717" s="73"/>
      <c r="GS717" s="73"/>
      <c r="GT717" s="73"/>
      <c r="GU717" s="73"/>
      <c r="GV717" s="73"/>
      <c r="GW717" s="73"/>
      <c r="GX717" s="73"/>
      <c r="GY717" s="73"/>
      <c r="GZ717" s="73"/>
      <c r="HA717" s="73"/>
      <c r="HB717" s="73"/>
      <c r="HC717" s="73"/>
      <c r="HD717" s="73"/>
      <c r="HE717" s="73"/>
      <c r="HF717" s="73"/>
      <c r="HG717" s="73"/>
      <c r="HH717" s="73"/>
      <c r="HI717" s="73"/>
      <c r="HJ717" s="73"/>
      <c r="HK717" s="73"/>
      <c r="HL717" s="73"/>
      <c r="HM717" s="73"/>
      <c r="HN717" s="73"/>
      <c r="HO717" s="73"/>
      <c r="HP717" s="73"/>
      <c r="HQ717" s="73"/>
      <c r="HR717" s="73"/>
      <c r="HS717" s="73"/>
      <c r="HT717" s="73"/>
      <c r="HU717" s="73"/>
      <c r="HV717" s="73"/>
      <c r="HW717" s="73"/>
      <c r="HX717" s="73"/>
      <c r="HY717" s="73"/>
      <c r="HZ717" s="73"/>
      <c r="IA717" s="73"/>
      <c r="IB717" s="73"/>
      <c r="IC717" s="73"/>
      <c r="ID717" s="73"/>
      <c r="IE717" s="73"/>
      <c r="IF717" s="73"/>
      <c r="IG717" s="73"/>
      <c r="IH717" s="73"/>
      <c r="II717" s="73"/>
      <c r="IJ717" s="73"/>
      <c r="IK717" s="73"/>
      <c r="IL717" s="73"/>
    </row>
    <row r="718" spans="2:246" s="127" customFormat="1" ht="30">
      <c r="B718" s="49" t="s">
        <v>33</v>
      </c>
      <c r="E718" s="90">
        <v>34</v>
      </c>
      <c r="F718" s="115" t="s">
        <v>961</v>
      </c>
      <c r="G718" s="395"/>
      <c r="H718" s="222">
        <v>570</v>
      </c>
      <c r="I718" s="203">
        <v>570</v>
      </c>
      <c r="J718" s="113"/>
      <c r="K718" s="113"/>
      <c r="L718" s="88">
        <f t="shared" si="134"/>
        <v>0</v>
      </c>
      <c r="M718" s="113"/>
      <c r="N718" s="114"/>
      <c r="O718" s="113"/>
      <c r="P718" s="113">
        <v>570</v>
      </c>
      <c r="Q718" s="113">
        <v>570</v>
      </c>
      <c r="R718" s="114"/>
      <c r="S718" s="114"/>
      <c r="T718" s="114">
        <v>0</v>
      </c>
      <c r="U718" s="114">
        <v>0</v>
      </c>
      <c r="V718" s="114"/>
      <c r="W718" s="114"/>
      <c r="X718" s="76" t="s">
        <v>907</v>
      </c>
      <c r="Y718" s="122"/>
      <c r="Z718" s="50">
        <f t="shared" si="135"/>
        <v>570</v>
      </c>
      <c r="AA718" s="51">
        <f t="shared" si="136"/>
        <v>0</v>
      </c>
      <c r="AB718" s="51">
        <f t="shared" si="137"/>
        <v>570</v>
      </c>
      <c r="AC718" s="51">
        <f t="shared" si="138"/>
        <v>0</v>
      </c>
      <c r="AD718" s="73"/>
      <c r="AE718" s="73"/>
      <c r="AF718" s="73"/>
      <c r="AG718" s="73"/>
      <c r="AH718" s="73"/>
      <c r="AI718" s="73"/>
      <c r="AJ718" s="73"/>
      <c r="AK718" s="73"/>
      <c r="AL718" s="73"/>
      <c r="AM718" s="73"/>
      <c r="AN718" s="73"/>
      <c r="AO718" s="73"/>
      <c r="AP718" s="73"/>
      <c r="AQ718" s="73"/>
      <c r="AR718" s="73"/>
      <c r="AS718" s="73"/>
      <c r="AT718" s="73"/>
      <c r="AU718" s="73"/>
      <c r="AV718" s="73"/>
      <c r="AW718" s="73"/>
      <c r="AX718" s="73"/>
      <c r="AY718" s="73"/>
      <c r="AZ718" s="73"/>
      <c r="BA718" s="73"/>
      <c r="BB718" s="73"/>
      <c r="BC718" s="73"/>
      <c r="BD718" s="73"/>
      <c r="BE718" s="73"/>
      <c r="BF718" s="73"/>
      <c r="BG718" s="73"/>
      <c r="BH718" s="73"/>
      <c r="BI718" s="73"/>
      <c r="BJ718" s="73"/>
      <c r="BK718" s="73"/>
      <c r="BL718" s="73"/>
      <c r="BM718" s="73"/>
      <c r="BN718" s="73"/>
      <c r="BO718" s="73"/>
      <c r="BP718" s="73"/>
      <c r="BQ718" s="73"/>
      <c r="BR718" s="73"/>
      <c r="BS718" s="73"/>
      <c r="BT718" s="73"/>
      <c r="BU718" s="73"/>
      <c r="BV718" s="73"/>
      <c r="BW718" s="73"/>
      <c r="BX718" s="73"/>
      <c r="BY718" s="73"/>
      <c r="BZ718" s="73"/>
      <c r="CA718" s="73"/>
      <c r="CB718" s="73"/>
      <c r="CC718" s="73"/>
      <c r="CD718" s="73"/>
      <c r="CE718" s="73"/>
      <c r="CF718" s="73"/>
      <c r="CG718" s="73"/>
      <c r="CH718" s="73"/>
      <c r="CI718" s="73"/>
      <c r="CJ718" s="73"/>
      <c r="CK718" s="73"/>
      <c r="CL718" s="73"/>
      <c r="CM718" s="73"/>
      <c r="CN718" s="73"/>
      <c r="CO718" s="73"/>
      <c r="CP718" s="73"/>
      <c r="CQ718" s="73"/>
      <c r="CR718" s="73"/>
      <c r="CS718" s="73"/>
      <c r="CT718" s="73"/>
      <c r="CU718" s="73"/>
      <c r="CV718" s="73"/>
      <c r="CW718" s="73"/>
      <c r="CX718" s="73"/>
      <c r="CY718" s="73"/>
      <c r="CZ718" s="73"/>
      <c r="DA718" s="73"/>
      <c r="DB718" s="73"/>
      <c r="DC718" s="73"/>
      <c r="DD718" s="73"/>
      <c r="DE718" s="73"/>
      <c r="DF718" s="73"/>
      <c r="DG718" s="73"/>
      <c r="DH718" s="73"/>
      <c r="DI718" s="73"/>
      <c r="DJ718" s="73"/>
      <c r="DK718" s="73"/>
      <c r="DL718" s="73"/>
      <c r="DM718" s="73"/>
      <c r="DN718" s="73"/>
      <c r="DO718" s="73"/>
      <c r="DP718" s="73"/>
      <c r="DQ718" s="73"/>
      <c r="DR718" s="73"/>
      <c r="DS718" s="73"/>
      <c r="DT718" s="73"/>
      <c r="DU718" s="73"/>
      <c r="DV718" s="73"/>
      <c r="DW718" s="73"/>
      <c r="DX718" s="73"/>
      <c r="DY718" s="73"/>
      <c r="DZ718" s="73"/>
      <c r="EA718" s="73"/>
      <c r="EB718" s="73"/>
      <c r="EC718" s="73"/>
      <c r="ED718" s="73"/>
      <c r="EE718" s="73"/>
      <c r="EF718" s="73"/>
      <c r="EG718" s="73"/>
      <c r="EH718" s="73"/>
      <c r="EI718" s="73"/>
      <c r="EJ718" s="73"/>
      <c r="EK718" s="73"/>
      <c r="EL718" s="73"/>
      <c r="EM718" s="73"/>
      <c r="EN718" s="73"/>
      <c r="EO718" s="73"/>
      <c r="EP718" s="73"/>
      <c r="EQ718" s="73"/>
      <c r="ER718" s="73"/>
      <c r="ES718" s="73"/>
      <c r="ET718" s="73"/>
      <c r="EU718" s="73"/>
      <c r="EV718" s="73"/>
      <c r="EW718" s="73"/>
      <c r="EX718" s="73"/>
      <c r="EY718" s="73"/>
      <c r="EZ718" s="73"/>
      <c r="FA718" s="73"/>
      <c r="FB718" s="73"/>
      <c r="FC718" s="73"/>
      <c r="FD718" s="73"/>
      <c r="FE718" s="73"/>
      <c r="FF718" s="73"/>
      <c r="FG718" s="73"/>
      <c r="FH718" s="73"/>
      <c r="FI718" s="73"/>
      <c r="FJ718" s="73"/>
      <c r="FK718" s="73"/>
      <c r="FL718" s="73"/>
      <c r="FM718" s="73"/>
      <c r="FN718" s="73"/>
      <c r="FO718" s="73"/>
      <c r="FP718" s="73"/>
      <c r="FQ718" s="73"/>
      <c r="FR718" s="73"/>
      <c r="FS718" s="73"/>
      <c r="FT718" s="73"/>
      <c r="FU718" s="73"/>
      <c r="FV718" s="73"/>
      <c r="FW718" s="73"/>
      <c r="FX718" s="73"/>
      <c r="FY718" s="73"/>
      <c r="FZ718" s="73"/>
      <c r="GA718" s="73"/>
      <c r="GB718" s="73"/>
      <c r="GC718" s="73"/>
      <c r="GD718" s="73"/>
      <c r="GE718" s="73"/>
      <c r="GF718" s="73"/>
      <c r="GG718" s="73"/>
      <c r="GH718" s="73"/>
      <c r="GI718" s="73"/>
      <c r="GJ718" s="73"/>
      <c r="GK718" s="73"/>
      <c r="GL718" s="73"/>
      <c r="GM718" s="73"/>
      <c r="GN718" s="73"/>
      <c r="GO718" s="73"/>
      <c r="GP718" s="73"/>
      <c r="GQ718" s="73"/>
      <c r="GR718" s="73"/>
      <c r="GS718" s="73"/>
      <c r="GT718" s="73"/>
      <c r="GU718" s="73"/>
      <c r="GV718" s="73"/>
      <c r="GW718" s="73"/>
      <c r="GX718" s="73"/>
      <c r="GY718" s="73"/>
      <c r="GZ718" s="73"/>
      <c r="HA718" s="73"/>
      <c r="HB718" s="73"/>
      <c r="HC718" s="73"/>
      <c r="HD718" s="73"/>
      <c r="HE718" s="73"/>
      <c r="HF718" s="73"/>
      <c r="HG718" s="73"/>
      <c r="HH718" s="73"/>
      <c r="HI718" s="73"/>
      <c r="HJ718" s="73"/>
      <c r="HK718" s="73"/>
      <c r="HL718" s="73"/>
      <c r="HM718" s="73"/>
      <c r="HN718" s="73"/>
      <c r="HO718" s="73"/>
      <c r="HP718" s="73"/>
      <c r="HQ718" s="73"/>
      <c r="HR718" s="73"/>
      <c r="HS718" s="73"/>
      <c r="HT718" s="73"/>
      <c r="HU718" s="73"/>
      <c r="HV718" s="73"/>
      <c r="HW718" s="73"/>
      <c r="HX718" s="73"/>
      <c r="HY718" s="73"/>
      <c r="HZ718" s="73"/>
      <c r="IA718" s="73"/>
      <c r="IB718" s="73"/>
      <c r="IC718" s="73"/>
      <c r="ID718" s="73"/>
      <c r="IE718" s="73"/>
      <c r="IF718" s="73"/>
      <c r="IG718" s="73"/>
      <c r="IH718" s="73"/>
      <c r="II718" s="73"/>
      <c r="IJ718" s="73"/>
      <c r="IK718" s="73"/>
      <c r="IL718" s="73"/>
    </row>
    <row r="719" spans="2:246" s="127" customFormat="1" ht="45">
      <c r="B719" s="49" t="s">
        <v>33</v>
      </c>
      <c r="E719" s="90">
        <v>35</v>
      </c>
      <c r="F719" s="115" t="s">
        <v>962</v>
      </c>
      <c r="G719" s="395"/>
      <c r="H719" s="222">
        <v>310</v>
      </c>
      <c r="I719" s="203">
        <v>310</v>
      </c>
      <c r="J719" s="113"/>
      <c r="K719" s="113"/>
      <c r="L719" s="88">
        <f t="shared" si="134"/>
        <v>0</v>
      </c>
      <c r="M719" s="113"/>
      <c r="N719" s="114"/>
      <c r="O719" s="113"/>
      <c r="P719" s="113">
        <v>310</v>
      </c>
      <c r="Q719" s="113">
        <v>310</v>
      </c>
      <c r="R719" s="114"/>
      <c r="S719" s="114"/>
      <c r="T719" s="114">
        <v>0</v>
      </c>
      <c r="U719" s="114">
        <v>0</v>
      </c>
      <c r="V719" s="114"/>
      <c r="W719" s="114"/>
      <c r="X719" s="76" t="s">
        <v>907</v>
      </c>
      <c r="Y719" s="122"/>
      <c r="Z719" s="50">
        <f t="shared" si="135"/>
        <v>310</v>
      </c>
      <c r="AA719" s="51">
        <f t="shared" si="136"/>
        <v>0</v>
      </c>
      <c r="AB719" s="51">
        <f t="shared" si="137"/>
        <v>310</v>
      </c>
      <c r="AC719" s="51">
        <f t="shared" si="138"/>
        <v>0</v>
      </c>
      <c r="AD719" s="73"/>
      <c r="AE719" s="73"/>
      <c r="AF719" s="73"/>
      <c r="AG719" s="73"/>
      <c r="AH719" s="73"/>
      <c r="AI719" s="73"/>
      <c r="AJ719" s="73"/>
      <c r="AK719" s="73"/>
      <c r="AL719" s="73"/>
      <c r="AM719" s="73"/>
      <c r="AN719" s="73"/>
      <c r="AO719" s="73"/>
      <c r="AP719" s="73"/>
      <c r="AQ719" s="73"/>
      <c r="AR719" s="73"/>
      <c r="AS719" s="73"/>
      <c r="AT719" s="73"/>
      <c r="AU719" s="73"/>
      <c r="AV719" s="73"/>
      <c r="AW719" s="73"/>
      <c r="AX719" s="73"/>
      <c r="AY719" s="73"/>
      <c r="AZ719" s="73"/>
      <c r="BA719" s="73"/>
      <c r="BB719" s="73"/>
      <c r="BC719" s="73"/>
      <c r="BD719" s="73"/>
      <c r="BE719" s="73"/>
      <c r="BF719" s="73"/>
      <c r="BG719" s="73"/>
      <c r="BH719" s="73"/>
      <c r="BI719" s="73"/>
      <c r="BJ719" s="73"/>
      <c r="BK719" s="73"/>
      <c r="BL719" s="73"/>
      <c r="BM719" s="73"/>
      <c r="BN719" s="73"/>
      <c r="BO719" s="73"/>
      <c r="BP719" s="73"/>
      <c r="BQ719" s="73"/>
      <c r="BR719" s="73"/>
      <c r="BS719" s="73"/>
      <c r="BT719" s="73"/>
      <c r="BU719" s="73"/>
      <c r="BV719" s="73"/>
      <c r="BW719" s="73"/>
      <c r="BX719" s="73"/>
      <c r="BY719" s="73"/>
      <c r="BZ719" s="73"/>
      <c r="CA719" s="73"/>
      <c r="CB719" s="73"/>
      <c r="CC719" s="73"/>
      <c r="CD719" s="73"/>
      <c r="CE719" s="73"/>
      <c r="CF719" s="73"/>
      <c r="CG719" s="73"/>
      <c r="CH719" s="73"/>
      <c r="CI719" s="73"/>
      <c r="CJ719" s="73"/>
      <c r="CK719" s="73"/>
      <c r="CL719" s="73"/>
      <c r="CM719" s="73"/>
      <c r="CN719" s="73"/>
      <c r="CO719" s="73"/>
      <c r="CP719" s="73"/>
      <c r="CQ719" s="73"/>
      <c r="CR719" s="73"/>
      <c r="CS719" s="73"/>
      <c r="CT719" s="73"/>
      <c r="CU719" s="73"/>
      <c r="CV719" s="73"/>
      <c r="CW719" s="73"/>
      <c r="CX719" s="73"/>
      <c r="CY719" s="73"/>
      <c r="CZ719" s="73"/>
      <c r="DA719" s="73"/>
      <c r="DB719" s="73"/>
      <c r="DC719" s="73"/>
      <c r="DD719" s="73"/>
      <c r="DE719" s="73"/>
      <c r="DF719" s="73"/>
      <c r="DG719" s="73"/>
      <c r="DH719" s="73"/>
      <c r="DI719" s="73"/>
      <c r="DJ719" s="73"/>
      <c r="DK719" s="73"/>
      <c r="DL719" s="73"/>
      <c r="DM719" s="73"/>
      <c r="DN719" s="73"/>
      <c r="DO719" s="73"/>
      <c r="DP719" s="73"/>
      <c r="DQ719" s="73"/>
      <c r="DR719" s="73"/>
      <c r="DS719" s="73"/>
      <c r="DT719" s="73"/>
      <c r="DU719" s="73"/>
      <c r="DV719" s="73"/>
      <c r="DW719" s="73"/>
      <c r="DX719" s="73"/>
      <c r="DY719" s="73"/>
      <c r="DZ719" s="73"/>
      <c r="EA719" s="73"/>
      <c r="EB719" s="73"/>
      <c r="EC719" s="73"/>
      <c r="ED719" s="73"/>
      <c r="EE719" s="73"/>
      <c r="EF719" s="73"/>
      <c r="EG719" s="73"/>
      <c r="EH719" s="73"/>
      <c r="EI719" s="73"/>
      <c r="EJ719" s="73"/>
      <c r="EK719" s="73"/>
      <c r="EL719" s="73"/>
      <c r="EM719" s="73"/>
      <c r="EN719" s="73"/>
      <c r="EO719" s="73"/>
      <c r="EP719" s="73"/>
      <c r="EQ719" s="73"/>
      <c r="ER719" s="73"/>
      <c r="ES719" s="73"/>
      <c r="ET719" s="73"/>
      <c r="EU719" s="73"/>
      <c r="EV719" s="73"/>
      <c r="EW719" s="73"/>
      <c r="EX719" s="73"/>
      <c r="EY719" s="73"/>
      <c r="EZ719" s="73"/>
      <c r="FA719" s="73"/>
      <c r="FB719" s="73"/>
      <c r="FC719" s="73"/>
      <c r="FD719" s="73"/>
      <c r="FE719" s="73"/>
      <c r="FF719" s="73"/>
      <c r="FG719" s="73"/>
      <c r="FH719" s="73"/>
      <c r="FI719" s="73"/>
      <c r="FJ719" s="73"/>
      <c r="FK719" s="73"/>
      <c r="FL719" s="73"/>
      <c r="FM719" s="73"/>
      <c r="FN719" s="73"/>
      <c r="FO719" s="73"/>
      <c r="FP719" s="73"/>
      <c r="FQ719" s="73"/>
      <c r="FR719" s="73"/>
      <c r="FS719" s="73"/>
      <c r="FT719" s="73"/>
      <c r="FU719" s="73"/>
      <c r="FV719" s="73"/>
      <c r="FW719" s="73"/>
      <c r="FX719" s="73"/>
      <c r="FY719" s="73"/>
      <c r="FZ719" s="73"/>
      <c r="GA719" s="73"/>
      <c r="GB719" s="73"/>
      <c r="GC719" s="73"/>
      <c r="GD719" s="73"/>
      <c r="GE719" s="73"/>
      <c r="GF719" s="73"/>
      <c r="GG719" s="73"/>
      <c r="GH719" s="73"/>
      <c r="GI719" s="73"/>
      <c r="GJ719" s="73"/>
      <c r="GK719" s="73"/>
      <c r="GL719" s="73"/>
      <c r="GM719" s="73"/>
      <c r="GN719" s="73"/>
      <c r="GO719" s="73"/>
      <c r="GP719" s="73"/>
      <c r="GQ719" s="73"/>
      <c r="GR719" s="73"/>
      <c r="GS719" s="73"/>
      <c r="GT719" s="73"/>
      <c r="GU719" s="73"/>
      <c r="GV719" s="73"/>
      <c r="GW719" s="73"/>
      <c r="GX719" s="73"/>
      <c r="GY719" s="73"/>
      <c r="GZ719" s="73"/>
      <c r="HA719" s="73"/>
      <c r="HB719" s="73"/>
      <c r="HC719" s="73"/>
      <c r="HD719" s="73"/>
      <c r="HE719" s="73"/>
      <c r="HF719" s="73"/>
      <c r="HG719" s="73"/>
      <c r="HH719" s="73"/>
      <c r="HI719" s="73"/>
      <c r="HJ719" s="73"/>
      <c r="HK719" s="73"/>
      <c r="HL719" s="73"/>
      <c r="HM719" s="73"/>
      <c r="HN719" s="73"/>
      <c r="HO719" s="73"/>
      <c r="HP719" s="73"/>
      <c r="HQ719" s="73"/>
      <c r="HR719" s="73"/>
      <c r="HS719" s="73"/>
      <c r="HT719" s="73"/>
      <c r="HU719" s="73"/>
      <c r="HV719" s="73"/>
      <c r="HW719" s="73"/>
      <c r="HX719" s="73"/>
      <c r="HY719" s="73"/>
      <c r="HZ719" s="73"/>
      <c r="IA719" s="73"/>
      <c r="IB719" s="73"/>
      <c r="IC719" s="73"/>
      <c r="ID719" s="73"/>
      <c r="IE719" s="73"/>
      <c r="IF719" s="73"/>
      <c r="IG719" s="73"/>
      <c r="IH719" s="73"/>
      <c r="II719" s="73"/>
      <c r="IJ719" s="73"/>
      <c r="IK719" s="73"/>
      <c r="IL719" s="73"/>
    </row>
    <row r="720" spans="2:246" s="127" customFormat="1" ht="45">
      <c r="B720" s="49" t="s">
        <v>33</v>
      </c>
      <c r="E720" s="90">
        <v>36</v>
      </c>
      <c r="F720" s="115" t="s">
        <v>963</v>
      </c>
      <c r="G720" s="395"/>
      <c r="H720" s="222">
        <v>310</v>
      </c>
      <c r="I720" s="203">
        <v>310</v>
      </c>
      <c r="J720" s="113"/>
      <c r="K720" s="113"/>
      <c r="L720" s="88">
        <f t="shared" si="134"/>
        <v>0</v>
      </c>
      <c r="M720" s="113"/>
      <c r="N720" s="114"/>
      <c r="O720" s="113"/>
      <c r="P720" s="113">
        <v>310</v>
      </c>
      <c r="Q720" s="113">
        <v>310</v>
      </c>
      <c r="R720" s="114"/>
      <c r="S720" s="114"/>
      <c r="T720" s="114">
        <v>0</v>
      </c>
      <c r="U720" s="114">
        <v>0</v>
      </c>
      <c r="V720" s="114"/>
      <c r="W720" s="114"/>
      <c r="X720" s="76" t="s">
        <v>907</v>
      </c>
      <c r="Y720" s="122"/>
      <c r="Z720" s="50">
        <f t="shared" si="135"/>
        <v>310</v>
      </c>
      <c r="AA720" s="51">
        <f t="shared" si="136"/>
        <v>0</v>
      </c>
      <c r="AB720" s="51">
        <f t="shared" si="137"/>
        <v>310</v>
      </c>
      <c r="AC720" s="51">
        <f t="shared" si="138"/>
        <v>0</v>
      </c>
      <c r="AD720" s="73"/>
      <c r="AE720" s="73"/>
      <c r="AF720" s="73"/>
      <c r="AG720" s="73"/>
      <c r="AH720" s="73"/>
      <c r="AI720" s="73"/>
      <c r="AJ720" s="73"/>
      <c r="AK720" s="73"/>
      <c r="AL720" s="73"/>
      <c r="AM720" s="73"/>
      <c r="AN720" s="73"/>
      <c r="AO720" s="73"/>
      <c r="AP720" s="73"/>
      <c r="AQ720" s="73"/>
      <c r="AR720" s="73"/>
      <c r="AS720" s="73"/>
      <c r="AT720" s="73"/>
      <c r="AU720" s="73"/>
      <c r="AV720" s="73"/>
      <c r="AW720" s="73"/>
      <c r="AX720" s="73"/>
      <c r="AY720" s="73"/>
      <c r="AZ720" s="73"/>
      <c r="BA720" s="73"/>
      <c r="BB720" s="73"/>
      <c r="BC720" s="73"/>
      <c r="BD720" s="73"/>
      <c r="BE720" s="73"/>
      <c r="BF720" s="73"/>
      <c r="BG720" s="73"/>
      <c r="BH720" s="73"/>
      <c r="BI720" s="73"/>
      <c r="BJ720" s="73"/>
      <c r="BK720" s="73"/>
      <c r="BL720" s="73"/>
      <c r="BM720" s="73"/>
      <c r="BN720" s="73"/>
      <c r="BO720" s="73"/>
      <c r="BP720" s="73"/>
      <c r="BQ720" s="73"/>
      <c r="BR720" s="73"/>
      <c r="BS720" s="73"/>
      <c r="BT720" s="73"/>
      <c r="BU720" s="73"/>
      <c r="BV720" s="73"/>
      <c r="BW720" s="73"/>
      <c r="BX720" s="73"/>
      <c r="BY720" s="73"/>
      <c r="BZ720" s="73"/>
      <c r="CA720" s="73"/>
      <c r="CB720" s="73"/>
      <c r="CC720" s="73"/>
      <c r="CD720" s="73"/>
      <c r="CE720" s="73"/>
      <c r="CF720" s="73"/>
      <c r="CG720" s="73"/>
      <c r="CH720" s="73"/>
      <c r="CI720" s="73"/>
      <c r="CJ720" s="73"/>
      <c r="CK720" s="73"/>
      <c r="CL720" s="73"/>
      <c r="CM720" s="73"/>
      <c r="CN720" s="73"/>
      <c r="CO720" s="73"/>
      <c r="CP720" s="73"/>
      <c r="CQ720" s="73"/>
      <c r="CR720" s="73"/>
      <c r="CS720" s="73"/>
      <c r="CT720" s="73"/>
      <c r="CU720" s="73"/>
      <c r="CV720" s="73"/>
      <c r="CW720" s="73"/>
      <c r="CX720" s="73"/>
      <c r="CY720" s="73"/>
      <c r="CZ720" s="73"/>
      <c r="DA720" s="73"/>
      <c r="DB720" s="73"/>
      <c r="DC720" s="73"/>
      <c r="DD720" s="73"/>
      <c r="DE720" s="73"/>
      <c r="DF720" s="73"/>
      <c r="DG720" s="73"/>
      <c r="DH720" s="73"/>
      <c r="DI720" s="73"/>
      <c r="DJ720" s="73"/>
      <c r="DK720" s="73"/>
      <c r="DL720" s="73"/>
      <c r="DM720" s="73"/>
      <c r="DN720" s="73"/>
      <c r="DO720" s="73"/>
      <c r="DP720" s="73"/>
      <c r="DQ720" s="73"/>
      <c r="DR720" s="73"/>
      <c r="DS720" s="73"/>
      <c r="DT720" s="73"/>
      <c r="DU720" s="73"/>
      <c r="DV720" s="73"/>
      <c r="DW720" s="73"/>
      <c r="DX720" s="73"/>
      <c r="DY720" s="73"/>
      <c r="DZ720" s="73"/>
      <c r="EA720" s="73"/>
      <c r="EB720" s="73"/>
      <c r="EC720" s="73"/>
      <c r="ED720" s="73"/>
      <c r="EE720" s="73"/>
      <c r="EF720" s="73"/>
      <c r="EG720" s="73"/>
      <c r="EH720" s="73"/>
      <c r="EI720" s="73"/>
      <c r="EJ720" s="73"/>
      <c r="EK720" s="73"/>
      <c r="EL720" s="73"/>
      <c r="EM720" s="73"/>
      <c r="EN720" s="73"/>
      <c r="EO720" s="73"/>
      <c r="EP720" s="73"/>
      <c r="EQ720" s="73"/>
      <c r="ER720" s="73"/>
      <c r="ES720" s="73"/>
      <c r="ET720" s="73"/>
      <c r="EU720" s="73"/>
      <c r="EV720" s="73"/>
      <c r="EW720" s="73"/>
      <c r="EX720" s="73"/>
      <c r="EY720" s="73"/>
      <c r="EZ720" s="73"/>
      <c r="FA720" s="73"/>
      <c r="FB720" s="73"/>
      <c r="FC720" s="73"/>
      <c r="FD720" s="73"/>
      <c r="FE720" s="73"/>
      <c r="FF720" s="73"/>
      <c r="FG720" s="73"/>
      <c r="FH720" s="73"/>
      <c r="FI720" s="73"/>
      <c r="FJ720" s="73"/>
      <c r="FK720" s="73"/>
      <c r="FL720" s="73"/>
      <c r="FM720" s="73"/>
      <c r="FN720" s="73"/>
      <c r="FO720" s="73"/>
      <c r="FP720" s="73"/>
      <c r="FQ720" s="73"/>
      <c r="FR720" s="73"/>
      <c r="FS720" s="73"/>
      <c r="FT720" s="73"/>
      <c r="FU720" s="73"/>
      <c r="FV720" s="73"/>
      <c r="FW720" s="73"/>
      <c r="FX720" s="73"/>
      <c r="FY720" s="73"/>
      <c r="FZ720" s="73"/>
      <c r="GA720" s="73"/>
      <c r="GB720" s="73"/>
      <c r="GC720" s="73"/>
      <c r="GD720" s="73"/>
      <c r="GE720" s="73"/>
      <c r="GF720" s="73"/>
      <c r="GG720" s="73"/>
      <c r="GH720" s="73"/>
      <c r="GI720" s="73"/>
      <c r="GJ720" s="73"/>
      <c r="GK720" s="73"/>
      <c r="GL720" s="73"/>
      <c r="GM720" s="73"/>
      <c r="GN720" s="73"/>
      <c r="GO720" s="73"/>
      <c r="GP720" s="73"/>
      <c r="GQ720" s="73"/>
      <c r="GR720" s="73"/>
      <c r="GS720" s="73"/>
      <c r="GT720" s="73"/>
      <c r="GU720" s="73"/>
      <c r="GV720" s="73"/>
      <c r="GW720" s="73"/>
      <c r="GX720" s="73"/>
      <c r="GY720" s="73"/>
      <c r="GZ720" s="73"/>
      <c r="HA720" s="73"/>
      <c r="HB720" s="73"/>
      <c r="HC720" s="73"/>
      <c r="HD720" s="73"/>
      <c r="HE720" s="73"/>
      <c r="HF720" s="73"/>
      <c r="HG720" s="73"/>
      <c r="HH720" s="73"/>
      <c r="HI720" s="73"/>
      <c r="HJ720" s="73"/>
      <c r="HK720" s="73"/>
      <c r="HL720" s="73"/>
      <c r="HM720" s="73"/>
      <c r="HN720" s="73"/>
      <c r="HO720" s="73"/>
      <c r="HP720" s="73"/>
      <c r="HQ720" s="73"/>
      <c r="HR720" s="73"/>
      <c r="HS720" s="73"/>
      <c r="HT720" s="73"/>
      <c r="HU720" s="73"/>
      <c r="HV720" s="73"/>
      <c r="HW720" s="73"/>
      <c r="HX720" s="73"/>
      <c r="HY720" s="73"/>
      <c r="HZ720" s="73"/>
      <c r="IA720" s="73"/>
      <c r="IB720" s="73"/>
      <c r="IC720" s="73"/>
      <c r="ID720" s="73"/>
      <c r="IE720" s="73"/>
      <c r="IF720" s="73"/>
      <c r="IG720" s="73"/>
      <c r="IH720" s="73"/>
      <c r="II720" s="73"/>
      <c r="IJ720" s="73"/>
      <c r="IK720" s="73"/>
      <c r="IL720" s="73"/>
    </row>
    <row r="721" spans="1:246" s="127" customFormat="1" ht="30">
      <c r="B721" s="49" t="s">
        <v>33</v>
      </c>
      <c r="E721" s="90">
        <v>37</v>
      </c>
      <c r="F721" s="115" t="s">
        <v>964</v>
      </c>
      <c r="G721" s="395"/>
      <c r="H721" s="222">
        <v>440</v>
      </c>
      <c r="I721" s="203">
        <v>440</v>
      </c>
      <c r="J721" s="113"/>
      <c r="K721" s="113"/>
      <c r="L721" s="88">
        <f t="shared" si="134"/>
        <v>0</v>
      </c>
      <c r="M721" s="113"/>
      <c r="N721" s="114"/>
      <c r="O721" s="113"/>
      <c r="P721" s="113">
        <v>440</v>
      </c>
      <c r="Q721" s="113">
        <v>440</v>
      </c>
      <c r="R721" s="114"/>
      <c r="S721" s="114"/>
      <c r="T721" s="114">
        <v>0</v>
      </c>
      <c r="U721" s="114">
        <v>0</v>
      </c>
      <c r="V721" s="114"/>
      <c r="W721" s="114"/>
      <c r="X721" s="76" t="s">
        <v>907</v>
      </c>
      <c r="Y721" s="122"/>
      <c r="Z721" s="50">
        <f t="shared" si="135"/>
        <v>440</v>
      </c>
      <c r="AA721" s="51">
        <f t="shared" si="136"/>
        <v>0</v>
      </c>
      <c r="AB721" s="51">
        <f t="shared" si="137"/>
        <v>440</v>
      </c>
      <c r="AC721" s="51">
        <f t="shared" si="138"/>
        <v>0</v>
      </c>
      <c r="AD721" s="73"/>
      <c r="AE721" s="73"/>
      <c r="AF721" s="73"/>
      <c r="AG721" s="73"/>
      <c r="AH721" s="73"/>
      <c r="AI721" s="73"/>
      <c r="AJ721" s="73"/>
      <c r="AK721" s="73"/>
      <c r="AL721" s="73"/>
      <c r="AM721" s="73"/>
      <c r="AN721" s="73"/>
      <c r="AO721" s="73"/>
      <c r="AP721" s="73"/>
      <c r="AQ721" s="73"/>
      <c r="AR721" s="73"/>
      <c r="AS721" s="73"/>
      <c r="AT721" s="73"/>
      <c r="AU721" s="73"/>
      <c r="AV721" s="73"/>
      <c r="AW721" s="73"/>
      <c r="AX721" s="73"/>
      <c r="AY721" s="73"/>
      <c r="AZ721" s="73"/>
      <c r="BA721" s="73"/>
      <c r="BB721" s="73"/>
      <c r="BC721" s="73"/>
      <c r="BD721" s="73"/>
      <c r="BE721" s="73"/>
      <c r="BF721" s="73"/>
      <c r="BG721" s="73"/>
      <c r="BH721" s="73"/>
      <c r="BI721" s="73"/>
      <c r="BJ721" s="73"/>
      <c r="BK721" s="73"/>
      <c r="BL721" s="73"/>
      <c r="BM721" s="73"/>
      <c r="BN721" s="73"/>
      <c r="BO721" s="73"/>
      <c r="BP721" s="73"/>
      <c r="BQ721" s="73"/>
      <c r="BR721" s="73"/>
      <c r="BS721" s="73"/>
      <c r="BT721" s="73"/>
      <c r="BU721" s="73"/>
      <c r="BV721" s="73"/>
      <c r="BW721" s="73"/>
      <c r="BX721" s="73"/>
      <c r="BY721" s="73"/>
      <c r="BZ721" s="73"/>
      <c r="CA721" s="73"/>
      <c r="CB721" s="73"/>
      <c r="CC721" s="73"/>
      <c r="CD721" s="73"/>
      <c r="CE721" s="73"/>
      <c r="CF721" s="73"/>
      <c r="CG721" s="73"/>
      <c r="CH721" s="73"/>
      <c r="CI721" s="73"/>
      <c r="CJ721" s="73"/>
      <c r="CK721" s="73"/>
      <c r="CL721" s="73"/>
      <c r="CM721" s="73"/>
      <c r="CN721" s="73"/>
      <c r="CO721" s="73"/>
      <c r="CP721" s="73"/>
      <c r="CQ721" s="73"/>
      <c r="CR721" s="73"/>
      <c r="CS721" s="73"/>
      <c r="CT721" s="73"/>
      <c r="CU721" s="73"/>
      <c r="CV721" s="73"/>
      <c r="CW721" s="73"/>
      <c r="CX721" s="73"/>
      <c r="CY721" s="73"/>
      <c r="CZ721" s="73"/>
      <c r="DA721" s="73"/>
      <c r="DB721" s="73"/>
      <c r="DC721" s="73"/>
      <c r="DD721" s="73"/>
      <c r="DE721" s="73"/>
      <c r="DF721" s="73"/>
      <c r="DG721" s="73"/>
      <c r="DH721" s="73"/>
      <c r="DI721" s="73"/>
      <c r="DJ721" s="73"/>
      <c r="DK721" s="73"/>
      <c r="DL721" s="73"/>
      <c r="DM721" s="73"/>
      <c r="DN721" s="73"/>
      <c r="DO721" s="73"/>
      <c r="DP721" s="73"/>
      <c r="DQ721" s="73"/>
      <c r="DR721" s="73"/>
      <c r="DS721" s="73"/>
      <c r="DT721" s="73"/>
      <c r="DU721" s="73"/>
      <c r="DV721" s="73"/>
      <c r="DW721" s="73"/>
      <c r="DX721" s="73"/>
      <c r="DY721" s="73"/>
      <c r="DZ721" s="73"/>
      <c r="EA721" s="73"/>
      <c r="EB721" s="73"/>
      <c r="EC721" s="73"/>
      <c r="ED721" s="73"/>
      <c r="EE721" s="73"/>
      <c r="EF721" s="73"/>
      <c r="EG721" s="73"/>
      <c r="EH721" s="73"/>
      <c r="EI721" s="73"/>
      <c r="EJ721" s="73"/>
      <c r="EK721" s="73"/>
      <c r="EL721" s="73"/>
      <c r="EM721" s="73"/>
      <c r="EN721" s="73"/>
      <c r="EO721" s="73"/>
      <c r="EP721" s="73"/>
      <c r="EQ721" s="73"/>
      <c r="ER721" s="73"/>
      <c r="ES721" s="73"/>
      <c r="ET721" s="73"/>
      <c r="EU721" s="73"/>
      <c r="EV721" s="73"/>
      <c r="EW721" s="73"/>
      <c r="EX721" s="73"/>
      <c r="EY721" s="73"/>
      <c r="EZ721" s="73"/>
      <c r="FA721" s="73"/>
      <c r="FB721" s="73"/>
      <c r="FC721" s="73"/>
      <c r="FD721" s="73"/>
      <c r="FE721" s="73"/>
      <c r="FF721" s="73"/>
      <c r="FG721" s="73"/>
      <c r="FH721" s="73"/>
      <c r="FI721" s="73"/>
      <c r="FJ721" s="73"/>
      <c r="FK721" s="73"/>
      <c r="FL721" s="73"/>
      <c r="FM721" s="73"/>
      <c r="FN721" s="73"/>
      <c r="FO721" s="73"/>
      <c r="FP721" s="73"/>
      <c r="FQ721" s="73"/>
      <c r="FR721" s="73"/>
      <c r="FS721" s="73"/>
      <c r="FT721" s="73"/>
      <c r="FU721" s="73"/>
      <c r="FV721" s="73"/>
      <c r="FW721" s="73"/>
      <c r="FX721" s="73"/>
      <c r="FY721" s="73"/>
      <c r="FZ721" s="73"/>
      <c r="GA721" s="73"/>
      <c r="GB721" s="73"/>
      <c r="GC721" s="73"/>
      <c r="GD721" s="73"/>
      <c r="GE721" s="73"/>
      <c r="GF721" s="73"/>
      <c r="GG721" s="73"/>
      <c r="GH721" s="73"/>
      <c r="GI721" s="73"/>
      <c r="GJ721" s="73"/>
      <c r="GK721" s="73"/>
      <c r="GL721" s="73"/>
      <c r="GM721" s="73"/>
      <c r="GN721" s="73"/>
      <c r="GO721" s="73"/>
      <c r="GP721" s="73"/>
      <c r="GQ721" s="73"/>
      <c r="GR721" s="73"/>
      <c r="GS721" s="73"/>
      <c r="GT721" s="73"/>
      <c r="GU721" s="73"/>
      <c r="GV721" s="73"/>
      <c r="GW721" s="73"/>
      <c r="GX721" s="73"/>
      <c r="GY721" s="73"/>
      <c r="GZ721" s="73"/>
      <c r="HA721" s="73"/>
      <c r="HB721" s="73"/>
      <c r="HC721" s="73"/>
      <c r="HD721" s="73"/>
      <c r="HE721" s="73"/>
      <c r="HF721" s="73"/>
      <c r="HG721" s="73"/>
      <c r="HH721" s="73"/>
      <c r="HI721" s="73"/>
      <c r="HJ721" s="73"/>
      <c r="HK721" s="73"/>
      <c r="HL721" s="73"/>
      <c r="HM721" s="73"/>
      <c r="HN721" s="73"/>
      <c r="HO721" s="73"/>
      <c r="HP721" s="73"/>
      <c r="HQ721" s="73"/>
      <c r="HR721" s="73"/>
      <c r="HS721" s="73"/>
      <c r="HT721" s="73"/>
      <c r="HU721" s="73"/>
      <c r="HV721" s="73"/>
      <c r="HW721" s="73"/>
      <c r="HX721" s="73"/>
      <c r="HY721" s="73"/>
      <c r="HZ721" s="73"/>
      <c r="IA721" s="73"/>
      <c r="IB721" s="73"/>
      <c r="IC721" s="73"/>
      <c r="ID721" s="73"/>
      <c r="IE721" s="73"/>
      <c r="IF721" s="73"/>
      <c r="IG721" s="73"/>
      <c r="IH721" s="73"/>
      <c r="II721" s="73"/>
      <c r="IJ721" s="73"/>
      <c r="IK721" s="73"/>
      <c r="IL721" s="73"/>
    </row>
    <row r="722" spans="1:246" s="127" customFormat="1" ht="45">
      <c r="B722" s="49" t="s">
        <v>33</v>
      </c>
      <c r="E722" s="90">
        <v>38</v>
      </c>
      <c r="F722" s="115" t="s">
        <v>965</v>
      </c>
      <c r="G722" s="395"/>
      <c r="H722" s="222">
        <v>440</v>
      </c>
      <c r="I722" s="203">
        <v>440</v>
      </c>
      <c r="J722" s="113"/>
      <c r="K722" s="113"/>
      <c r="L722" s="88">
        <f t="shared" si="134"/>
        <v>0</v>
      </c>
      <c r="M722" s="113"/>
      <c r="N722" s="114"/>
      <c r="O722" s="113"/>
      <c r="P722" s="113">
        <v>440</v>
      </c>
      <c r="Q722" s="113">
        <v>440</v>
      </c>
      <c r="R722" s="114"/>
      <c r="S722" s="114"/>
      <c r="T722" s="114">
        <v>0</v>
      </c>
      <c r="U722" s="114">
        <v>0</v>
      </c>
      <c r="V722" s="114"/>
      <c r="W722" s="114"/>
      <c r="X722" s="76" t="s">
        <v>907</v>
      </c>
      <c r="Y722" s="122"/>
      <c r="Z722" s="50">
        <f t="shared" si="135"/>
        <v>440</v>
      </c>
      <c r="AA722" s="51">
        <f t="shared" si="136"/>
        <v>0</v>
      </c>
      <c r="AB722" s="51">
        <f t="shared" si="137"/>
        <v>440</v>
      </c>
      <c r="AC722" s="51">
        <f t="shared" si="138"/>
        <v>0</v>
      </c>
      <c r="AD722" s="73"/>
      <c r="AE722" s="73"/>
      <c r="AF722" s="73"/>
      <c r="AG722" s="73"/>
      <c r="AH722" s="73"/>
      <c r="AI722" s="73"/>
      <c r="AJ722" s="73"/>
      <c r="AK722" s="73"/>
      <c r="AL722" s="73"/>
      <c r="AM722" s="73"/>
      <c r="AN722" s="73"/>
      <c r="AO722" s="73"/>
      <c r="AP722" s="73"/>
      <c r="AQ722" s="73"/>
      <c r="AR722" s="73"/>
      <c r="AS722" s="73"/>
      <c r="AT722" s="73"/>
      <c r="AU722" s="73"/>
      <c r="AV722" s="73"/>
      <c r="AW722" s="73"/>
      <c r="AX722" s="73"/>
      <c r="AY722" s="73"/>
      <c r="AZ722" s="73"/>
      <c r="BA722" s="73"/>
      <c r="BB722" s="73"/>
      <c r="BC722" s="73"/>
      <c r="BD722" s="73"/>
      <c r="BE722" s="73"/>
      <c r="BF722" s="73"/>
      <c r="BG722" s="73"/>
      <c r="BH722" s="73"/>
      <c r="BI722" s="73"/>
      <c r="BJ722" s="73"/>
      <c r="BK722" s="73"/>
      <c r="BL722" s="73"/>
      <c r="BM722" s="73"/>
      <c r="BN722" s="73"/>
      <c r="BO722" s="73"/>
      <c r="BP722" s="73"/>
      <c r="BQ722" s="73"/>
      <c r="BR722" s="73"/>
      <c r="BS722" s="73"/>
      <c r="BT722" s="73"/>
      <c r="BU722" s="73"/>
      <c r="BV722" s="73"/>
      <c r="BW722" s="73"/>
      <c r="BX722" s="73"/>
      <c r="BY722" s="73"/>
      <c r="BZ722" s="73"/>
      <c r="CA722" s="73"/>
      <c r="CB722" s="73"/>
      <c r="CC722" s="73"/>
      <c r="CD722" s="73"/>
      <c r="CE722" s="73"/>
      <c r="CF722" s="73"/>
      <c r="CG722" s="73"/>
      <c r="CH722" s="73"/>
      <c r="CI722" s="73"/>
      <c r="CJ722" s="73"/>
      <c r="CK722" s="73"/>
      <c r="CL722" s="73"/>
      <c r="CM722" s="73"/>
      <c r="CN722" s="73"/>
      <c r="CO722" s="73"/>
      <c r="CP722" s="73"/>
      <c r="CQ722" s="73"/>
      <c r="CR722" s="73"/>
      <c r="CS722" s="73"/>
      <c r="CT722" s="73"/>
      <c r="CU722" s="73"/>
      <c r="CV722" s="73"/>
      <c r="CW722" s="73"/>
      <c r="CX722" s="73"/>
      <c r="CY722" s="73"/>
      <c r="CZ722" s="73"/>
      <c r="DA722" s="73"/>
      <c r="DB722" s="73"/>
      <c r="DC722" s="73"/>
      <c r="DD722" s="73"/>
      <c r="DE722" s="73"/>
      <c r="DF722" s="73"/>
      <c r="DG722" s="73"/>
      <c r="DH722" s="73"/>
      <c r="DI722" s="73"/>
      <c r="DJ722" s="73"/>
      <c r="DK722" s="73"/>
      <c r="DL722" s="73"/>
      <c r="DM722" s="73"/>
      <c r="DN722" s="73"/>
      <c r="DO722" s="73"/>
      <c r="DP722" s="73"/>
      <c r="DQ722" s="73"/>
      <c r="DR722" s="73"/>
      <c r="DS722" s="73"/>
      <c r="DT722" s="73"/>
      <c r="DU722" s="73"/>
      <c r="DV722" s="73"/>
      <c r="DW722" s="73"/>
      <c r="DX722" s="73"/>
      <c r="DY722" s="73"/>
      <c r="DZ722" s="73"/>
      <c r="EA722" s="73"/>
      <c r="EB722" s="73"/>
      <c r="EC722" s="73"/>
      <c r="ED722" s="73"/>
      <c r="EE722" s="73"/>
      <c r="EF722" s="73"/>
      <c r="EG722" s="73"/>
      <c r="EH722" s="73"/>
      <c r="EI722" s="73"/>
      <c r="EJ722" s="73"/>
      <c r="EK722" s="73"/>
      <c r="EL722" s="73"/>
      <c r="EM722" s="73"/>
      <c r="EN722" s="73"/>
      <c r="EO722" s="73"/>
      <c r="EP722" s="73"/>
      <c r="EQ722" s="73"/>
      <c r="ER722" s="73"/>
      <c r="ES722" s="73"/>
      <c r="ET722" s="73"/>
      <c r="EU722" s="73"/>
      <c r="EV722" s="73"/>
      <c r="EW722" s="73"/>
      <c r="EX722" s="73"/>
      <c r="EY722" s="73"/>
      <c r="EZ722" s="73"/>
      <c r="FA722" s="73"/>
      <c r="FB722" s="73"/>
      <c r="FC722" s="73"/>
      <c r="FD722" s="73"/>
      <c r="FE722" s="73"/>
      <c r="FF722" s="73"/>
      <c r="FG722" s="73"/>
      <c r="FH722" s="73"/>
      <c r="FI722" s="73"/>
      <c r="FJ722" s="73"/>
      <c r="FK722" s="73"/>
      <c r="FL722" s="73"/>
      <c r="FM722" s="73"/>
      <c r="FN722" s="73"/>
      <c r="FO722" s="73"/>
      <c r="FP722" s="73"/>
      <c r="FQ722" s="73"/>
      <c r="FR722" s="73"/>
      <c r="FS722" s="73"/>
      <c r="FT722" s="73"/>
      <c r="FU722" s="73"/>
      <c r="FV722" s="73"/>
      <c r="FW722" s="73"/>
      <c r="FX722" s="73"/>
      <c r="FY722" s="73"/>
      <c r="FZ722" s="73"/>
      <c r="GA722" s="73"/>
      <c r="GB722" s="73"/>
      <c r="GC722" s="73"/>
      <c r="GD722" s="73"/>
      <c r="GE722" s="73"/>
      <c r="GF722" s="73"/>
      <c r="GG722" s="73"/>
      <c r="GH722" s="73"/>
      <c r="GI722" s="73"/>
      <c r="GJ722" s="73"/>
      <c r="GK722" s="73"/>
      <c r="GL722" s="73"/>
      <c r="GM722" s="73"/>
      <c r="GN722" s="73"/>
      <c r="GO722" s="73"/>
      <c r="GP722" s="73"/>
      <c r="GQ722" s="73"/>
      <c r="GR722" s="73"/>
      <c r="GS722" s="73"/>
      <c r="GT722" s="73"/>
      <c r="GU722" s="73"/>
      <c r="GV722" s="73"/>
      <c r="GW722" s="73"/>
      <c r="GX722" s="73"/>
      <c r="GY722" s="73"/>
      <c r="GZ722" s="73"/>
      <c r="HA722" s="73"/>
      <c r="HB722" s="73"/>
      <c r="HC722" s="73"/>
      <c r="HD722" s="73"/>
      <c r="HE722" s="73"/>
      <c r="HF722" s="73"/>
      <c r="HG722" s="73"/>
      <c r="HH722" s="73"/>
      <c r="HI722" s="73"/>
      <c r="HJ722" s="73"/>
      <c r="HK722" s="73"/>
      <c r="HL722" s="73"/>
      <c r="HM722" s="73"/>
      <c r="HN722" s="73"/>
      <c r="HO722" s="73"/>
      <c r="HP722" s="73"/>
      <c r="HQ722" s="73"/>
      <c r="HR722" s="73"/>
      <c r="HS722" s="73"/>
      <c r="HT722" s="73"/>
      <c r="HU722" s="73"/>
      <c r="HV722" s="73"/>
      <c r="HW722" s="73"/>
      <c r="HX722" s="73"/>
      <c r="HY722" s="73"/>
      <c r="HZ722" s="73"/>
      <c r="IA722" s="73"/>
      <c r="IB722" s="73"/>
      <c r="IC722" s="73"/>
      <c r="ID722" s="73"/>
      <c r="IE722" s="73"/>
      <c r="IF722" s="73"/>
      <c r="IG722" s="73"/>
      <c r="IH722" s="73"/>
      <c r="II722" s="73"/>
      <c r="IJ722" s="73"/>
      <c r="IK722" s="73"/>
      <c r="IL722" s="73"/>
    </row>
    <row r="723" spans="1:246" s="127" customFormat="1" ht="15" customHeight="1">
      <c r="B723" s="49" t="s">
        <v>33</v>
      </c>
      <c r="E723" s="90">
        <v>39</v>
      </c>
      <c r="F723" s="115" t="s">
        <v>966</v>
      </c>
      <c r="G723" s="395"/>
      <c r="H723" s="222">
        <v>310</v>
      </c>
      <c r="I723" s="203">
        <v>310</v>
      </c>
      <c r="J723" s="113"/>
      <c r="K723" s="113"/>
      <c r="L723" s="88">
        <f t="shared" si="134"/>
        <v>0</v>
      </c>
      <c r="M723" s="113"/>
      <c r="N723" s="114"/>
      <c r="O723" s="113"/>
      <c r="P723" s="113">
        <v>310</v>
      </c>
      <c r="Q723" s="113">
        <v>310</v>
      </c>
      <c r="R723" s="114"/>
      <c r="S723" s="114"/>
      <c r="T723" s="114">
        <v>0</v>
      </c>
      <c r="U723" s="114">
        <v>0</v>
      </c>
      <c r="V723" s="114"/>
      <c r="W723" s="114"/>
      <c r="X723" s="76" t="s">
        <v>907</v>
      </c>
      <c r="Y723" s="122"/>
      <c r="Z723" s="50">
        <f t="shared" si="135"/>
        <v>310</v>
      </c>
      <c r="AA723" s="51">
        <f t="shared" si="136"/>
        <v>0</v>
      </c>
      <c r="AB723" s="51">
        <f t="shared" si="137"/>
        <v>310</v>
      </c>
      <c r="AC723" s="51">
        <f t="shared" si="138"/>
        <v>0</v>
      </c>
      <c r="AD723" s="73"/>
      <c r="AE723" s="73"/>
      <c r="AF723" s="73"/>
      <c r="AG723" s="73"/>
      <c r="AH723" s="73"/>
      <c r="AI723" s="73"/>
      <c r="AJ723" s="73"/>
      <c r="AK723" s="73"/>
      <c r="AL723" s="73"/>
      <c r="AM723" s="73"/>
      <c r="AN723" s="73"/>
      <c r="AO723" s="73"/>
      <c r="AP723" s="73"/>
      <c r="AQ723" s="73"/>
      <c r="AR723" s="73"/>
      <c r="AS723" s="73"/>
      <c r="AT723" s="73"/>
      <c r="AU723" s="73"/>
      <c r="AV723" s="73"/>
      <c r="AW723" s="73"/>
      <c r="AX723" s="73"/>
      <c r="AY723" s="73"/>
      <c r="AZ723" s="73"/>
      <c r="BA723" s="73"/>
      <c r="BB723" s="73"/>
      <c r="BC723" s="73"/>
      <c r="BD723" s="73"/>
      <c r="BE723" s="73"/>
      <c r="BF723" s="73"/>
      <c r="BG723" s="73"/>
      <c r="BH723" s="73"/>
      <c r="BI723" s="73"/>
      <c r="BJ723" s="73"/>
      <c r="BK723" s="73"/>
      <c r="BL723" s="73"/>
      <c r="BM723" s="73"/>
      <c r="BN723" s="73"/>
      <c r="BO723" s="73"/>
      <c r="BP723" s="73"/>
      <c r="BQ723" s="73"/>
      <c r="BR723" s="73"/>
      <c r="BS723" s="73"/>
      <c r="BT723" s="73"/>
      <c r="BU723" s="73"/>
      <c r="BV723" s="73"/>
      <c r="BW723" s="73"/>
      <c r="BX723" s="73"/>
      <c r="BY723" s="73"/>
      <c r="BZ723" s="73"/>
      <c r="CA723" s="73"/>
      <c r="CB723" s="73"/>
      <c r="CC723" s="73"/>
      <c r="CD723" s="73"/>
      <c r="CE723" s="73"/>
      <c r="CF723" s="73"/>
      <c r="CG723" s="73"/>
      <c r="CH723" s="73"/>
      <c r="CI723" s="73"/>
      <c r="CJ723" s="73"/>
      <c r="CK723" s="73"/>
      <c r="CL723" s="73"/>
      <c r="CM723" s="73"/>
      <c r="CN723" s="73"/>
      <c r="CO723" s="73"/>
      <c r="CP723" s="73"/>
      <c r="CQ723" s="73"/>
      <c r="CR723" s="73"/>
      <c r="CS723" s="73"/>
      <c r="CT723" s="73"/>
      <c r="CU723" s="73"/>
      <c r="CV723" s="73"/>
      <c r="CW723" s="73"/>
      <c r="CX723" s="73"/>
      <c r="CY723" s="73"/>
      <c r="CZ723" s="73"/>
      <c r="DA723" s="73"/>
      <c r="DB723" s="73"/>
      <c r="DC723" s="73"/>
      <c r="DD723" s="73"/>
      <c r="DE723" s="73"/>
      <c r="DF723" s="73"/>
      <c r="DG723" s="73"/>
      <c r="DH723" s="73"/>
      <c r="DI723" s="73"/>
      <c r="DJ723" s="73"/>
      <c r="DK723" s="73"/>
      <c r="DL723" s="73"/>
      <c r="DM723" s="73"/>
      <c r="DN723" s="73"/>
      <c r="DO723" s="73"/>
      <c r="DP723" s="73"/>
      <c r="DQ723" s="73"/>
      <c r="DR723" s="73"/>
      <c r="DS723" s="73"/>
      <c r="DT723" s="73"/>
      <c r="DU723" s="73"/>
      <c r="DV723" s="73"/>
      <c r="DW723" s="73"/>
      <c r="DX723" s="73"/>
      <c r="DY723" s="73"/>
      <c r="DZ723" s="73"/>
      <c r="EA723" s="73"/>
      <c r="EB723" s="73"/>
      <c r="EC723" s="73"/>
      <c r="ED723" s="73"/>
      <c r="EE723" s="73"/>
      <c r="EF723" s="73"/>
      <c r="EG723" s="73"/>
      <c r="EH723" s="73"/>
      <c r="EI723" s="73"/>
      <c r="EJ723" s="73"/>
      <c r="EK723" s="73"/>
      <c r="EL723" s="73"/>
      <c r="EM723" s="73"/>
      <c r="EN723" s="73"/>
      <c r="EO723" s="73"/>
      <c r="EP723" s="73"/>
      <c r="EQ723" s="73"/>
      <c r="ER723" s="73"/>
      <c r="ES723" s="73"/>
      <c r="ET723" s="73"/>
      <c r="EU723" s="73"/>
      <c r="EV723" s="73"/>
      <c r="EW723" s="73"/>
      <c r="EX723" s="73"/>
      <c r="EY723" s="73"/>
      <c r="EZ723" s="73"/>
      <c r="FA723" s="73"/>
      <c r="FB723" s="73"/>
      <c r="FC723" s="73"/>
      <c r="FD723" s="73"/>
      <c r="FE723" s="73"/>
      <c r="FF723" s="73"/>
      <c r="FG723" s="73"/>
      <c r="FH723" s="73"/>
      <c r="FI723" s="73"/>
      <c r="FJ723" s="73"/>
      <c r="FK723" s="73"/>
      <c r="FL723" s="73"/>
      <c r="FM723" s="73"/>
      <c r="FN723" s="73"/>
      <c r="FO723" s="73"/>
      <c r="FP723" s="73"/>
      <c r="FQ723" s="73"/>
      <c r="FR723" s="73"/>
      <c r="FS723" s="73"/>
      <c r="FT723" s="73"/>
      <c r="FU723" s="73"/>
      <c r="FV723" s="73"/>
      <c r="FW723" s="73"/>
      <c r="FX723" s="73"/>
      <c r="FY723" s="73"/>
      <c r="FZ723" s="73"/>
      <c r="GA723" s="73"/>
      <c r="GB723" s="73"/>
      <c r="GC723" s="73"/>
      <c r="GD723" s="73"/>
      <c r="GE723" s="73"/>
      <c r="GF723" s="73"/>
      <c r="GG723" s="73"/>
      <c r="GH723" s="73"/>
      <c r="GI723" s="73"/>
      <c r="GJ723" s="73"/>
      <c r="GK723" s="73"/>
      <c r="GL723" s="73"/>
      <c r="GM723" s="73"/>
      <c r="GN723" s="73"/>
      <c r="GO723" s="73"/>
      <c r="GP723" s="73"/>
      <c r="GQ723" s="73"/>
      <c r="GR723" s="73"/>
      <c r="GS723" s="73"/>
      <c r="GT723" s="73"/>
      <c r="GU723" s="73"/>
      <c r="GV723" s="73"/>
      <c r="GW723" s="73"/>
      <c r="GX723" s="73"/>
      <c r="GY723" s="73"/>
      <c r="GZ723" s="73"/>
      <c r="HA723" s="73"/>
      <c r="HB723" s="73"/>
      <c r="HC723" s="73"/>
      <c r="HD723" s="73"/>
      <c r="HE723" s="73"/>
      <c r="HF723" s="73"/>
      <c r="HG723" s="73"/>
      <c r="HH723" s="73"/>
      <c r="HI723" s="73"/>
      <c r="HJ723" s="73"/>
      <c r="HK723" s="73"/>
      <c r="HL723" s="73"/>
      <c r="HM723" s="73"/>
      <c r="HN723" s="73"/>
      <c r="HO723" s="73"/>
      <c r="HP723" s="73"/>
      <c r="HQ723" s="73"/>
      <c r="HR723" s="73"/>
      <c r="HS723" s="73"/>
      <c r="HT723" s="73"/>
      <c r="HU723" s="73"/>
      <c r="HV723" s="73"/>
      <c r="HW723" s="73"/>
      <c r="HX723" s="73"/>
      <c r="HY723" s="73"/>
      <c r="HZ723" s="73"/>
      <c r="IA723" s="73"/>
      <c r="IB723" s="73"/>
      <c r="IC723" s="73"/>
      <c r="ID723" s="73"/>
      <c r="IE723" s="73"/>
      <c r="IF723" s="73"/>
      <c r="IG723" s="73"/>
      <c r="IH723" s="73"/>
      <c r="II723" s="73"/>
      <c r="IJ723" s="73"/>
      <c r="IK723" s="73"/>
      <c r="IL723" s="73"/>
    </row>
    <row r="724" spans="1:246" s="127" customFormat="1" ht="15" customHeight="1">
      <c r="B724" s="49" t="s">
        <v>33</v>
      </c>
      <c r="E724" s="90">
        <v>40</v>
      </c>
      <c r="F724" s="115" t="s">
        <v>967</v>
      </c>
      <c r="G724" s="395"/>
      <c r="H724" s="222">
        <v>100</v>
      </c>
      <c r="I724" s="203">
        <v>100</v>
      </c>
      <c r="J724" s="113"/>
      <c r="K724" s="113"/>
      <c r="L724" s="88">
        <f t="shared" si="134"/>
        <v>0</v>
      </c>
      <c r="M724" s="113"/>
      <c r="N724" s="114"/>
      <c r="O724" s="113"/>
      <c r="P724" s="113">
        <v>100</v>
      </c>
      <c r="Q724" s="113">
        <v>100</v>
      </c>
      <c r="R724" s="114"/>
      <c r="S724" s="114"/>
      <c r="T724" s="114">
        <v>0</v>
      </c>
      <c r="U724" s="114">
        <v>0</v>
      </c>
      <c r="V724" s="114"/>
      <c r="W724" s="114"/>
      <c r="X724" s="76" t="s">
        <v>907</v>
      </c>
      <c r="Y724" s="122"/>
      <c r="Z724" s="50">
        <f t="shared" si="135"/>
        <v>100</v>
      </c>
      <c r="AA724" s="51">
        <f t="shared" si="136"/>
        <v>0</v>
      </c>
      <c r="AB724" s="51">
        <f t="shared" si="137"/>
        <v>100</v>
      </c>
      <c r="AC724" s="51">
        <f t="shared" si="138"/>
        <v>0</v>
      </c>
      <c r="AD724" s="73"/>
      <c r="AE724" s="73"/>
      <c r="AF724" s="73"/>
      <c r="AG724" s="73"/>
      <c r="AH724" s="73"/>
      <c r="AI724" s="73"/>
      <c r="AJ724" s="73"/>
      <c r="AK724" s="73"/>
      <c r="AL724" s="73"/>
      <c r="AM724" s="73"/>
      <c r="AN724" s="73"/>
      <c r="AO724" s="73"/>
      <c r="AP724" s="73"/>
      <c r="AQ724" s="73"/>
      <c r="AR724" s="73"/>
      <c r="AS724" s="73"/>
      <c r="AT724" s="73"/>
      <c r="AU724" s="73"/>
      <c r="AV724" s="73"/>
      <c r="AW724" s="73"/>
      <c r="AX724" s="73"/>
      <c r="AY724" s="73"/>
      <c r="AZ724" s="73"/>
      <c r="BA724" s="73"/>
      <c r="BB724" s="73"/>
      <c r="BC724" s="73"/>
      <c r="BD724" s="73"/>
      <c r="BE724" s="73"/>
      <c r="BF724" s="73"/>
      <c r="BG724" s="73"/>
      <c r="BH724" s="73"/>
      <c r="BI724" s="73"/>
      <c r="BJ724" s="73"/>
      <c r="BK724" s="73"/>
      <c r="BL724" s="73"/>
      <c r="BM724" s="73"/>
      <c r="BN724" s="73"/>
      <c r="BO724" s="73"/>
      <c r="BP724" s="73"/>
      <c r="BQ724" s="73"/>
      <c r="BR724" s="73"/>
      <c r="BS724" s="73"/>
      <c r="BT724" s="73"/>
      <c r="BU724" s="73"/>
      <c r="BV724" s="73"/>
      <c r="BW724" s="73"/>
      <c r="BX724" s="73"/>
      <c r="BY724" s="73"/>
      <c r="BZ724" s="73"/>
      <c r="CA724" s="73"/>
      <c r="CB724" s="73"/>
      <c r="CC724" s="73"/>
      <c r="CD724" s="73"/>
      <c r="CE724" s="73"/>
      <c r="CF724" s="73"/>
      <c r="CG724" s="73"/>
      <c r="CH724" s="73"/>
      <c r="CI724" s="73"/>
      <c r="CJ724" s="73"/>
      <c r="CK724" s="73"/>
      <c r="CL724" s="73"/>
      <c r="CM724" s="73"/>
      <c r="CN724" s="73"/>
      <c r="CO724" s="73"/>
      <c r="CP724" s="73"/>
      <c r="CQ724" s="73"/>
      <c r="CR724" s="73"/>
      <c r="CS724" s="73"/>
      <c r="CT724" s="73"/>
      <c r="CU724" s="73"/>
      <c r="CV724" s="73"/>
      <c r="CW724" s="73"/>
      <c r="CX724" s="73"/>
      <c r="CY724" s="73"/>
      <c r="CZ724" s="73"/>
      <c r="DA724" s="73"/>
      <c r="DB724" s="73"/>
      <c r="DC724" s="73"/>
      <c r="DD724" s="73"/>
      <c r="DE724" s="73"/>
      <c r="DF724" s="73"/>
      <c r="DG724" s="73"/>
      <c r="DH724" s="73"/>
      <c r="DI724" s="73"/>
      <c r="DJ724" s="73"/>
      <c r="DK724" s="73"/>
      <c r="DL724" s="73"/>
      <c r="DM724" s="73"/>
      <c r="DN724" s="73"/>
      <c r="DO724" s="73"/>
      <c r="DP724" s="73"/>
      <c r="DQ724" s="73"/>
      <c r="DR724" s="73"/>
      <c r="DS724" s="73"/>
      <c r="DT724" s="73"/>
      <c r="DU724" s="73"/>
      <c r="DV724" s="73"/>
      <c r="DW724" s="73"/>
      <c r="DX724" s="73"/>
      <c r="DY724" s="73"/>
      <c r="DZ724" s="73"/>
      <c r="EA724" s="73"/>
      <c r="EB724" s="73"/>
      <c r="EC724" s="73"/>
      <c r="ED724" s="73"/>
      <c r="EE724" s="73"/>
      <c r="EF724" s="73"/>
      <c r="EG724" s="73"/>
      <c r="EH724" s="73"/>
      <c r="EI724" s="73"/>
      <c r="EJ724" s="73"/>
      <c r="EK724" s="73"/>
      <c r="EL724" s="73"/>
      <c r="EM724" s="73"/>
      <c r="EN724" s="73"/>
      <c r="EO724" s="73"/>
      <c r="EP724" s="73"/>
      <c r="EQ724" s="73"/>
      <c r="ER724" s="73"/>
      <c r="ES724" s="73"/>
      <c r="ET724" s="73"/>
      <c r="EU724" s="73"/>
      <c r="EV724" s="73"/>
      <c r="EW724" s="73"/>
      <c r="EX724" s="73"/>
      <c r="EY724" s="73"/>
      <c r="EZ724" s="73"/>
      <c r="FA724" s="73"/>
      <c r="FB724" s="73"/>
      <c r="FC724" s="73"/>
      <c r="FD724" s="73"/>
      <c r="FE724" s="73"/>
      <c r="FF724" s="73"/>
      <c r="FG724" s="73"/>
      <c r="FH724" s="73"/>
      <c r="FI724" s="73"/>
      <c r="FJ724" s="73"/>
      <c r="FK724" s="73"/>
      <c r="FL724" s="73"/>
      <c r="FM724" s="73"/>
      <c r="FN724" s="73"/>
      <c r="FO724" s="73"/>
      <c r="FP724" s="73"/>
      <c r="FQ724" s="73"/>
      <c r="FR724" s="73"/>
      <c r="FS724" s="73"/>
      <c r="FT724" s="73"/>
      <c r="FU724" s="73"/>
      <c r="FV724" s="73"/>
      <c r="FW724" s="73"/>
      <c r="FX724" s="73"/>
      <c r="FY724" s="73"/>
      <c r="FZ724" s="73"/>
      <c r="GA724" s="73"/>
      <c r="GB724" s="73"/>
      <c r="GC724" s="73"/>
      <c r="GD724" s="73"/>
      <c r="GE724" s="73"/>
      <c r="GF724" s="73"/>
      <c r="GG724" s="73"/>
      <c r="GH724" s="73"/>
      <c r="GI724" s="73"/>
      <c r="GJ724" s="73"/>
      <c r="GK724" s="73"/>
      <c r="GL724" s="73"/>
      <c r="GM724" s="73"/>
      <c r="GN724" s="73"/>
      <c r="GO724" s="73"/>
      <c r="GP724" s="73"/>
      <c r="GQ724" s="73"/>
      <c r="GR724" s="73"/>
      <c r="GS724" s="73"/>
      <c r="GT724" s="73"/>
      <c r="GU724" s="73"/>
      <c r="GV724" s="73"/>
      <c r="GW724" s="73"/>
      <c r="GX724" s="73"/>
      <c r="GY724" s="73"/>
      <c r="GZ724" s="73"/>
      <c r="HA724" s="73"/>
      <c r="HB724" s="73"/>
      <c r="HC724" s="73"/>
      <c r="HD724" s="73"/>
      <c r="HE724" s="73"/>
      <c r="HF724" s="73"/>
      <c r="HG724" s="73"/>
      <c r="HH724" s="73"/>
      <c r="HI724" s="73"/>
      <c r="HJ724" s="73"/>
      <c r="HK724" s="73"/>
      <c r="HL724" s="73"/>
      <c r="HM724" s="73"/>
      <c r="HN724" s="73"/>
      <c r="HO724" s="73"/>
      <c r="HP724" s="73"/>
      <c r="HQ724" s="73"/>
      <c r="HR724" s="73"/>
      <c r="HS724" s="73"/>
      <c r="HT724" s="73"/>
      <c r="HU724" s="73"/>
      <c r="HV724" s="73"/>
      <c r="HW724" s="73"/>
      <c r="HX724" s="73"/>
      <c r="HY724" s="73"/>
      <c r="HZ724" s="73"/>
      <c r="IA724" s="73"/>
      <c r="IB724" s="73"/>
      <c r="IC724" s="73"/>
      <c r="ID724" s="73"/>
      <c r="IE724" s="73"/>
      <c r="IF724" s="73"/>
      <c r="IG724" s="73"/>
      <c r="IH724" s="73"/>
      <c r="II724" s="73"/>
      <c r="IJ724" s="73"/>
      <c r="IK724" s="73"/>
      <c r="IL724" s="73"/>
    </row>
    <row r="725" spans="1:246" s="127" customFormat="1" ht="15" customHeight="1">
      <c r="B725" s="49" t="s">
        <v>33</v>
      </c>
      <c r="E725" s="90">
        <v>41</v>
      </c>
      <c r="F725" s="115" t="s">
        <v>968</v>
      </c>
      <c r="G725" s="395"/>
      <c r="H725" s="222">
        <v>310</v>
      </c>
      <c r="I725" s="203">
        <v>310</v>
      </c>
      <c r="J725" s="113"/>
      <c r="K725" s="113"/>
      <c r="L725" s="88">
        <f t="shared" si="134"/>
        <v>0</v>
      </c>
      <c r="M725" s="113"/>
      <c r="N725" s="114"/>
      <c r="O725" s="113"/>
      <c r="P725" s="113">
        <v>310</v>
      </c>
      <c r="Q725" s="113">
        <v>310</v>
      </c>
      <c r="R725" s="114"/>
      <c r="S725" s="114"/>
      <c r="T725" s="114">
        <v>0</v>
      </c>
      <c r="U725" s="114">
        <v>0</v>
      </c>
      <c r="V725" s="114"/>
      <c r="W725" s="114"/>
      <c r="X725" s="76" t="s">
        <v>907</v>
      </c>
      <c r="Y725" s="122"/>
      <c r="Z725" s="50">
        <f t="shared" si="135"/>
        <v>310</v>
      </c>
      <c r="AA725" s="51">
        <f t="shared" si="136"/>
        <v>0</v>
      </c>
      <c r="AB725" s="51">
        <f t="shared" si="137"/>
        <v>310</v>
      </c>
      <c r="AC725" s="51">
        <f t="shared" si="138"/>
        <v>0</v>
      </c>
      <c r="AD725" s="73"/>
      <c r="AE725" s="73"/>
      <c r="AF725" s="73"/>
      <c r="AG725" s="73"/>
      <c r="AH725" s="73"/>
      <c r="AI725" s="73"/>
      <c r="AJ725" s="73"/>
      <c r="AK725" s="73"/>
      <c r="AL725" s="73"/>
      <c r="AM725" s="73"/>
      <c r="AN725" s="73"/>
      <c r="AO725" s="73"/>
      <c r="AP725" s="73"/>
      <c r="AQ725" s="73"/>
      <c r="AR725" s="73"/>
      <c r="AS725" s="73"/>
      <c r="AT725" s="73"/>
      <c r="AU725" s="73"/>
      <c r="AV725" s="73"/>
      <c r="AW725" s="73"/>
      <c r="AX725" s="73"/>
      <c r="AY725" s="73"/>
      <c r="AZ725" s="73"/>
      <c r="BA725" s="73"/>
      <c r="BB725" s="73"/>
      <c r="BC725" s="73"/>
      <c r="BD725" s="73"/>
      <c r="BE725" s="73"/>
      <c r="BF725" s="73"/>
      <c r="BG725" s="73"/>
      <c r="BH725" s="73"/>
      <c r="BI725" s="73"/>
      <c r="BJ725" s="73"/>
      <c r="BK725" s="73"/>
      <c r="BL725" s="73"/>
      <c r="BM725" s="73"/>
      <c r="BN725" s="73"/>
      <c r="BO725" s="73"/>
      <c r="BP725" s="73"/>
      <c r="BQ725" s="73"/>
      <c r="BR725" s="73"/>
      <c r="BS725" s="73"/>
      <c r="BT725" s="73"/>
      <c r="BU725" s="73"/>
      <c r="BV725" s="73"/>
      <c r="BW725" s="73"/>
      <c r="BX725" s="73"/>
      <c r="BY725" s="73"/>
      <c r="BZ725" s="73"/>
      <c r="CA725" s="73"/>
      <c r="CB725" s="73"/>
      <c r="CC725" s="73"/>
      <c r="CD725" s="73"/>
      <c r="CE725" s="73"/>
      <c r="CF725" s="73"/>
      <c r="CG725" s="73"/>
      <c r="CH725" s="73"/>
      <c r="CI725" s="73"/>
      <c r="CJ725" s="73"/>
      <c r="CK725" s="73"/>
      <c r="CL725" s="73"/>
      <c r="CM725" s="73"/>
      <c r="CN725" s="73"/>
      <c r="CO725" s="73"/>
      <c r="CP725" s="73"/>
      <c r="CQ725" s="73"/>
      <c r="CR725" s="73"/>
      <c r="CS725" s="73"/>
      <c r="CT725" s="73"/>
      <c r="CU725" s="73"/>
      <c r="CV725" s="73"/>
      <c r="CW725" s="73"/>
      <c r="CX725" s="73"/>
      <c r="CY725" s="73"/>
      <c r="CZ725" s="73"/>
      <c r="DA725" s="73"/>
      <c r="DB725" s="73"/>
      <c r="DC725" s="73"/>
      <c r="DD725" s="73"/>
      <c r="DE725" s="73"/>
      <c r="DF725" s="73"/>
      <c r="DG725" s="73"/>
      <c r="DH725" s="73"/>
      <c r="DI725" s="73"/>
      <c r="DJ725" s="73"/>
      <c r="DK725" s="73"/>
      <c r="DL725" s="73"/>
      <c r="DM725" s="73"/>
      <c r="DN725" s="73"/>
      <c r="DO725" s="73"/>
      <c r="DP725" s="73"/>
      <c r="DQ725" s="73"/>
      <c r="DR725" s="73"/>
      <c r="DS725" s="73"/>
      <c r="DT725" s="73"/>
      <c r="DU725" s="73"/>
      <c r="DV725" s="73"/>
      <c r="DW725" s="73"/>
      <c r="DX725" s="73"/>
      <c r="DY725" s="73"/>
      <c r="DZ725" s="73"/>
      <c r="EA725" s="73"/>
      <c r="EB725" s="73"/>
      <c r="EC725" s="73"/>
      <c r="ED725" s="73"/>
      <c r="EE725" s="73"/>
      <c r="EF725" s="73"/>
      <c r="EG725" s="73"/>
      <c r="EH725" s="73"/>
      <c r="EI725" s="73"/>
      <c r="EJ725" s="73"/>
      <c r="EK725" s="73"/>
      <c r="EL725" s="73"/>
      <c r="EM725" s="73"/>
      <c r="EN725" s="73"/>
      <c r="EO725" s="73"/>
      <c r="EP725" s="73"/>
      <c r="EQ725" s="73"/>
      <c r="ER725" s="73"/>
      <c r="ES725" s="73"/>
      <c r="ET725" s="73"/>
      <c r="EU725" s="73"/>
      <c r="EV725" s="73"/>
      <c r="EW725" s="73"/>
      <c r="EX725" s="73"/>
      <c r="EY725" s="73"/>
      <c r="EZ725" s="73"/>
      <c r="FA725" s="73"/>
      <c r="FB725" s="73"/>
      <c r="FC725" s="73"/>
      <c r="FD725" s="73"/>
      <c r="FE725" s="73"/>
      <c r="FF725" s="73"/>
      <c r="FG725" s="73"/>
      <c r="FH725" s="73"/>
      <c r="FI725" s="73"/>
      <c r="FJ725" s="73"/>
      <c r="FK725" s="73"/>
      <c r="FL725" s="73"/>
      <c r="FM725" s="73"/>
      <c r="FN725" s="73"/>
      <c r="FO725" s="73"/>
      <c r="FP725" s="73"/>
      <c r="FQ725" s="73"/>
      <c r="FR725" s="73"/>
      <c r="FS725" s="73"/>
      <c r="FT725" s="73"/>
      <c r="FU725" s="73"/>
      <c r="FV725" s="73"/>
      <c r="FW725" s="73"/>
      <c r="FX725" s="73"/>
      <c r="FY725" s="73"/>
      <c r="FZ725" s="73"/>
      <c r="GA725" s="73"/>
      <c r="GB725" s="73"/>
      <c r="GC725" s="73"/>
      <c r="GD725" s="73"/>
      <c r="GE725" s="73"/>
      <c r="GF725" s="73"/>
      <c r="GG725" s="73"/>
      <c r="GH725" s="73"/>
      <c r="GI725" s="73"/>
      <c r="GJ725" s="73"/>
      <c r="GK725" s="73"/>
      <c r="GL725" s="73"/>
      <c r="GM725" s="73"/>
      <c r="GN725" s="73"/>
      <c r="GO725" s="73"/>
      <c r="GP725" s="73"/>
      <c r="GQ725" s="73"/>
      <c r="GR725" s="73"/>
      <c r="GS725" s="73"/>
      <c r="GT725" s="73"/>
      <c r="GU725" s="73"/>
      <c r="GV725" s="73"/>
      <c r="GW725" s="73"/>
      <c r="GX725" s="73"/>
      <c r="GY725" s="73"/>
      <c r="GZ725" s="73"/>
      <c r="HA725" s="73"/>
      <c r="HB725" s="73"/>
      <c r="HC725" s="73"/>
      <c r="HD725" s="73"/>
      <c r="HE725" s="73"/>
      <c r="HF725" s="73"/>
      <c r="HG725" s="73"/>
      <c r="HH725" s="73"/>
      <c r="HI725" s="73"/>
      <c r="HJ725" s="73"/>
      <c r="HK725" s="73"/>
      <c r="HL725" s="73"/>
      <c r="HM725" s="73"/>
      <c r="HN725" s="73"/>
      <c r="HO725" s="73"/>
      <c r="HP725" s="73"/>
      <c r="HQ725" s="73"/>
      <c r="HR725" s="73"/>
      <c r="HS725" s="73"/>
      <c r="HT725" s="73"/>
      <c r="HU725" s="73"/>
      <c r="HV725" s="73"/>
      <c r="HW725" s="73"/>
      <c r="HX725" s="73"/>
      <c r="HY725" s="73"/>
      <c r="HZ725" s="73"/>
      <c r="IA725" s="73"/>
      <c r="IB725" s="73"/>
      <c r="IC725" s="73"/>
      <c r="ID725" s="73"/>
      <c r="IE725" s="73"/>
      <c r="IF725" s="73"/>
      <c r="IG725" s="73"/>
      <c r="IH725" s="73"/>
      <c r="II725" s="73"/>
      <c r="IJ725" s="73"/>
      <c r="IK725" s="73"/>
      <c r="IL725" s="73"/>
    </row>
    <row r="726" spans="1:246" s="127" customFormat="1" ht="45">
      <c r="B726" s="49" t="s">
        <v>33</v>
      </c>
      <c r="E726" s="90">
        <v>42</v>
      </c>
      <c r="F726" s="115" t="s">
        <v>969</v>
      </c>
      <c r="G726" s="395" t="s">
        <v>911</v>
      </c>
      <c r="H726" s="222">
        <v>315</v>
      </c>
      <c r="I726" s="203">
        <v>315</v>
      </c>
      <c r="J726" s="113"/>
      <c r="K726" s="113"/>
      <c r="L726" s="88">
        <f t="shared" si="134"/>
        <v>315</v>
      </c>
      <c r="M726" s="113">
        <v>315</v>
      </c>
      <c r="N726" s="114"/>
      <c r="O726" s="113"/>
      <c r="P726" s="113">
        <v>0</v>
      </c>
      <c r="Q726" s="113"/>
      <c r="R726" s="114"/>
      <c r="S726" s="114"/>
      <c r="T726" s="114">
        <v>0</v>
      </c>
      <c r="U726" s="114">
        <v>0</v>
      </c>
      <c r="V726" s="114"/>
      <c r="W726" s="114"/>
      <c r="X726" s="76" t="s">
        <v>911</v>
      </c>
      <c r="Y726" s="122"/>
      <c r="Z726" s="50">
        <f t="shared" si="135"/>
        <v>315</v>
      </c>
      <c r="AA726" s="51">
        <f t="shared" si="136"/>
        <v>315</v>
      </c>
      <c r="AB726" s="51">
        <f t="shared" si="137"/>
        <v>0</v>
      </c>
      <c r="AC726" s="51">
        <f t="shared" si="138"/>
        <v>0</v>
      </c>
      <c r="AD726" s="73"/>
      <c r="AE726" s="73"/>
      <c r="AF726" s="73"/>
      <c r="AG726" s="73"/>
      <c r="AH726" s="73"/>
      <c r="AI726" s="73"/>
      <c r="AJ726" s="73"/>
      <c r="AK726" s="73"/>
      <c r="AL726" s="73"/>
      <c r="AM726" s="73"/>
      <c r="AN726" s="73"/>
      <c r="AO726" s="73"/>
      <c r="AP726" s="73"/>
      <c r="AQ726" s="73"/>
      <c r="AR726" s="73"/>
      <c r="AS726" s="73"/>
      <c r="AT726" s="73"/>
      <c r="AU726" s="73"/>
      <c r="AV726" s="73"/>
      <c r="AW726" s="73"/>
      <c r="AX726" s="73"/>
      <c r="AY726" s="73"/>
      <c r="AZ726" s="73"/>
      <c r="BA726" s="73"/>
      <c r="BB726" s="73"/>
      <c r="BC726" s="73"/>
      <c r="BD726" s="73"/>
      <c r="BE726" s="73"/>
      <c r="BF726" s="73"/>
      <c r="BG726" s="73"/>
      <c r="BH726" s="73"/>
      <c r="BI726" s="73"/>
      <c r="BJ726" s="73"/>
      <c r="BK726" s="73"/>
      <c r="BL726" s="73"/>
      <c r="BM726" s="73"/>
      <c r="BN726" s="73"/>
      <c r="BO726" s="73"/>
      <c r="BP726" s="73"/>
      <c r="BQ726" s="73"/>
      <c r="BR726" s="73"/>
      <c r="BS726" s="73"/>
      <c r="BT726" s="73"/>
      <c r="BU726" s="73"/>
      <c r="BV726" s="73"/>
      <c r="BW726" s="73"/>
      <c r="BX726" s="73"/>
      <c r="BY726" s="73"/>
      <c r="BZ726" s="73"/>
      <c r="CA726" s="73"/>
      <c r="CB726" s="73"/>
      <c r="CC726" s="73"/>
      <c r="CD726" s="73"/>
      <c r="CE726" s="73"/>
      <c r="CF726" s="73"/>
      <c r="CG726" s="73"/>
      <c r="CH726" s="73"/>
      <c r="CI726" s="73"/>
      <c r="CJ726" s="73"/>
      <c r="CK726" s="73"/>
      <c r="CL726" s="73"/>
      <c r="CM726" s="73"/>
      <c r="CN726" s="73"/>
      <c r="CO726" s="73"/>
      <c r="CP726" s="73"/>
      <c r="CQ726" s="73"/>
      <c r="CR726" s="73"/>
      <c r="CS726" s="73"/>
      <c r="CT726" s="73"/>
      <c r="CU726" s="73"/>
      <c r="CV726" s="73"/>
      <c r="CW726" s="73"/>
      <c r="CX726" s="73"/>
      <c r="CY726" s="73"/>
      <c r="CZ726" s="73"/>
      <c r="DA726" s="73"/>
      <c r="DB726" s="73"/>
      <c r="DC726" s="73"/>
      <c r="DD726" s="73"/>
      <c r="DE726" s="73"/>
      <c r="DF726" s="73"/>
      <c r="DG726" s="73"/>
      <c r="DH726" s="73"/>
      <c r="DI726" s="73"/>
      <c r="DJ726" s="73"/>
      <c r="DK726" s="73"/>
      <c r="DL726" s="73"/>
      <c r="DM726" s="73"/>
      <c r="DN726" s="73"/>
      <c r="DO726" s="73"/>
      <c r="DP726" s="73"/>
      <c r="DQ726" s="73"/>
      <c r="DR726" s="73"/>
      <c r="DS726" s="73"/>
      <c r="DT726" s="73"/>
      <c r="DU726" s="73"/>
      <c r="DV726" s="73"/>
      <c r="DW726" s="73"/>
      <c r="DX726" s="73"/>
      <c r="DY726" s="73"/>
      <c r="DZ726" s="73"/>
      <c r="EA726" s="73"/>
      <c r="EB726" s="73"/>
      <c r="EC726" s="73"/>
      <c r="ED726" s="73"/>
      <c r="EE726" s="73"/>
      <c r="EF726" s="73"/>
      <c r="EG726" s="73"/>
      <c r="EH726" s="73"/>
      <c r="EI726" s="73"/>
      <c r="EJ726" s="73"/>
      <c r="EK726" s="73"/>
      <c r="EL726" s="73"/>
      <c r="EM726" s="73"/>
      <c r="EN726" s="73"/>
      <c r="EO726" s="73"/>
      <c r="EP726" s="73"/>
      <c r="EQ726" s="73"/>
      <c r="ER726" s="73"/>
      <c r="ES726" s="73"/>
      <c r="ET726" s="73"/>
      <c r="EU726" s="73"/>
      <c r="EV726" s="73"/>
      <c r="EW726" s="73"/>
      <c r="EX726" s="73"/>
      <c r="EY726" s="73"/>
      <c r="EZ726" s="73"/>
      <c r="FA726" s="73"/>
      <c r="FB726" s="73"/>
      <c r="FC726" s="73"/>
      <c r="FD726" s="73"/>
      <c r="FE726" s="73"/>
      <c r="FF726" s="73"/>
      <c r="FG726" s="73"/>
      <c r="FH726" s="73"/>
      <c r="FI726" s="73"/>
      <c r="FJ726" s="73"/>
      <c r="FK726" s="73"/>
      <c r="FL726" s="73"/>
      <c r="FM726" s="73"/>
      <c r="FN726" s="73"/>
      <c r="FO726" s="73"/>
      <c r="FP726" s="73"/>
      <c r="FQ726" s="73"/>
      <c r="FR726" s="73"/>
      <c r="FS726" s="73"/>
      <c r="FT726" s="73"/>
      <c r="FU726" s="73"/>
      <c r="FV726" s="73"/>
      <c r="FW726" s="73"/>
      <c r="FX726" s="73"/>
      <c r="FY726" s="73"/>
      <c r="FZ726" s="73"/>
      <c r="GA726" s="73"/>
      <c r="GB726" s="73"/>
      <c r="GC726" s="73"/>
      <c r="GD726" s="73"/>
      <c r="GE726" s="73"/>
      <c r="GF726" s="73"/>
      <c r="GG726" s="73"/>
      <c r="GH726" s="73"/>
      <c r="GI726" s="73"/>
      <c r="GJ726" s="73"/>
      <c r="GK726" s="73"/>
      <c r="GL726" s="73"/>
      <c r="GM726" s="73"/>
      <c r="GN726" s="73"/>
      <c r="GO726" s="73"/>
      <c r="GP726" s="73"/>
      <c r="GQ726" s="73"/>
      <c r="GR726" s="73"/>
      <c r="GS726" s="73"/>
      <c r="GT726" s="73"/>
      <c r="GU726" s="73"/>
      <c r="GV726" s="73"/>
      <c r="GW726" s="73"/>
      <c r="GX726" s="73"/>
      <c r="GY726" s="73"/>
      <c r="GZ726" s="73"/>
      <c r="HA726" s="73"/>
      <c r="HB726" s="73"/>
      <c r="HC726" s="73"/>
      <c r="HD726" s="73"/>
      <c r="HE726" s="73"/>
      <c r="HF726" s="73"/>
      <c r="HG726" s="73"/>
      <c r="HH726" s="73"/>
      <c r="HI726" s="73"/>
      <c r="HJ726" s="73"/>
      <c r="HK726" s="73"/>
      <c r="HL726" s="73"/>
      <c r="HM726" s="73"/>
      <c r="HN726" s="73"/>
      <c r="HO726" s="73"/>
      <c r="HP726" s="73"/>
      <c r="HQ726" s="73"/>
      <c r="HR726" s="73"/>
      <c r="HS726" s="73"/>
      <c r="HT726" s="73"/>
      <c r="HU726" s="73"/>
      <c r="HV726" s="73"/>
      <c r="HW726" s="73"/>
      <c r="HX726" s="73"/>
      <c r="HY726" s="73"/>
      <c r="HZ726" s="73"/>
      <c r="IA726" s="73"/>
      <c r="IB726" s="73"/>
      <c r="IC726" s="73"/>
      <c r="ID726" s="73"/>
      <c r="IE726" s="73"/>
      <c r="IF726" s="73"/>
      <c r="IG726" s="73"/>
      <c r="IH726" s="73"/>
      <c r="II726" s="73"/>
      <c r="IJ726" s="73"/>
      <c r="IK726" s="73"/>
      <c r="IL726" s="73"/>
    </row>
    <row r="727" spans="1:246" s="127" customFormat="1" ht="45">
      <c r="B727" s="49" t="s">
        <v>33</v>
      </c>
      <c r="E727" s="90">
        <v>43</v>
      </c>
      <c r="F727" s="115" t="s">
        <v>970</v>
      </c>
      <c r="G727" s="395"/>
      <c r="H727" s="222">
        <v>320</v>
      </c>
      <c r="I727" s="203">
        <v>320</v>
      </c>
      <c r="J727" s="113"/>
      <c r="K727" s="113"/>
      <c r="L727" s="88">
        <f t="shared" si="134"/>
        <v>320</v>
      </c>
      <c r="M727" s="113">
        <v>320</v>
      </c>
      <c r="N727" s="114"/>
      <c r="O727" s="113"/>
      <c r="P727" s="113">
        <v>0</v>
      </c>
      <c r="Q727" s="113"/>
      <c r="R727" s="114"/>
      <c r="S727" s="114"/>
      <c r="T727" s="114">
        <v>0</v>
      </c>
      <c r="U727" s="114">
        <v>0</v>
      </c>
      <c r="V727" s="114"/>
      <c r="W727" s="114"/>
      <c r="X727" s="76" t="s">
        <v>911</v>
      </c>
      <c r="Y727" s="122"/>
      <c r="Z727" s="50">
        <f t="shared" si="135"/>
        <v>320</v>
      </c>
      <c r="AA727" s="51">
        <f t="shared" si="136"/>
        <v>320</v>
      </c>
      <c r="AB727" s="51">
        <f t="shared" si="137"/>
        <v>0</v>
      </c>
      <c r="AC727" s="51">
        <f t="shared" si="138"/>
        <v>0</v>
      </c>
      <c r="AD727" s="73"/>
      <c r="AE727" s="73"/>
      <c r="AF727" s="73"/>
      <c r="AG727" s="73"/>
      <c r="AH727" s="73"/>
      <c r="AI727" s="73"/>
      <c r="AJ727" s="73"/>
      <c r="AK727" s="73"/>
      <c r="AL727" s="73"/>
      <c r="AM727" s="73"/>
      <c r="AN727" s="73"/>
      <c r="AO727" s="73"/>
      <c r="AP727" s="73"/>
      <c r="AQ727" s="73"/>
      <c r="AR727" s="73"/>
      <c r="AS727" s="73"/>
      <c r="AT727" s="73"/>
      <c r="AU727" s="73"/>
      <c r="AV727" s="73"/>
      <c r="AW727" s="73"/>
      <c r="AX727" s="73"/>
      <c r="AY727" s="73"/>
      <c r="AZ727" s="73"/>
      <c r="BA727" s="73"/>
      <c r="BB727" s="73"/>
      <c r="BC727" s="73"/>
      <c r="BD727" s="73"/>
      <c r="BE727" s="73"/>
      <c r="BF727" s="73"/>
      <c r="BG727" s="73"/>
      <c r="BH727" s="73"/>
      <c r="BI727" s="73"/>
      <c r="BJ727" s="73"/>
      <c r="BK727" s="73"/>
      <c r="BL727" s="73"/>
      <c r="BM727" s="73"/>
      <c r="BN727" s="73"/>
      <c r="BO727" s="73"/>
      <c r="BP727" s="73"/>
      <c r="BQ727" s="73"/>
      <c r="BR727" s="73"/>
      <c r="BS727" s="73"/>
      <c r="BT727" s="73"/>
      <c r="BU727" s="73"/>
      <c r="BV727" s="73"/>
      <c r="BW727" s="73"/>
      <c r="BX727" s="73"/>
      <c r="BY727" s="73"/>
      <c r="BZ727" s="73"/>
      <c r="CA727" s="73"/>
      <c r="CB727" s="73"/>
      <c r="CC727" s="73"/>
      <c r="CD727" s="73"/>
      <c r="CE727" s="73"/>
      <c r="CF727" s="73"/>
      <c r="CG727" s="73"/>
      <c r="CH727" s="73"/>
      <c r="CI727" s="73"/>
      <c r="CJ727" s="73"/>
      <c r="CK727" s="73"/>
      <c r="CL727" s="73"/>
      <c r="CM727" s="73"/>
      <c r="CN727" s="73"/>
      <c r="CO727" s="73"/>
      <c r="CP727" s="73"/>
      <c r="CQ727" s="73"/>
      <c r="CR727" s="73"/>
      <c r="CS727" s="73"/>
      <c r="CT727" s="73"/>
      <c r="CU727" s="73"/>
      <c r="CV727" s="73"/>
      <c r="CW727" s="73"/>
      <c r="CX727" s="73"/>
      <c r="CY727" s="73"/>
      <c r="CZ727" s="73"/>
      <c r="DA727" s="73"/>
      <c r="DB727" s="73"/>
      <c r="DC727" s="73"/>
      <c r="DD727" s="73"/>
      <c r="DE727" s="73"/>
      <c r="DF727" s="73"/>
      <c r="DG727" s="73"/>
      <c r="DH727" s="73"/>
      <c r="DI727" s="73"/>
      <c r="DJ727" s="73"/>
      <c r="DK727" s="73"/>
      <c r="DL727" s="73"/>
      <c r="DM727" s="73"/>
      <c r="DN727" s="73"/>
      <c r="DO727" s="73"/>
      <c r="DP727" s="73"/>
      <c r="DQ727" s="73"/>
      <c r="DR727" s="73"/>
      <c r="DS727" s="73"/>
      <c r="DT727" s="73"/>
      <c r="DU727" s="73"/>
      <c r="DV727" s="73"/>
      <c r="DW727" s="73"/>
      <c r="DX727" s="73"/>
      <c r="DY727" s="73"/>
      <c r="DZ727" s="73"/>
      <c r="EA727" s="73"/>
      <c r="EB727" s="73"/>
      <c r="EC727" s="73"/>
      <c r="ED727" s="73"/>
      <c r="EE727" s="73"/>
      <c r="EF727" s="73"/>
      <c r="EG727" s="73"/>
      <c r="EH727" s="73"/>
      <c r="EI727" s="73"/>
      <c r="EJ727" s="73"/>
      <c r="EK727" s="73"/>
      <c r="EL727" s="73"/>
      <c r="EM727" s="73"/>
      <c r="EN727" s="73"/>
      <c r="EO727" s="73"/>
      <c r="EP727" s="73"/>
      <c r="EQ727" s="73"/>
      <c r="ER727" s="73"/>
      <c r="ES727" s="73"/>
      <c r="ET727" s="73"/>
      <c r="EU727" s="73"/>
      <c r="EV727" s="73"/>
      <c r="EW727" s="73"/>
      <c r="EX727" s="73"/>
      <c r="EY727" s="73"/>
      <c r="EZ727" s="73"/>
      <c r="FA727" s="73"/>
      <c r="FB727" s="73"/>
      <c r="FC727" s="73"/>
      <c r="FD727" s="73"/>
      <c r="FE727" s="73"/>
      <c r="FF727" s="73"/>
      <c r="FG727" s="73"/>
      <c r="FH727" s="73"/>
      <c r="FI727" s="73"/>
      <c r="FJ727" s="73"/>
      <c r="FK727" s="73"/>
      <c r="FL727" s="73"/>
      <c r="FM727" s="73"/>
      <c r="FN727" s="73"/>
      <c r="FO727" s="73"/>
      <c r="FP727" s="73"/>
      <c r="FQ727" s="73"/>
      <c r="FR727" s="73"/>
      <c r="FS727" s="73"/>
      <c r="FT727" s="73"/>
      <c r="FU727" s="73"/>
      <c r="FV727" s="73"/>
      <c r="FW727" s="73"/>
      <c r="FX727" s="73"/>
      <c r="FY727" s="73"/>
      <c r="FZ727" s="73"/>
      <c r="GA727" s="73"/>
      <c r="GB727" s="73"/>
      <c r="GC727" s="73"/>
      <c r="GD727" s="73"/>
      <c r="GE727" s="73"/>
      <c r="GF727" s="73"/>
      <c r="GG727" s="73"/>
      <c r="GH727" s="73"/>
      <c r="GI727" s="73"/>
      <c r="GJ727" s="73"/>
      <c r="GK727" s="73"/>
      <c r="GL727" s="73"/>
      <c r="GM727" s="73"/>
      <c r="GN727" s="73"/>
      <c r="GO727" s="73"/>
      <c r="GP727" s="73"/>
      <c r="GQ727" s="73"/>
      <c r="GR727" s="73"/>
      <c r="GS727" s="73"/>
      <c r="GT727" s="73"/>
      <c r="GU727" s="73"/>
      <c r="GV727" s="73"/>
      <c r="GW727" s="73"/>
      <c r="GX727" s="73"/>
      <c r="GY727" s="73"/>
      <c r="GZ727" s="73"/>
      <c r="HA727" s="73"/>
      <c r="HB727" s="73"/>
      <c r="HC727" s="73"/>
      <c r="HD727" s="73"/>
      <c r="HE727" s="73"/>
      <c r="HF727" s="73"/>
      <c r="HG727" s="73"/>
      <c r="HH727" s="73"/>
      <c r="HI727" s="73"/>
      <c r="HJ727" s="73"/>
      <c r="HK727" s="73"/>
      <c r="HL727" s="73"/>
      <c r="HM727" s="73"/>
      <c r="HN727" s="73"/>
      <c r="HO727" s="73"/>
      <c r="HP727" s="73"/>
      <c r="HQ727" s="73"/>
      <c r="HR727" s="73"/>
      <c r="HS727" s="73"/>
      <c r="HT727" s="73"/>
      <c r="HU727" s="73"/>
      <c r="HV727" s="73"/>
      <c r="HW727" s="73"/>
      <c r="HX727" s="73"/>
      <c r="HY727" s="73"/>
      <c r="HZ727" s="73"/>
      <c r="IA727" s="73"/>
      <c r="IB727" s="73"/>
      <c r="IC727" s="73"/>
      <c r="ID727" s="73"/>
      <c r="IE727" s="73"/>
      <c r="IF727" s="73"/>
      <c r="IG727" s="73"/>
      <c r="IH727" s="73"/>
      <c r="II727" s="73"/>
      <c r="IJ727" s="73"/>
      <c r="IK727" s="73"/>
      <c r="IL727" s="73"/>
    </row>
    <row r="728" spans="1:246" s="127" customFormat="1" ht="30">
      <c r="B728" s="49" t="s">
        <v>33</v>
      </c>
      <c r="E728" s="90">
        <v>44</v>
      </c>
      <c r="F728" s="115" t="s">
        <v>971</v>
      </c>
      <c r="G728" s="395"/>
      <c r="H728" s="222">
        <v>450</v>
      </c>
      <c r="I728" s="203">
        <v>450</v>
      </c>
      <c r="J728" s="113"/>
      <c r="K728" s="113"/>
      <c r="L728" s="88">
        <f t="shared" si="134"/>
        <v>450</v>
      </c>
      <c r="M728" s="113">
        <v>450</v>
      </c>
      <c r="N728" s="114"/>
      <c r="O728" s="113"/>
      <c r="P728" s="113">
        <v>0</v>
      </c>
      <c r="Q728" s="113"/>
      <c r="R728" s="114"/>
      <c r="S728" s="114"/>
      <c r="T728" s="114">
        <v>0</v>
      </c>
      <c r="U728" s="114">
        <v>0</v>
      </c>
      <c r="V728" s="114"/>
      <c r="W728" s="114"/>
      <c r="X728" s="76" t="s">
        <v>911</v>
      </c>
      <c r="Y728" s="122"/>
      <c r="Z728" s="50">
        <f t="shared" si="135"/>
        <v>450</v>
      </c>
      <c r="AA728" s="51">
        <f t="shared" si="136"/>
        <v>450</v>
      </c>
      <c r="AB728" s="51">
        <f t="shared" si="137"/>
        <v>0</v>
      </c>
      <c r="AC728" s="51">
        <f t="shared" si="138"/>
        <v>0</v>
      </c>
      <c r="AD728" s="73"/>
      <c r="AE728" s="73"/>
      <c r="AF728" s="73"/>
      <c r="AG728" s="73"/>
      <c r="AH728" s="73"/>
      <c r="AI728" s="73"/>
      <c r="AJ728" s="73"/>
      <c r="AK728" s="73"/>
      <c r="AL728" s="73"/>
      <c r="AM728" s="73"/>
      <c r="AN728" s="73"/>
      <c r="AO728" s="73"/>
      <c r="AP728" s="73"/>
      <c r="AQ728" s="73"/>
      <c r="AR728" s="73"/>
      <c r="AS728" s="73"/>
      <c r="AT728" s="73"/>
      <c r="AU728" s="73"/>
      <c r="AV728" s="73"/>
      <c r="AW728" s="73"/>
      <c r="AX728" s="73"/>
      <c r="AY728" s="73"/>
      <c r="AZ728" s="73"/>
      <c r="BA728" s="73"/>
      <c r="BB728" s="73"/>
      <c r="BC728" s="73"/>
      <c r="BD728" s="73"/>
      <c r="BE728" s="73"/>
      <c r="BF728" s="73"/>
      <c r="BG728" s="73"/>
      <c r="BH728" s="73"/>
      <c r="BI728" s="73"/>
      <c r="BJ728" s="73"/>
      <c r="BK728" s="73"/>
      <c r="BL728" s="73"/>
      <c r="BM728" s="73"/>
      <c r="BN728" s="73"/>
      <c r="BO728" s="73"/>
      <c r="BP728" s="73"/>
      <c r="BQ728" s="73"/>
      <c r="BR728" s="73"/>
      <c r="BS728" s="73"/>
      <c r="BT728" s="73"/>
      <c r="BU728" s="73"/>
      <c r="BV728" s="73"/>
      <c r="BW728" s="73"/>
      <c r="BX728" s="73"/>
      <c r="BY728" s="73"/>
      <c r="BZ728" s="73"/>
      <c r="CA728" s="73"/>
      <c r="CB728" s="73"/>
      <c r="CC728" s="73"/>
      <c r="CD728" s="73"/>
      <c r="CE728" s="73"/>
      <c r="CF728" s="73"/>
      <c r="CG728" s="73"/>
      <c r="CH728" s="73"/>
      <c r="CI728" s="73"/>
      <c r="CJ728" s="73"/>
      <c r="CK728" s="73"/>
      <c r="CL728" s="73"/>
      <c r="CM728" s="73"/>
      <c r="CN728" s="73"/>
      <c r="CO728" s="73"/>
      <c r="CP728" s="73"/>
      <c r="CQ728" s="73"/>
      <c r="CR728" s="73"/>
      <c r="CS728" s="73"/>
      <c r="CT728" s="73"/>
      <c r="CU728" s="73"/>
      <c r="CV728" s="73"/>
      <c r="CW728" s="73"/>
      <c r="CX728" s="73"/>
      <c r="CY728" s="73"/>
      <c r="CZ728" s="73"/>
      <c r="DA728" s="73"/>
      <c r="DB728" s="73"/>
      <c r="DC728" s="73"/>
      <c r="DD728" s="73"/>
      <c r="DE728" s="73"/>
      <c r="DF728" s="73"/>
      <c r="DG728" s="73"/>
      <c r="DH728" s="73"/>
      <c r="DI728" s="73"/>
      <c r="DJ728" s="73"/>
      <c r="DK728" s="73"/>
      <c r="DL728" s="73"/>
      <c r="DM728" s="73"/>
      <c r="DN728" s="73"/>
      <c r="DO728" s="73"/>
      <c r="DP728" s="73"/>
      <c r="DQ728" s="73"/>
      <c r="DR728" s="73"/>
      <c r="DS728" s="73"/>
      <c r="DT728" s="73"/>
      <c r="DU728" s="73"/>
      <c r="DV728" s="73"/>
      <c r="DW728" s="73"/>
      <c r="DX728" s="73"/>
      <c r="DY728" s="73"/>
      <c r="DZ728" s="73"/>
      <c r="EA728" s="73"/>
      <c r="EB728" s="73"/>
      <c r="EC728" s="73"/>
      <c r="ED728" s="73"/>
      <c r="EE728" s="73"/>
      <c r="EF728" s="73"/>
      <c r="EG728" s="73"/>
      <c r="EH728" s="73"/>
      <c r="EI728" s="73"/>
      <c r="EJ728" s="73"/>
      <c r="EK728" s="73"/>
      <c r="EL728" s="73"/>
      <c r="EM728" s="73"/>
      <c r="EN728" s="73"/>
      <c r="EO728" s="73"/>
      <c r="EP728" s="73"/>
      <c r="EQ728" s="73"/>
      <c r="ER728" s="73"/>
      <c r="ES728" s="73"/>
      <c r="ET728" s="73"/>
      <c r="EU728" s="73"/>
      <c r="EV728" s="73"/>
      <c r="EW728" s="73"/>
      <c r="EX728" s="73"/>
      <c r="EY728" s="73"/>
      <c r="EZ728" s="73"/>
      <c r="FA728" s="73"/>
      <c r="FB728" s="73"/>
      <c r="FC728" s="73"/>
      <c r="FD728" s="73"/>
      <c r="FE728" s="73"/>
      <c r="FF728" s="73"/>
      <c r="FG728" s="73"/>
      <c r="FH728" s="73"/>
      <c r="FI728" s="73"/>
      <c r="FJ728" s="73"/>
      <c r="FK728" s="73"/>
      <c r="FL728" s="73"/>
      <c r="FM728" s="73"/>
      <c r="FN728" s="73"/>
      <c r="FO728" s="73"/>
      <c r="FP728" s="73"/>
      <c r="FQ728" s="73"/>
      <c r="FR728" s="73"/>
      <c r="FS728" s="73"/>
      <c r="FT728" s="73"/>
      <c r="FU728" s="73"/>
      <c r="FV728" s="73"/>
      <c r="FW728" s="73"/>
      <c r="FX728" s="73"/>
      <c r="FY728" s="73"/>
      <c r="FZ728" s="73"/>
      <c r="GA728" s="73"/>
      <c r="GB728" s="73"/>
      <c r="GC728" s="73"/>
      <c r="GD728" s="73"/>
      <c r="GE728" s="73"/>
      <c r="GF728" s="73"/>
      <c r="GG728" s="73"/>
      <c r="GH728" s="73"/>
      <c r="GI728" s="73"/>
      <c r="GJ728" s="73"/>
      <c r="GK728" s="73"/>
      <c r="GL728" s="73"/>
      <c r="GM728" s="73"/>
      <c r="GN728" s="73"/>
      <c r="GO728" s="73"/>
      <c r="GP728" s="73"/>
      <c r="GQ728" s="73"/>
      <c r="GR728" s="73"/>
      <c r="GS728" s="73"/>
      <c r="GT728" s="73"/>
      <c r="GU728" s="73"/>
      <c r="GV728" s="73"/>
      <c r="GW728" s="73"/>
      <c r="GX728" s="73"/>
      <c r="GY728" s="73"/>
      <c r="GZ728" s="73"/>
      <c r="HA728" s="73"/>
      <c r="HB728" s="73"/>
      <c r="HC728" s="73"/>
      <c r="HD728" s="73"/>
      <c r="HE728" s="73"/>
      <c r="HF728" s="73"/>
      <c r="HG728" s="73"/>
      <c r="HH728" s="73"/>
      <c r="HI728" s="73"/>
      <c r="HJ728" s="73"/>
      <c r="HK728" s="73"/>
      <c r="HL728" s="73"/>
      <c r="HM728" s="73"/>
      <c r="HN728" s="73"/>
      <c r="HO728" s="73"/>
      <c r="HP728" s="73"/>
      <c r="HQ728" s="73"/>
      <c r="HR728" s="73"/>
      <c r="HS728" s="73"/>
      <c r="HT728" s="73"/>
      <c r="HU728" s="73"/>
      <c r="HV728" s="73"/>
      <c r="HW728" s="73"/>
      <c r="HX728" s="73"/>
      <c r="HY728" s="73"/>
      <c r="HZ728" s="73"/>
      <c r="IA728" s="73"/>
      <c r="IB728" s="73"/>
      <c r="IC728" s="73"/>
      <c r="ID728" s="73"/>
      <c r="IE728" s="73"/>
      <c r="IF728" s="73"/>
      <c r="IG728" s="73"/>
      <c r="IH728" s="73"/>
      <c r="II728" s="73"/>
      <c r="IJ728" s="73"/>
      <c r="IK728" s="73"/>
      <c r="IL728" s="73"/>
    </row>
    <row r="729" spans="1:246" s="127" customFormat="1" ht="45">
      <c r="B729" s="49" t="s">
        <v>33</v>
      </c>
      <c r="E729" s="90">
        <v>45</v>
      </c>
      <c r="F729" s="115" t="s">
        <v>972</v>
      </c>
      <c r="G729" s="395"/>
      <c r="H729" s="222">
        <v>110.667</v>
      </c>
      <c r="I729" s="203">
        <v>110.667</v>
      </c>
      <c r="J729" s="113"/>
      <c r="K729" s="113"/>
      <c r="L729" s="88">
        <f t="shared" si="134"/>
        <v>110.667</v>
      </c>
      <c r="M729" s="113">
        <v>110.667</v>
      </c>
      <c r="N729" s="114"/>
      <c r="O729" s="113"/>
      <c r="P729" s="113">
        <v>0</v>
      </c>
      <c r="Q729" s="113"/>
      <c r="R729" s="114"/>
      <c r="S729" s="114"/>
      <c r="T729" s="114">
        <v>0</v>
      </c>
      <c r="U729" s="114">
        <v>0</v>
      </c>
      <c r="V729" s="114"/>
      <c r="W729" s="114"/>
      <c r="X729" s="76" t="s">
        <v>911</v>
      </c>
      <c r="Y729" s="122"/>
      <c r="Z729" s="50">
        <f t="shared" si="135"/>
        <v>110.667</v>
      </c>
      <c r="AA729" s="51">
        <f t="shared" si="136"/>
        <v>110.667</v>
      </c>
      <c r="AB729" s="51">
        <f t="shared" si="137"/>
        <v>0</v>
      </c>
      <c r="AC729" s="51">
        <f t="shared" si="138"/>
        <v>0</v>
      </c>
      <c r="AD729" s="73"/>
      <c r="AE729" s="73"/>
      <c r="AF729" s="73"/>
      <c r="AG729" s="73"/>
      <c r="AH729" s="73"/>
      <c r="AI729" s="73"/>
      <c r="AJ729" s="73"/>
      <c r="AK729" s="73"/>
      <c r="AL729" s="73"/>
      <c r="AM729" s="73"/>
      <c r="AN729" s="73"/>
      <c r="AO729" s="73"/>
      <c r="AP729" s="73"/>
      <c r="AQ729" s="73"/>
      <c r="AR729" s="73"/>
      <c r="AS729" s="73"/>
      <c r="AT729" s="73"/>
      <c r="AU729" s="73"/>
      <c r="AV729" s="73"/>
      <c r="AW729" s="73"/>
      <c r="AX729" s="73"/>
      <c r="AY729" s="73"/>
      <c r="AZ729" s="73"/>
      <c r="BA729" s="73"/>
      <c r="BB729" s="73"/>
      <c r="BC729" s="73"/>
      <c r="BD729" s="73"/>
      <c r="BE729" s="73"/>
      <c r="BF729" s="73"/>
      <c r="BG729" s="73"/>
      <c r="BH729" s="73"/>
      <c r="BI729" s="73"/>
      <c r="BJ729" s="73"/>
      <c r="BK729" s="73"/>
      <c r="BL729" s="73"/>
      <c r="BM729" s="73"/>
      <c r="BN729" s="73"/>
      <c r="BO729" s="73"/>
      <c r="BP729" s="73"/>
      <c r="BQ729" s="73"/>
      <c r="BR729" s="73"/>
      <c r="BS729" s="73"/>
      <c r="BT729" s="73"/>
      <c r="BU729" s="73"/>
      <c r="BV729" s="73"/>
      <c r="BW729" s="73"/>
      <c r="BX729" s="73"/>
      <c r="BY729" s="73"/>
      <c r="BZ729" s="73"/>
      <c r="CA729" s="73"/>
      <c r="CB729" s="73"/>
      <c r="CC729" s="73"/>
      <c r="CD729" s="73"/>
      <c r="CE729" s="73"/>
      <c r="CF729" s="73"/>
      <c r="CG729" s="73"/>
      <c r="CH729" s="73"/>
      <c r="CI729" s="73"/>
      <c r="CJ729" s="73"/>
      <c r="CK729" s="73"/>
      <c r="CL729" s="73"/>
      <c r="CM729" s="73"/>
      <c r="CN729" s="73"/>
      <c r="CO729" s="73"/>
      <c r="CP729" s="73"/>
      <c r="CQ729" s="73"/>
      <c r="CR729" s="73"/>
      <c r="CS729" s="73"/>
      <c r="CT729" s="73"/>
      <c r="CU729" s="73"/>
      <c r="CV729" s="73"/>
      <c r="CW729" s="73"/>
      <c r="CX729" s="73"/>
      <c r="CY729" s="73"/>
      <c r="CZ729" s="73"/>
      <c r="DA729" s="73"/>
      <c r="DB729" s="73"/>
      <c r="DC729" s="73"/>
      <c r="DD729" s="73"/>
      <c r="DE729" s="73"/>
      <c r="DF729" s="73"/>
      <c r="DG729" s="73"/>
      <c r="DH729" s="73"/>
      <c r="DI729" s="73"/>
      <c r="DJ729" s="73"/>
      <c r="DK729" s="73"/>
      <c r="DL729" s="73"/>
      <c r="DM729" s="73"/>
      <c r="DN729" s="73"/>
      <c r="DO729" s="73"/>
      <c r="DP729" s="73"/>
      <c r="DQ729" s="73"/>
      <c r="DR729" s="73"/>
      <c r="DS729" s="73"/>
      <c r="DT729" s="73"/>
      <c r="DU729" s="73"/>
      <c r="DV729" s="73"/>
      <c r="DW729" s="73"/>
      <c r="DX729" s="73"/>
      <c r="DY729" s="73"/>
      <c r="DZ729" s="73"/>
      <c r="EA729" s="73"/>
      <c r="EB729" s="73"/>
      <c r="EC729" s="73"/>
      <c r="ED729" s="73"/>
      <c r="EE729" s="73"/>
      <c r="EF729" s="73"/>
      <c r="EG729" s="73"/>
      <c r="EH729" s="73"/>
      <c r="EI729" s="73"/>
      <c r="EJ729" s="73"/>
      <c r="EK729" s="73"/>
      <c r="EL729" s="73"/>
      <c r="EM729" s="73"/>
      <c r="EN729" s="73"/>
      <c r="EO729" s="73"/>
      <c r="EP729" s="73"/>
      <c r="EQ729" s="73"/>
      <c r="ER729" s="73"/>
      <c r="ES729" s="73"/>
      <c r="ET729" s="73"/>
      <c r="EU729" s="73"/>
      <c r="EV729" s="73"/>
      <c r="EW729" s="73"/>
      <c r="EX729" s="73"/>
      <c r="EY729" s="73"/>
      <c r="EZ729" s="73"/>
      <c r="FA729" s="73"/>
      <c r="FB729" s="73"/>
      <c r="FC729" s="73"/>
      <c r="FD729" s="73"/>
      <c r="FE729" s="73"/>
      <c r="FF729" s="73"/>
      <c r="FG729" s="73"/>
      <c r="FH729" s="73"/>
      <c r="FI729" s="73"/>
      <c r="FJ729" s="73"/>
      <c r="FK729" s="73"/>
      <c r="FL729" s="73"/>
      <c r="FM729" s="73"/>
      <c r="FN729" s="73"/>
      <c r="FO729" s="73"/>
      <c r="FP729" s="73"/>
      <c r="FQ729" s="73"/>
      <c r="FR729" s="73"/>
      <c r="FS729" s="73"/>
      <c r="FT729" s="73"/>
      <c r="FU729" s="73"/>
      <c r="FV729" s="73"/>
      <c r="FW729" s="73"/>
      <c r="FX729" s="73"/>
      <c r="FY729" s="73"/>
      <c r="FZ729" s="73"/>
      <c r="GA729" s="73"/>
      <c r="GB729" s="73"/>
      <c r="GC729" s="73"/>
      <c r="GD729" s="73"/>
      <c r="GE729" s="73"/>
      <c r="GF729" s="73"/>
      <c r="GG729" s="73"/>
      <c r="GH729" s="73"/>
      <c r="GI729" s="73"/>
      <c r="GJ729" s="73"/>
      <c r="GK729" s="73"/>
      <c r="GL729" s="73"/>
      <c r="GM729" s="73"/>
      <c r="GN729" s="73"/>
      <c r="GO729" s="73"/>
      <c r="GP729" s="73"/>
      <c r="GQ729" s="73"/>
      <c r="GR729" s="73"/>
      <c r="GS729" s="73"/>
      <c r="GT729" s="73"/>
      <c r="GU729" s="73"/>
      <c r="GV729" s="73"/>
      <c r="GW729" s="73"/>
      <c r="GX729" s="73"/>
      <c r="GY729" s="73"/>
      <c r="GZ729" s="73"/>
      <c r="HA729" s="73"/>
      <c r="HB729" s="73"/>
      <c r="HC729" s="73"/>
      <c r="HD729" s="73"/>
      <c r="HE729" s="73"/>
      <c r="HF729" s="73"/>
      <c r="HG729" s="73"/>
      <c r="HH729" s="73"/>
      <c r="HI729" s="73"/>
      <c r="HJ729" s="73"/>
      <c r="HK729" s="73"/>
      <c r="HL729" s="73"/>
      <c r="HM729" s="73"/>
      <c r="HN729" s="73"/>
      <c r="HO729" s="73"/>
      <c r="HP729" s="73"/>
      <c r="HQ729" s="73"/>
      <c r="HR729" s="73"/>
      <c r="HS729" s="73"/>
      <c r="HT729" s="73"/>
      <c r="HU729" s="73"/>
      <c r="HV729" s="73"/>
      <c r="HW729" s="73"/>
      <c r="HX729" s="73"/>
      <c r="HY729" s="73"/>
      <c r="HZ729" s="73"/>
      <c r="IA729" s="73"/>
      <c r="IB729" s="73"/>
      <c r="IC729" s="73"/>
      <c r="ID729" s="73"/>
      <c r="IE729" s="73"/>
      <c r="IF729" s="73"/>
      <c r="IG729" s="73"/>
      <c r="IH729" s="73"/>
      <c r="II729" s="73"/>
      <c r="IJ729" s="73"/>
      <c r="IK729" s="73"/>
      <c r="IL729" s="73"/>
    </row>
    <row r="730" spans="1:246" ht="30">
      <c r="A730" s="127"/>
      <c r="B730" s="49" t="s">
        <v>33</v>
      </c>
      <c r="C730" s="127"/>
      <c r="D730" s="127"/>
      <c r="E730" s="90">
        <v>46</v>
      </c>
      <c r="F730" s="115" t="s">
        <v>973</v>
      </c>
      <c r="G730" s="395"/>
      <c r="H730" s="222">
        <v>266</v>
      </c>
      <c r="I730" s="203">
        <v>266</v>
      </c>
      <c r="J730" s="113"/>
      <c r="K730" s="113"/>
      <c r="L730" s="88">
        <f t="shared" si="134"/>
        <v>266</v>
      </c>
      <c r="M730" s="113">
        <v>266</v>
      </c>
      <c r="N730" s="114"/>
      <c r="O730" s="113"/>
      <c r="P730" s="113">
        <v>0</v>
      </c>
      <c r="Q730" s="113"/>
      <c r="R730" s="114"/>
      <c r="S730" s="114"/>
      <c r="T730" s="114">
        <v>0</v>
      </c>
      <c r="U730" s="114">
        <v>0</v>
      </c>
      <c r="V730" s="114"/>
      <c r="W730" s="114"/>
      <c r="X730" s="82" t="s">
        <v>911</v>
      </c>
      <c r="Y730" s="90"/>
      <c r="Z730" s="50">
        <f t="shared" si="135"/>
        <v>266</v>
      </c>
      <c r="AA730" s="51">
        <f t="shared" si="136"/>
        <v>266</v>
      </c>
      <c r="AB730" s="51">
        <f t="shared" si="137"/>
        <v>0</v>
      </c>
      <c r="AC730" s="51">
        <f t="shared" si="138"/>
        <v>0</v>
      </c>
    </row>
    <row r="731" spans="1:246" ht="30">
      <c r="A731" s="127"/>
      <c r="B731" s="49" t="s">
        <v>33</v>
      </c>
      <c r="C731" s="127"/>
      <c r="D731" s="127"/>
      <c r="E731" s="90">
        <v>47</v>
      </c>
      <c r="F731" s="115" t="s">
        <v>974</v>
      </c>
      <c r="G731" s="395"/>
      <c r="H731" s="222">
        <v>135</v>
      </c>
      <c r="I731" s="203">
        <v>135</v>
      </c>
      <c r="J731" s="113"/>
      <c r="K731" s="113"/>
      <c r="L731" s="88">
        <f t="shared" si="134"/>
        <v>135</v>
      </c>
      <c r="M731" s="113">
        <v>135</v>
      </c>
      <c r="N731" s="114"/>
      <c r="O731" s="113"/>
      <c r="P731" s="113">
        <v>0</v>
      </c>
      <c r="Q731" s="113"/>
      <c r="R731" s="114"/>
      <c r="S731" s="114"/>
      <c r="T731" s="114">
        <v>0</v>
      </c>
      <c r="U731" s="114">
        <v>0</v>
      </c>
      <c r="V731" s="114"/>
      <c r="W731" s="114"/>
      <c r="X731" s="82" t="s">
        <v>911</v>
      </c>
      <c r="Y731" s="90"/>
      <c r="Z731" s="50">
        <f t="shared" si="135"/>
        <v>135</v>
      </c>
      <c r="AA731" s="51">
        <f t="shared" si="136"/>
        <v>135</v>
      </c>
      <c r="AB731" s="51">
        <f t="shared" si="137"/>
        <v>0</v>
      </c>
      <c r="AC731" s="51">
        <f t="shared" si="138"/>
        <v>0</v>
      </c>
    </row>
    <row r="732" spans="1:246" ht="30">
      <c r="A732" s="127"/>
      <c r="B732" s="49" t="s">
        <v>33</v>
      </c>
      <c r="C732" s="127"/>
      <c r="D732" s="127"/>
      <c r="E732" s="90">
        <v>48</v>
      </c>
      <c r="F732" s="115" t="s">
        <v>975</v>
      </c>
      <c r="G732" s="395"/>
      <c r="H732" s="222">
        <v>250</v>
      </c>
      <c r="I732" s="203">
        <v>250</v>
      </c>
      <c r="J732" s="113"/>
      <c r="K732" s="113"/>
      <c r="L732" s="88">
        <f t="shared" si="134"/>
        <v>250</v>
      </c>
      <c r="M732" s="113">
        <v>250</v>
      </c>
      <c r="N732" s="114"/>
      <c r="O732" s="113"/>
      <c r="P732" s="113">
        <v>0</v>
      </c>
      <c r="Q732" s="113"/>
      <c r="R732" s="114"/>
      <c r="S732" s="114"/>
      <c r="T732" s="114">
        <v>0</v>
      </c>
      <c r="U732" s="114">
        <v>0</v>
      </c>
      <c r="V732" s="114"/>
      <c r="W732" s="114"/>
      <c r="X732" s="82" t="s">
        <v>911</v>
      </c>
      <c r="Y732" s="90"/>
      <c r="Z732" s="50">
        <f t="shared" si="135"/>
        <v>250</v>
      </c>
      <c r="AA732" s="51">
        <f t="shared" si="136"/>
        <v>250</v>
      </c>
      <c r="AB732" s="51">
        <f t="shared" si="137"/>
        <v>0</v>
      </c>
      <c r="AC732" s="51">
        <f t="shared" si="138"/>
        <v>0</v>
      </c>
    </row>
    <row r="733" spans="1:246" ht="30">
      <c r="A733" s="127"/>
      <c r="B733" s="49" t="s">
        <v>33</v>
      </c>
      <c r="C733" s="127"/>
      <c r="D733" s="127"/>
      <c r="E733" s="90">
        <v>49</v>
      </c>
      <c r="F733" s="115" t="s">
        <v>976</v>
      </c>
      <c r="G733" s="395"/>
      <c r="H733" s="222">
        <v>100</v>
      </c>
      <c r="I733" s="203">
        <v>100</v>
      </c>
      <c r="J733" s="113"/>
      <c r="K733" s="113"/>
      <c r="L733" s="88">
        <f t="shared" si="134"/>
        <v>100</v>
      </c>
      <c r="M733" s="113">
        <v>100</v>
      </c>
      <c r="N733" s="114"/>
      <c r="O733" s="113"/>
      <c r="P733" s="113">
        <v>0</v>
      </c>
      <c r="Q733" s="113"/>
      <c r="R733" s="114"/>
      <c r="S733" s="114"/>
      <c r="T733" s="114">
        <v>1.187074999999993</v>
      </c>
      <c r="U733" s="114">
        <v>1.187074999999993</v>
      </c>
      <c r="V733" s="114"/>
      <c r="W733" s="114"/>
      <c r="X733" s="82" t="s">
        <v>911</v>
      </c>
      <c r="Y733" s="90"/>
      <c r="Z733" s="50">
        <f t="shared" si="135"/>
        <v>100</v>
      </c>
      <c r="AA733" s="51">
        <f t="shared" si="136"/>
        <v>100</v>
      </c>
      <c r="AB733" s="51">
        <f t="shared" si="137"/>
        <v>0</v>
      </c>
      <c r="AC733" s="51">
        <f t="shared" si="138"/>
        <v>1.187074999999993</v>
      </c>
    </row>
    <row r="734" spans="1:246" ht="30">
      <c r="A734" s="127"/>
      <c r="B734" s="49" t="s">
        <v>33</v>
      </c>
      <c r="C734" s="127"/>
      <c r="D734" s="127"/>
      <c r="E734" s="90">
        <v>50</v>
      </c>
      <c r="F734" s="115" t="s">
        <v>977</v>
      </c>
      <c r="G734" s="395"/>
      <c r="H734" s="222">
        <v>57</v>
      </c>
      <c r="I734" s="203">
        <v>57</v>
      </c>
      <c r="J734" s="113"/>
      <c r="K734" s="113"/>
      <c r="L734" s="88">
        <f t="shared" si="134"/>
        <v>57</v>
      </c>
      <c r="M734" s="113">
        <v>57</v>
      </c>
      <c r="N734" s="114"/>
      <c r="O734" s="113"/>
      <c r="P734" s="113">
        <v>0</v>
      </c>
      <c r="Q734" s="113"/>
      <c r="R734" s="114"/>
      <c r="S734" s="114"/>
      <c r="T734" s="114">
        <v>0.76407400000000081</v>
      </c>
      <c r="U734" s="114">
        <v>0.76407400000000081</v>
      </c>
      <c r="V734" s="114"/>
      <c r="W734" s="114"/>
      <c r="X734" s="82" t="s">
        <v>911</v>
      </c>
      <c r="Y734" s="90"/>
      <c r="Z734" s="50">
        <f t="shared" si="135"/>
        <v>57</v>
      </c>
      <c r="AA734" s="51">
        <f t="shared" si="136"/>
        <v>57</v>
      </c>
      <c r="AB734" s="51">
        <f t="shared" si="137"/>
        <v>0</v>
      </c>
      <c r="AC734" s="51">
        <f t="shared" si="138"/>
        <v>0.76407400000000081</v>
      </c>
    </row>
    <row r="735" spans="1:246" ht="30">
      <c r="A735" s="127"/>
      <c r="B735" s="49" t="s">
        <v>33</v>
      </c>
      <c r="C735" s="127"/>
      <c r="D735" s="127"/>
      <c r="E735" s="90">
        <v>51</v>
      </c>
      <c r="F735" s="115" t="s">
        <v>978</v>
      </c>
      <c r="G735" s="395"/>
      <c r="H735" s="222">
        <v>70</v>
      </c>
      <c r="I735" s="203">
        <v>70</v>
      </c>
      <c r="J735" s="113"/>
      <c r="K735" s="113"/>
      <c r="L735" s="88">
        <f t="shared" si="134"/>
        <v>70</v>
      </c>
      <c r="M735" s="113">
        <v>70</v>
      </c>
      <c r="N735" s="114"/>
      <c r="O735" s="113"/>
      <c r="P735" s="113">
        <v>0</v>
      </c>
      <c r="Q735" s="113"/>
      <c r="R735" s="114"/>
      <c r="S735" s="114"/>
      <c r="T735" s="114">
        <v>0.9395150000000001</v>
      </c>
      <c r="U735" s="114">
        <v>0.9395150000000001</v>
      </c>
      <c r="V735" s="114"/>
      <c r="W735" s="114"/>
      <c r="X735" s="82" t="s">
        <v>911</v>
      </c>
      <c r="Y735" s="90"/>
      <c r="Z735" s="50">
        <f t="shared" si="135"/>
        <v>70</v>
      </c>
      <c r="AA735" s="51">
        <f t="shared" si="136"/>
        <v>70</v>
      </c>
      <c r="AB735" s="51">
        <f t="shared" si="137"/>
        <v>0</v>
      </c>
      <c r="AC735" s="51">
        <f t="shared" si="138"/>
        <v>0.9395150000000001</v>
      </c>
    </row>
    <row r="736" spans="1:246" ht="15" customHeight="1">
      <c r="A736" s="127"/>
      <c r="B736" s="49" t="s">
        <v>33</v>
      </c>
      <c r="C736" s="127"/>
      <c r="D736" s="127"/>
      <c r="E736" s="90">
        <v>52</v>
      </c>
      <c r="F736" s="115" t="s">
        <v>979</v>
      </c>
      <c r="G736" s="395"/>
      <c r="H736" s="222">
        <v>422</v>
      </c>
      <c r="I736" s="203">
        <v>422</v>
      </c>
      <c r="J736" s="113"/>
      <c r="K736" s="113"/>
      <c r="L736" s="88">
        <f t="shared" si="134"/>
        <v>422</v>
      </c>
      <c r="M736" s="113">
        <v>422</v>
      </c>
      <c r="N736" s="114"/>
      <c r="O736" s="113"/>
      <c r="P736" s="113">
        <v>0</v>
      </c>
      <c r="Q736" s="113"/>
      <c r="R736" s="114"/>
      <c r="S736" s="114"/>
      <c r="T736" s="114">
        <v>2.3299999999999841</v>
      </c>
      <c r="U736" s="114">
        <v>2.3299999999999841</v>
      </c>
      <c r="V736" s="114"/>
      <c r="W736" s="114"/>
      <c r="X736" s="82" t="s">
        <v>911</v>
      </c>
      <c r="Y736" s="90"/>
      <c r="Z736" s="50">
        <f t="shared" si="135"/>
        <v>422</v>
      </c>
      <c r="AA736" s="51">
        <f t="shared" si="136"/>
        <v>422</v>
      </c>
      <c r="AB736" s="51">
        <f t="shared" si="137"/>
        <v>0</v>
      </c>
      <c r="AC736" s="51">
        <f t="shared" si="138"/>
        <v>2.3299999999999841</v>
      </c>
    </row>
    <row r="737" spans="1:29" ht="30">
      <c r="A737" s="127"/>
      <c r="B737" s="49" t="s">
        <v>33</v>
      </c>
      <c r="C737" s="127"/>
      <c r="D737" s="127"/>
      <c r="E737" s="90">
        <v>53</v>
      </c>
      <c r="F737" s="115" t="s">
        <v>980</v>
      </c>
      <c r="G737" s="395"/>
      <c r="H737" s="222">
        <v>400</v>
      </c>
      <c r="I737" s="203">
        <v>400</v>
      </c>
      <c r="J737" s="113"/>
      <c r="K737" s="113"/>
      <c r="L737" s="88">
        <f t="shared" si="134"/>
        <v>400</v>
      </c>
      <c r="M737" s="113">
        <v>400</v>
      </c>
      <c r="N737" s="114"/>
      <c r="O737" s="113"/>
      <c r="P737" s="113">
        <v>0</v>
      </c>
      <c r="Q737" s="113"/>
      <c r="R737" s="114"/>
      <c r="S737" s="114"/>
      <c r="T737" s="114">
        <v>1.6549999999999727</v>
      </c>
      <c r="U737" s="114">
        <v>1.6549999999999727</v>
      </c>
      <c r="V737" s="114"/>
      <c r="W737" s="114"/>
      <c r="X737" s="82" t="s">
        <v>911</v>
      </c>
      <c r="Y737" s="90"/>
      <c r="Z737" s="50">
        <f t="shared" si="135"/>
        <v>400</v>
      </c>
      <c r="AA737" s="51">
        <f t="shared" si="136"/>
        <v>400</v>
      </c>
      <c r="AB737" s="51">
        <f t="shared" si="137"/>
        <v>0</v>
      </c>
      <c r="AC737" s="51">
        <f t="shared" si="138"/>
        <v>1.6549999999999727</v>
      </c>
    </row>
    <row r="738" spans="1:29" ht="30">
      <c r="A738" s="127"/>
      <c r="B738" s="49" t="s">
        <v>33</v>
      </c>
      <c r="C738" s="127"/>
      <c r="D738" s="127"/>
      <c r="E738" s="90">
        <v>54</v>
      </c>
      <c r="F738" s="115" t="s">
        <v>981</v>
      </c>
      <c r="G738" s="395"/>
      <c r="H738" s="222">
        <v>270</v>
      </c>
      <c r="I738" s="203">
        <v>270</v>
      </c>
      <c r="J738" s="113"/>
      <c r="K738" s="113"/>
      <c r="L738" s="88">
        <f t="shared" si="134"/>
        <v>270</v>
      </c>
      <c r="M738" s="113">
        <v>270</v>
      </c>
      <c r="N738" s="114"/>
      <c r="O738" s="113"/>
      <c r="P738" s="113">
        <v>0</v>
      </c>
      <c r="Q738" s="113"/>
      <c r="R738" s="114"/>
      <c r="S738" s="114"/>
      <c r="T738" s="114">
        <v>7.3501150000000166</v>
      </c>
      <c r="U738" s="114">
        <v>7.3501150000000166</v>
      </c>
      <c r="V738" s="114"/>
      <c r="W738" s="114"/>
      <c r="X738" s="82" t="s">
        <v>911</v>
      </c>
      <c r="Y738" s="90"/>
      <c r="Z738" s="50">
        <f t="shared" si="135"/>
        <v>270</v>
      </c>
      <c r="AA738" s="51">
        <f t="shared" si="136"/>
        <v>270</v>
      </c>
      <c r="AB738" s="51">
        <f t="shared" si="137"/>
        <v>0</v>
      </c>
      <c r="AC738" s="51">
        <f t="shared" si="138"/>
        <v>7.3501150000000166</v>
      </c>
    </row>
    <row r="739" spans="1:29" ht="30">
      <c r="A739" s="127"/>
      <c r="B739" s="49" t="s">
        <v>33</v>
      </c>
      <c r="C739" s="127"/>
      <c r="D739" s="127"/>
      <c r="E739" s="90">
        <v>55</v>
      </c>
      <c r="F739" s="115" t="s">
        <v>982</v>
      </c>
      <c r="G739" s="395"/>
      <c r="H739" s="222">
        <v>300</v>
      </c>
      <c r="I739" s="203">
        <v>300</v>
      </c>
      <c r="J739" s="113"/>
      <c r="K739" s="113"/>
      <c r="L739" s="88">
        <f t="shared" si="134"/>
        <v>300</v>
      </c>
      <c r="M739" s="113">
        <v>300</v>
      </c>
      <c r="N739" s="114"/>
      <c r="O739" s="113"/>
      <c r="P739" s="113">
        <v>0</v>
      </c>
      <c r="Q739" s="113"/>
      <c r="R739" s="114"/>
      <c r="S739" s="114"/>
      <c r="T739" s="114">
        <v>17.429930000000013</v>
      </c>
      <c r="U739" s="114">
        <v>17.429930000000013</v>
      </c>
      <c r="V739" s="114"/>
      <c r="W739" s="114"/>
      <c r="X739" s="82" t="s">
        <v>911</v>
      </c>
      <c r="Y739" s="90"/>
      <c r="Z739" s="50">
        <f t="shared" si="135"/>
        <v>300</v>
      </c>
      <c r="AA739" s="51">
        <f t="shared" si="136"/>
        <v>300</v>
      </c>
      <c r="AB739" s="51">
        <f t="shared" si="137"/>
        <v>0</v>
      </c>
      <c r="AC739" s="51">
        <f t="shared" si="138"/>
        <v>17.429930000000013</v>
      </c>
    </row>
    <row r="740" spans="1:29" ht="45">
      <c r="A740" s="127"/>
      <c r="B740" s="49" t="s">
        <v>33</v>
      </c>
      <c r="C740" s="127"/>
      <c r="D740" s="127"/>
      <c r="E740" s="90">
        <v>56</v>
      </c>
      <c r="F740" s="115" t="s">
        <v>987</v>
      </c>
      <c r="G740" s="395"/>
      <c r="H740" s="222">
        <v>200</v>
      </c>
      <c r="I740" s="203">
        <v>200</v>
      </c>
      <c r="J740" s="113"/>
      <c r="K740" s="113"/>
      <c r="L740" s="88">
        <f t="shared" si="134"/>
        <v>200</v>
      </c>
      <c r="M740" s="113">
        <v>200</v>
      </c>
      <c r="N740" s="114"/>
      <c r="O740" s="113"/>
      <c r="P740" s="113">
        <v>0</v>
      </c>
      <c r="Q740" s="113"/>
      <c r="R740" s="114"/>
      <c r="S740" s="114"/>
      <c r="T740" s="114">
        <v>10.016388000000006</v>
      </c>
      <c r="U740" s="114">
        <v>10.016388000000006</v>
      </c>
      <c r="V740" s="114"/>
      <c r="W740" s="114"/>
      <c r="X740" s="82" t="s">
        <v>911</v>
      </c>
      <c r="Y740" s="90"/>
      <c r="Z740" s="50">
        <f t="shared" si="135"/>
        <v>200</v>
      </c>
      <c r="AA740" s="51">
        <f t="shared" si="136"/>
        <v>200</v>
      </c>
      <c r="AB740" s="51">
        <f t="shared" si="137"/>
        <v>0</v>
      </c>
      <c r="AC740" s="51">
        <f t="shared" si="138"/>
        <v>10.016388000000006</v>
      </c>
    </row>
    <row r="741" spans="1:29" ht="36" customHeight="1">
      <c r="A741" s="127"/>
      <c r="B741" s="49" t="s">
        <v>33</v>
      </c>
      <c r="C741" s="127"/>
      <c r="D741" s="127"/>
      <c r="E741" s="90">
        <v>57</v>
      </c>
      <c r="F741" s="115" t="s">
        <v>983</v>
      </c>
      <c r="G741" s="395" t="s">
        <v>1306</v>
      </c>
      <c r="H741" s="222">
        <v>109.34099999999999</v>
      </c>
      <c r="I741" s="203">
        <v>109.34099999999999</v>
      </c>
      <c r="J741" s="113"/>
      <c r="K741" s="113"/>
      <c r="L741" s="88">
        <f t="shared" si="134"/>
        <v>109.34099999999999</v>
      </c>
      <c r="M741" s="113">
        <v>109.34099999999999</v>
      </c>
      <c r="N741" s="114"/>
      <c r="O741" s="113"/>
      <c r="P741" s="113">
        <v>0</v>
      </c>
      <c r="Q741" s="113"/>
      <c r="R741" s="114"/>
      <c r="S741" s="114"/>
      <c r="T741" s="114">
        <v>1.3993439999999993</v>
      </c>
      <c r="U741" s="114">
        <v>1.3993439999999993</v>
      </c>
      <c r="V741" s="114"/>
      <c r="W741" s="114"/>
      <c r="X741" s="82" t="s">
        <v>911</v>
      </c>
      <c r="Y741" s="90"/>
      <c r="Z741" s="50">
        <f t="shared" si="135"/>
        <v>109.34099999999999</v>
      </c>
      <c r="AA741" s="51">
        <f t="shared" si="136"/>
        <v>109.34099999999999</v>
      </c>
      <c r="AB741" s="51">
        <f t="shared" si="137"/>
        <v>0</v>
      </c>
      <c r="AC741" s="51">
        <f t="shared" si="138"/>
        <v>1.3993439999999993</v>
      </c>
    </row>
    <row r="742" spans="1:29" ht="15" customHeight="1">
      <c r="A742" s="127"/>
      <c r="B742" s="49" t="s">
        <v>33</v>
      </c>
      <c r="C742" s="127"/>
      <c r="D742" s="127"/>
      <c r="E742" s="90">
        <v>58</v>
      </c>
      <c r="F742" s="115" t="s">
        <v>984</v>
      </c>
      <c r="G742" s="395"/>
      <c r="H742" s="222">
        <v>100</v>
      </c>
      <c r="I742" s="203">
        <v>100</v>
      </c>
      <c r="J742" s="113"/>
      <c r="K742" s="113"/>
      <c r="L742" s="88">
        <f t="shared" si="134"/>
        <v>100</v>
      </c>
      <c r="M742" s="113">
        <v>100</v>
      </c>
      <c r="N742" s="114"/>
      <c r="O742" s="113"/>
      <c r="P742" s="113">
        <v>0</v>
      </c>
      <c r="Q742" s="113"/>
      <c r="R742" s="114"/>
      <c r="S742" s="114"/>
      <c r="T742" s="114">
        <v>0</v>
      </c>
      <c r="U742" s="114">
        <v>0</v>
      </c>
      <c r="V742" s="114"/>
      <c r="W742" s="114"/>
      <c r="X742" s="82" t="s">
        <v>911</v>
      </c>
      <c r="Y742" s="90"/>
      <c r="Z742" s="50">
        <f t="shared" si="135"/>
        <v>100</v>
      </c>
      <c r="AA742" s="51">
        <f t="shared" si="136"/>
        <v>100</v>
      </c>
      <c r="AB742" s="51">
        <f t="shared" si="137"/>
        <v>0</v>
      </c>
      <c r="AC742" s="51">
        <f t="shared" si="138"/>
        <v>0</v>
      </c>
    </row>
    <row r="743" spans="1:29" ht="15" customHeight="1">
      <c r="A743" s="127"/>
      <c r="B743" s="49" t="s">
        <v>33</v>
      </c>
      <c r="C743" s="127"/>
      <c r="D743" s="127"/>
      <c r="E743" s="90">
        <v>59</v>
      </c>
      <c r="F743" s="115" t="s">
        <v>985</v>
      </c>
      <c r="G743" s="395"/>
      <c r="H743" s="222">
        <v>100</v>
      </c>
      <c r="I743" s="203">
        <v>100</v>
      </c>
      <c r="J743" s="113"/>
      <c r="K743" s="113"/>
      <c r="L743" s="88">
        <f t="shared" si="134"/>
        <v>100</v>
      </c>
      <c r="M743" s="113">
        <v>100</v>
      </c>
      <c r="N743" s="114"/>
      <c r="O743" s="113"/>
      <c r="P743" s="113">
        <v>0</v>
      </c>
      <c r="Q743" s="113"/>
      <c r="R743" s="114"/>
      <c r="S743" s="114"/>
      <c r="T743" s="114">
        <v>0</v>
      </c>
      <c r="U743" s="114">
        <v>0</v>
      </c>
      <c r="V743" s="114"/>
      <c r="W743" s="114"/>
      <c r="X743" s="82" t="s">
        <v>911</v>
      </c>
      <c r="Y743" s="90"/>
      <c r="Z743" s="50">
        <f t="shared" si="135"/>
        <v>100</v>
      </c>
      <c r="AA743" s="51">
        <f t="shared" si="136"/>
        <v>100</v>
      </c>
      <c r="AB743" s="51">
        <f t="shared" si="137"/>
        <v>0</v>
      </c>
      <c r="AC743" s="51">
        <f t="shared" si="138"/>
        <v>0</v>
      </c>
    </row>
    <row r="744" spans="1:29" ht="30">
      <c r="A744" s="127"/>
      <c r="B744" s="49" t="s">
        <v>33</v>
      </c>
      <c r="C744" s="127"/>
      <c r="D744" s="127"/>
      <c r="E744" s="90">
        <v>60</v>
      </c>
      <c r="F744" s="115" t="s">
        <v>986</v>
      </c>
      <c r="G744" s="395"/>
      <c r="H744" s="222">
        <v>20</v>
      </c>
      <c r="I744" s="203">
        <v>20</v>
      </c>
      <c r="J744" s="113"/>
      <c r="K744" s="113"/>
      <c r="L744" s="88">
        <f t="shared" si="134"/>
        <v>20</v>
      </c>
      <c r="M744" s="113">
        <v>20</v>
      </c>
      <c r="N744" s="114"/>
      <c r="O744" s="113"/>
      <c r="P744" s="113">
        <v>0</v>
      </c>
      <c r="Q744" s="113"/>
      <c r="R744" s="114"/>
      <c r="S744" s="114"/>
      <c r="T744" s="114">
        <v>0</v>
      </c>
      <c r="U744" s="114">
        <v>0</v>
      </c>
      <c r="V744" s="114"/>
      <c r="W744" s="114"/>
      <c r="X744" s="82" t="s">
        <v>911</v>
      </c>
      <c r="Y744" s="90"/>
      <c r="Z744" s="50">
        <f t="shared" si="135"/>
        <v>20</v>
      </c>
      <c r="AA744" s="51">
        <f t="shared" si="136"/>
        <v>20</v>
      </c>
      <c r="AB744" s="51">
        <f t="shared" si="137"/>
        <v>0</v>
      </c>
      <c r="AC744" s="51">
        <f t="shared" si="138"/>
        <v>0</v>
      </c>
    </row>
    <row r="745" spans="1:29" ht="30">
      <c r="A745" s="127"/>
      <c r="B745" s="49" t="s">
        <v>33</v>
      </c>
      <c r="C745" s="127"/>
      <c r="D745" s="127"/>
      <c r="E745" s="90">
        <v>61</v>
      </c>
      <c r="F745" s="115" t="s">
        <v>988</v>
      </c>
      <c r="G745" s="395"/>
      <c r="H745" s="222">
        <v>240.01</v>
      </c>
      <c r="I745" s="203">
        <v>240.01</v>
      </c>
      <c r="J745" s="113"/>
      <c r="K745" s="113"/>
      <c r="L745" s="88">
        <f t="shared" si="134"/>
        <v>240.01</v>
      </c>
      <c r="M745" s="113">
        <v>240.01</v>
      </c>
      <c r="N745" s="114"/>
      <c r="O745" s="113"/>
      <c r="P745" s="113">
        <v>0</v>
      </c>
      <c r="Q745" s="113"/>
      <c r="R745" s="114"/>
      <c r="S745" s="114"/>
      <c r="T745" s="114">
        <v>1.752476999999999</v>
      </c>
      <c r="U745" s="114">
        <v>1.752476999999999</v>
      </c>
      <c r="V745" s="114"/>
      <c r="W745" s="114"/>
      <c r="X745" s="82" t="s">
        <v>911</v>
      </c>
      <c r="Y745" s="90"/>
      <c r="Z745" s="50">
        <f t="shared" si="135"/>
        <v>240.01</v>
      </c>
      <c r="AA745" s="51">
        <f t="shared" si="136"/>
        <v>240.01</v>
      </c>
      <c r="AB745" s="51">
        <f t="shared" si="137"/>
        <v>0</v>
      </c>
      <c r="AC745" s="51">
        <f t="shared" si="138"/>
        <v>1.752476999999999</v>
      </c>
    </row>
    <row r="746" spans="1:29" ht="30">
      <c r="A746" s="127"/>
      <c r="B746" s="49" t="s">
        <v>33</v>
      </c>
      <c r="C746" s="127"/>
      <c r="D746" s="127"/>
      <c r="E746" s="90">
        <v>62</v>
      </c>
      <c r="F746" s="115" t="s">
        <v>989</v>
      </c>
      <c r="G746" s="395"/>
      <c r="H746" s="222">
        <v>600.24599999999998</v>
      </c>
      <c r="I746" s="203">
        <v>600.24599999999998</v>
      </c>
      <c r="J746" s="113"/>
      <c r="K746" s="113"/>
      <c r="L746" s="88">
        <f t="shared" si="134"/>
        <v>600.24599999999998</v>
      </c>
      <c r="M746" s="113">
        <v>600.24599999999998</v>
      </c>
      <c r="N746" s="114"/>
      <c r="O746" s="113"/>
      <c r="P746" s="113">
        <v>0</v>
      </c>
      <c r="Q746" s="113"/>
      <c r="R746" s="114"/>
      <c r="S746" s="114"/>
      <c r="T746" s="114">
        <v>3.9489459999999781</v>
      </c>
      <c r="U746" s="114">
        <v>3.9489459999999781</v>
      </c>
      <c r="V746" s="114"/>
      <c r="W746" s="114"/>
      <c r="X746" s="82" t="s">
        <v>911</v>
      </c>
      <c r="Y746" s="90"/>
      <c r="Z746" s="50">
        <f t="shared" si="135"/>
        <v>600.24599999999998</v>
      </c>
      <c r="AA746" s="51">
        <f t="shared" si="136"/>
        <v>600.24599999999998</v>
      </c>
      <c r="AB746" s="51">
        <f t="shared" si="137"/>
        <v>0</v>
      </c>
      <c r="AC746" s="51">
        <f t="shared" si="138"/>
        <v>3.9489459999999781</v>
      </c>
    </row>
    <row r="747" spans="1:29" ht="30">
      <c r="A747" s="127"/>
      <c r="B747" s="49" t="s">
        <v>33</v>
      </c>
      <c r="C747" s="127"/>
      <c r="D747" s="127"/>
      <c r="E747" s="90">
        <v>63</v>
      </c>
      <c r="F747" s="115" t="s">
        <v>990</v>
      </c>
      <c r="G747" s="395"/>
      <c r="H747" s="222">
        <v>400.43099999999998</v>
      </c>
      <c r="I747" s="203">
        <v>400.43099999999998</v>
      </c>
      <c r="J747" s="113"/>
      <c r="K747" s="113"/>
      <c r="L747" s="88">
        <f t="shared" si="134"/>
        <v>400.43099999999998</v>
      </c>
      <c r="M747" s="113">
        <v>400.43099999999998</v>
      </c>
      <c r="N747" s="114"/>
      <c r="O747" s="113"/>
      <c r="P747" s="113">
        <v>0</v>
      </c>
      <c r="Q747" s="113"/>
      <c r="R747" s="114"/>
      <c r="S747" s="114"/>
      <c r="T747" s="114">
        <v>3.0686089999999808</v>
      </c>
      <c r="U747" s="114">
        <v>3.0686089999999808</v>
      </c>
      <c r="V747" s="114"/>
      <c r="W747" s="114"/>
      <c r="X747" s="82" t="s">
        <v>911</v>
      </c>
      <c r="Y747" s="90"/>
      <c r="Z747" s="50">
        <f t="shared" si="135"/>
        <v>400.43099999999998</v>
      </c>
      <c r="AA747" s="51">
        <f t="shared" si="136"/>
        <v>400.43099999999998</v>
      </c>
      <c r="AB747" s="51">
        <f t="shared" si="137"/>
        <v>0</v>
      </c>
      <c r="AC747" s="51">
        <f t="shared" si="138"/>
        <v>3.0686089999999808</v>
      </c>
    </row>
    <row r="748" spans="1:29" ht="30">
      <c r="A748" s="127"/>
      <c r="B748" s="49" t="s">
        <v>33</v>
      </c>
      <c r="C748" s="127"/>
      <c r="D748" s="127"/>
      <c r="E748" s="90">
        <v>64</v>
      </c>
      <c r="F748" s="115" t="s">
        <v>991</v>
      </c>
      <c r="G748" s="395"/>
      <c r="H748" s="222">
        <v>970.44200000000001</v>
      </c>
      <c r="I748" s="203">
        <v>970.44200000000001</v>
      </c>
      <c r="J748" s="113"/>
      <c r="K748" s="113"/>
      <c r="L748" s="88">
        <f t="shared" si="134"/>
        <v>970.44200000000001</v>
      </c>
      <c r="M748" s="113">
        <v>970.44200000000001</v>
      </c>
      <c r="N748" s="114"/>
      <c r="O748" s="113"/>
      <c r="P748" s="113">
        <v>0</v>
      </c>
      <c r="Q748" s="113"/>
      <c r="R748" s="114"/>
      <c r="S748" s="114"/>
      <c r="T748" s="114">
        <v>6.1859739999999874</v>
      </c>
      <c r="U748" s="114">
        <v>6.1859739999999874</v>
      </c>
      <c r="V748" s="114"/>
      <c r="W748" s="114"/>
      <c r="X748" s="82" t="s">
        <v>911</v>
      </c>
      <c r="Y748" s="90"/>
      <c r="Z748" s="50">
        <f t="shared" si="135"/>
        <v>970.44200000000001</v>
      </c>
      <c r="AA748" s="51">
        <f t="shared" si="136"/>
        <v>970.44200000000001</v>
      </c>
      <c r="AB748" s="51">
        <f t="shared" si="137"/>
        <v>0</v>
      </c>
      <c r="AC748" s="51">
        <f t="shared" si="138"/>
        <v>6.1859739999999874</v>
      </c>
    </row>
    <row r="749" spans="1:29" ht="45">
      <c r="A749" s="127"/>
      <c r="B749" s="49" t="s">
        <v>33</v>
      </c>
      <c r="C749" s="127"/>
      <c r="D749" s="127"/>
      <c r="E749" s="90">
        <v>65</v>
      </c>
      <c r="F749" s="115" t="s">
        <v>992</v>
      </c>
      <c r="G749" s="395"/>
      <c r="H749" s="222">
        <v>865.53</v>
      </c>
      <c r="I749" s="203">
        <v>865.53</v>
      </c>
      <c r="J749" s="113"/>
      <c r="K749" s="113"/>
      <c r="L749" s="88">
        <f t="shared" si="134"/>
        <v>865.53</v>
      </c>
      <c r="M749" s="113">
        <v>865.53</v>
      </c>
      <c r="N749" s="114"/>
      <c r="O749" s="113"/>
      <c r="P749" s="113">
        <v>0</v>
      </c>
      <c r="Q749" s="113"/>
      <c r="R749" s="114"/>
      <c r="S749" s="114"/>
      <c r="T749" s="114">
        <v>4.9459150000000136</v>
      </c>
      <c r="U749" s="114">
        <v>4.9459150000000136</v>
      </c>
      <c r="V749" s="114"/>
      <c r="W749" s="114"/>
      <c r="X749" s="82" t="s">
        <v>911</v>
      </c>
      <c r="Y749" s="90"/>
      <c r="Z749" s="50">
        <f t="shared" si="135"/>
        <v>865.53</v>
      </c>
      <c r="AA749" s="51">
        <f t="shared" si="136"/>
        <v>865.53</v>
      </c>
      <c r="AB749" s="51">
        <f t="shared" si="137"/>
        <v>0</v>
      </c>
      <c r="AC749" s="51">
        <f t="shared" si="138"/>
        <v>4.9459150000000136</v>
      </c>
    </row>
    <row r="750" spans="1:29" ht="15" customHeight="1">
      <c r="A750" s="127"/>
      <c r="B750" s="49" t="s">
        <v>33</v>
      </c>
      <c r="C750" s="127"/>
      <c r="D750" s="127"/>
      <c r="E750" s="90">
        <v>66</v>
      </c>
      <c r="F750" s="115" t="s">
        <v>993</v>
      </c>
      <c r="G750" s="395"/>
      <c r="H750" s="222">
        <v>600</v>
      </c>
      <c r="I750" s="203">
        <v>600</v>
      </c>
      <c r="J750" s="113"/>
      <c r="K750" s="113"/>
      <c r="L750" s="88">
        <f t="shared" ref="L750:L813" si="139">SUM(M750:O750)</f>
        <v>0</v>
      </c>
      <c r="M750" s="113"/>
      <c r="N750" s="114"/>
      <c r="O750" s="113"/>
      <c r="P750" s="113">
        <v>600</v>
      </c>
      <c r="Q750" s="113">
        <v>600</v>
      </c>
      <c r="R750" s="114"/>
      <c r="S750" s="114"/>
      <c r="T750" s="114">
        <v>0</v>
      </c>
      <c r="U750" s="114">
        <v>0</v>
      </c>
      <c r="V750" s="114"/>
      <c r="W750" s="114"/>
      <c r="X750" s="82" t="s">
        <v>911</v>
      </c>
      <c r="Y750" s="90"/>
      <c r="Z750" s="50">
        <f t="shared" si="135"/>
        <v>600</v>
      </c>
      <c r="AA750" s="51">
        <f t="shared" si="136"/>
        <v>0</v>
      </c>
      <c r="AB750" s="51">
        <f t="shared" si="137"/>
        <v>600</v>
      </c>
      <c r="AC750" s="51">
        <f t="shared" si="138"/>
        <v>0</v>
      </c>
    </row>
    <row r="751" spans="1:29" ht="30">
      <c r="A751" s="127"/>
      <c r="B751" s="49" t="s">
        <v>33</v>
      </c>
      <c r="C751" s="127"/>
      <c r="D751" s="127"/>
      <c r="E751" s="90">
        <v>67</v>
      </c>
      <c r="F751" s="115" t="s">
        <v>994</v>
      </c>
      <c r="G751" s="395"/>
      <c r="H751" s="222">
        <v>650</v>
      </c>
      <c r="I751" s="203">
        <v>650</v>
      </c>
      <c r="J751" s="113"/>
      <c r="K751" s="113"/>
      <c r="L751" s="88">
        <f t="shared" si="139"/>
        <v>0</v>
      </c>
      <c r="M751" s="113"/>
      <c r="N751" s="114"/>
      <c r="O751" s="113"/>
      <c r="P751" s="113">
        <v>650</v>
      </c>
      <c r="Q751" s="113">
        <v>650</v>
      </c>
      <c r="R751" s="114"/>
      <c r="S751" s="114"/>
      <c r="T751" s="114">
        <v>0</v>
      </c>
      <c r="U751" s="114">
        <v>0</v>
      </c>
      <c r="V751" s="114"/>
      <c r="W751" s="114"/>
      <c r="X751" s="82" t="s">
        <v>911</v>
      </c>
      <c r="Y751" s="90"/>
      <c r="Z751" s="50">
        <f t="shared" si="135"/>
        <v>650</v>
      </c>
      <c r="AA751" s="51">
        <f t="shared" si="136"/>
        <v>0</v>
      </c>
      <c r="AB751" s="51">
        <f t="shared" si="137"/>
        <v>650</v>
      </c>
      <c r="AC751" s="51">
        <f t="shared" si="138"/>
        <v>0</v>
      </c>
    </row>
    <row r="752" spans="1:29" ht="15" customHeight="1">
      <c r="A752" s="127"/>
      <c r="B752" s="49" t="s">
        <v>33</v>
      </c>
      <c r="C752" s="127"/>
      <c r="D752" s="127"/>
      <c r="E752" s="90">
        <v>68</v>
      </c>
      <c r="F752" s="115" t="s">
        <v>995</v>
      </c>
      <c r="G752" s="395"/>
      <c r="H752" s="222">
        <v>330</v>
      </c>
      <c r="I752" s="203">
        <v>330</v>
      </c>
      <c r="J752" s="113"/>
      <c r="K752" s="113"/>
      <c r="L752" s="88">
        <f t="shared" si="139"/>
        <v>0</v>
      </c>
      <c r="M752" s="113"/>
      <c r="N752" s="114"/>
      <c r="O752" s="113"/>
      <c r="P752" s="113">
        <v>330</v>
      </c>
      <c r="Q752" s="113">
        <v>330</v>
      </c>
      <c r="R752" s="114"/>
      <c r="S752" s="114"/>
      <c r="T752" s="114">
        <v>0</v>
      </c>
      <c r="U752" s="114">
        <v>0</v>
      </c>
      <c r="V752" s="114"/>
      <c r="W752" s="114"/>
      <c r="X752" s="82" t="s">
        <v>911</v>
      </c>
      <c r="Y752" s="90"/>
      <c r="Z752" s="50">
        <f t="shared" si="135"/>
        <v>330</v>
      </c>
      <c r="AA752" s="51">
        <f t="shared" si="136"/>
        <v>0</v>
      </c>
      <c r="AB752" s="51">
        <f t="shared" si="137"/>
        <v>330</v>
      </c>
      <c r="AC752" s="51">
        <f t="shared" si="138"/>
        <v>0</v>
      </c>
    </row>
    <row r="753" spans="1:29" ht="15" customHeight="1">
      <c r="A753" s="127"/>
      <c r="B753" s="49" t="s">
        <v>33</v>
      </c>
      <c r="C753" s="127"/>
      <c r="D753" s="127"/>
      <c r="E753" s="90">
        <v>69</v>
      </c>
      <c r="F753" s="115" t="s">
        <v>996</v>
      </c>
      <c r="G753" s="395"/>
      <c r="H753" s="222">
        <v>550</v>
      </c>
      <c r="I753" s="203">
        <v>550</v>
      </c>
      <c r="J753" s="113"/>
      <c r="K753" s="113"/>
      <c r="L753" s="88">
        <f t="shared" si="139"/>
        <v>0</v>
      </c>
      <c r="M753" s="113"/>
      <c r="N753" s="114"/>
      <c r="O753" s="113"/>
      <c r="P753" s="113">
        <v>550</v>
      </c>
      <c r="Q753" s="113">
        <v>550</v>
      </c>
      <c r="R753" s="114"/>
      <c r="S753" s="114"/>
      <c r="T753" s="114">
        <v>0</v>
      </c>
      <c r="U753" s="114">
        <v>0</v>
      </c>
      <c r="V753" s="114"/>
      <c r="W753" s="114"/>
      <c r="X753" s="82" t="s">
        <v>911</v>
      </c>
      <c r="Y753" s="90"/>
      <c r="Z753" s="50">
        <f t="shared" si="135"/>
        <v>550</v>
      </c>
      <c r="AA753" s="51">
        <f t="shared" si="136"/>
        <v>0</v>
      </c>
      <c r="AB753" s="51">
        <f t="shared" si="137"/>
        <v>550</v>
      </c>
      <c r="AC753" s="51">
        <f t="shared" si="138"/>
        <v>0</v>
      </c>
    </row>
    <row r="754" spans="1:29" ht="15" customHeight="1">
      <c r="A754" s="127"/>
      <c r="B754" s="49" t="s">
        <v>33</v>
      </c>
      <c r="C754" s="127"/>
      <c r="D754" s="127"/>
      <c r="E754" s="90">
        <v>70</v>
      </c>
      <c r="F754" s="115" t="s">
        <v>997</v>
      </c>
      <c r="G754" s="395"/>
      <c r="H754" s="222">
        <v>148</v>
      </c>
      <c r="I754" s="203">
        <v>148</v>
      </c>
      <c r="J754" s="113"/>
      <c r="K754" s="113"/>
      <c r="L754" s="88">
        <f t="shared" si="139"/>
        <v>0</v>
      </c>
      <c r="M754" s="113"/>
      <c r="N754" s="114"/>
      <c r="O754" s="113"/>
      <c r="P754" s="113">
        <v>148</v>
      </c>
      <c r="Q754" s="113">
        <v>148</v>
      </c>
      <c r="R754" s="114"/>
      <c r="S754" s="114"/>
      <c r="T754" s="114">
        <v>0</v>
      </c>
      <c r="U754" s="114">
        <v>0</v>
      </c>
      <c r="V754" s="114"/>
      <c r="W754" s="114"/>
      <c r="X754" s="82" t="s">
        <v>911</v>
      </c>
      <c r="Y754" s="90"/>
      <c r="Z754" s="50">
        <f t="shared" si="135"/>
        <v>148</v>
      </c>
      <c r="AA754" s="51">
        <f t="shared" si="136"/>
        <v>0</v>
      </c>
      <c r="AB754" s="51">
        <f t="shared" si="137"/>
        <v>148</v>
      </c>
      <c r="AC754" s="51">
        <f t="shared" si="138"/>
        <v>0</v>
      </c>
    </row>
    <row r="755" spans="1:29" ht="60">
      <c r="A755" s="127"/>
      <c r="B755" s="49" t="s">
        <v>33</v>
      </c>
      <c r="C755" s="127"/>
      <c r="D755" s="127"/>
      <c r="E755" s="90">
        <v>71</v>
      </c>
      <c r="F755" s="115" t="s">
        <v>998</v>
      </c>
      <c r="G755" s="395" t="s">
        <v>913</v>
      </c>
      <c r="H755" s="222">
        <v>251.631</v>
      </c>
      <c r="I755" s="203">
        <v>251.631</v>
      </c>
      <c r="J755" s="113"/>
      <c r="K755" s="113"/>
      <c r="L755" s="88">
        <f t="shared" si="139"/>
        <v>251.631</v>
      </c>
      <c r="M755" s="113">
        <v>251.631</v>
      </c>
      <c r="N755" s="114"/>
      <c r="O755" s="113"/>
      <c r="P755" s="113">
        <v>0</v>
      </c>
      <c r="Q755" s="113"/>
      <c r="R755" s="114"/>
      <c r="S755" s="114"/>
      <c r="T755" s="114">
        <v>1.1393239999999878</v>
      </c>
      <c r="U755" s="114">
        <v>1.1393239999999878</v>
      </c>
      <c r="V755" s="114"/>
      <c r="W755" s="114"/>
      <c r="X755" s="82"/>
      <c r="Y755" s="90"/>
      <c r="Z755" s="50">
        <f t="shared" si="135"/>
        <v>251.631</v>
      </c>
      <c r="AA755" s="51">
        <f t="shared" si="136"/>
        <v>251.631</v>
      </c>
      <c r="AB755" s="51">
        <f t="shared" si="137"/>
        <v>0</v>
      </c>
      <c r="AC755" s="51">
        <f t="shared" si="138"/>
        <v>1.1393239999999878</v>
      </c>
    </row>
    <row r="756" spans="1:29" ht="45">
      <c r="A756" s="127"/>
      <c r="B756" s="49" t="s">
        <v>33</v>
      </c>
      <c r="C756" s="127"/>
      <c r="D756" s="127"/>
      <c r="E756" s="90">
        <v>72</v>
      </c>
      <c r="F756" s="115" t="s">
        <v>999</v>
      </c>
      <c r="G756" s="395"/>
      <c r="H756" s="222">
        <v>249.988</v>
      </c>
      <c r="I756" s="203">
        <v>249.988</v>
      </c>
      <c r="J756" s="113"/>
      <c r="K756" s="113"/>
      <c r="L756" s="88">
        <f t="shared" si="139"/>
        <v>249.988</v>
      </c>
      <c r="M756" s="113">
        <v>249.988</v>
      </c>
      <c r="N756" s="114"/>
      <c r="O756" s="113"/>
      <c r="P756" s="113">
        <v>0</v>
      </c>
      <c r="Q756" s="113"/>
      <c r="R756" s="114"/>
      <c r="S756" s="114"/>
      <c r="T756" s="114">
        <v>8.4050000000104319E-3</v>
      </c>
      <c r="U756" s="114">
        <v>8.4050000000104319E-3</v>
      </c>
      <c r="V756" s="114"/>
      <c r="W756" s="114"/>
      <c r="X756" s="82"/>
      <c r="Y756" s="90"/>
      <c r="Z756" s="50">
        <f t="shared" si="135"/>
        <v>249.988</v>
      </c>
      <c r="AA756" s="51">
        <f t="shared" si="136"/>
        <v>249.988</v>
      </c>
      <c r="AB756" s="51">
        <f t="shared" si="137"/>
        <v>0</v>
      </c>
      <c r="AC756" s="51">
        <f t="shared" si="138"/>
        <v>8.4050000000104319E-3</v>
      </c>
    </row>
    <row r="757" spans="1:29" ht="45">
      <c r="A757" s="127"/>
      <c r="B757" s="49" t="s">
        <v>33</v>
      </c>
      <c r="C757" s="127"/>
      <c r="D757" s="127"/>
      <c r="E757" s="90">
        <v>73</v>
      </c>
      <c r="F757" s="115" t="s">
        <v>1000</v>
      </c>
      <c r="G757" s="395"/>
      <c r="H757" s="222">
        <v>250.98500000000001</v>
      </c>
      <c r="I757" s="203">
        <v>250.98500000000001</v>
      </c>
      <c r="J757" s="113"/>
      <c r="K757" s="113"/>
      <c r="L757" s="88">
        <f t="shared" si="139"/>
        <v>250.98500000000001</v>
      </c>
      <c r="M757" s="113">
        <v>250.98500000000001</v>
      </c>
      <c r="N757" s="114"/>
      <c r="O757" s="113"/>
      <c r="P757" s="113">
        <v>0</v>
      </c>
      <c r="Q757" s="113"/>
      <c r="R757" s="114"/>
      <c r="S757" s="114"/>
      <c r="T757" s="114">
        <v>1.4022000000011303E-2</v>
      </c>
      <c r="U757" s="114">
        <v>1.4022000000011303E-2</v>
      </c>
      <c r="V757" s="114"/>
      <c r="W757" s="114"/>
      <c r="X757" s="82"/>
      <c r="Y757" s="90"/>
      <c r="Z757" s="50">
        <f t="shared" si="135"/>
        <v>250.98500000000001</v>
      </c>
      <c r="AA757" s="51">
        <f t="shared" si="136"/>
        <v>250.98500000000001</v>
      </c>
      <c r="AB757" s="51">
        <f t="shared" si="137"/>
        <v>0</v>
      </c>
      <c r="AC757" s="51">
        <f t="shared" si="138"/>
        <v>1.4022000000011303E-2</v>
      </c>
    </row>
    <row r="758" spans="1:29" ht="45">
      <c r="A758" s="127"/>
      <c r="B758" s="49" t="s">
        <v>33</v>
      </c>
      <c r="C758" s="127"/>
      <c r="D758" s="127"/>
      <c r="E758" s="90">
        <v>74</v>
      </c>
      <c r="F758" s="115" t="s">
        <v>1001</v>
      </c>
      <c r="G758" s="395"/>
      <c r="H758" s="222">
        <v>250.99299999999999</v>
      </c>
      <c r="I758" s="203">
        <v>250.99299999999999</v>
      </c>
      <c r="J758" s="113"/>
      <c r="K758" s="113"/>
      <c r="L758" s="88">
        <f t="shared" si="139"/>
        <v>250.99299999999999</v>
      </c>
      <c r="M758" s="113">
        <v>250.99299999999999</v>
      </c>
      <c r="N758" s="114"/>
      <c r="O758" s="113"/>
      <c r="P758" s="113">
        <v>0</v>
      </c>
      <c r="Q758" s="113"/>
      <c r="R758" s="114"/>
      <c r="S758" s="114"/>
      <c r="T758" s="114">
        <v>3.8779739999999947</v>
      </c>
      <c r="U758" s="114">
        <v>3.8779739999999947</v>
      </c>
      <c r="V758" s="114"/>
      <c r="W758" s="114"/>
      <c r="X758" s="82"/>
      <c r="Y758" s="90"/>
      <c r="Z758" s="50">
        <f t="shared" si="135"/>
        <v>250.99299999999999</v>
      </c>
      <c r="AA758" s="51">
        <f t="shared" si="136"/>
        <v>250.99299999999999</v>
      </c>
      <c r="AB758" s="51">
        <f t="shared" si="137"/>
        <v>0</v>
      </c>
      <c r="AC758" s="51">
        <f t="shared" si="138"/>
        <v>3.8779739999999947</v>
      </c>
    </row>
    <row r="759" spans="1:29" ht="60">
      <c r="A759" s="127"/>
      <c r="B759" s="49" t="s">
        <v>33</v>
      </c>
      <c r="C759" s="127"/>
      <c r="D759" s="127"/>
      <c r="E759" s="90">
        <v>75</v>
      </c>
      <c r="F759" s="115" t="s">
        <v>1002</v>
      </c>
      <c r="G759" s="395"/>
      <c r="H759" s="222">
        <v>250.995</v>
      </c>
      <c r="I759" s="203">
        <v>250.995</v>
      </c>
      <c r="J759" s="113"/>
      <c r="K759" s="113"/>
      <c r="L759" s="88">
        <f t="shared" si="139"/>
        <v>250.995</v>
      </c>
      <c r="M759" s="113">
        <v>250.995</v>
      </c>
      <c r="N759" s="114"/>
      <c r="O759" s="113"/>
      <c r="P759" s="113">
        <v>0</v>
      </c>
      <c r="Q759" s="113"/>
      <c r="R759" s="114"/>
      <c r="S759" s="114"/>
      <c r="T759" s="114">
        <v>1.7542000000020153E-2</v>
      </c>
      <c r="U759" s="114">
        <v>1.7542000000020153E-2</v>
      </c>
      <c r="V759" s="114"/>
      <c r="W759" s="114"/>
      <c r="X759" s="82"/>
      <c r="Y759" s="90"/>
      <c r="Z759" s="50">
        <f t="shared" si="135"/>
        <v>250.995</v>
      </c>
      <c r="AA759" s="51">
        <f t="shared" si="136"/>
        <v>250.995</v>
      </c>
      <c r="AB759" s="51">
        <f t="shared" si="137"/>
        <v>0</v>
      </c>
      <c r="AC759" s="51">
        <f t="shared" si="138"/>
        <v>1.7542000000020153E-2</v>
      </c>
    </row>
    <row r="760" spans="1:29" ht="60">
      <c r="A760" s="127"/>
      <c r="B760" s="49" t="s">
        <v>33</v>
      </c>
      <c r="C760" s="127"/>
      <c r="D760" s="127"/>
      <c r="E760" s="90">
        <v>76</v>
      </c>
      <c r="F760" s="115" t="s">
        <v>1003</v>
      </c>
      <c r="G760" s="395"/>
      <c r="H760" s="222">
        <v>250.95</v>
      </c>
      <c r="I760" s="203">
        <v>250.95</v>
      </c>
      <c r="J760" s="113"/>
      <c r="K760" s="113"/>
      <c r="L760" s="88">
        <f t="shared" si="139"/>
        <v>250.95</v>
      </c>
      <c r="M760" s="113">
        <v>250.95</v>
      </c>
      <c r="N760" s="114"/>
      <c r="O760" s="113"/>
      <c r="P760" s="113">
        <v>0</v>
      </c>
      <c r="Q760" s="113"/>
      <c r="R760" s="114"/>
      <c r="S760" s="114"/>
      <c r="T760" s="114">
        <v>1.4330999999998539E-2</v>
      </c>
      <c r="U760" s="114">
        <v>1.4330999999998539E-2</v>
      </c>
      <c r="V760" s="114"/>
      <c r="W760" s="114"/>
      <c r="X760" s="82"/>
      <c r="Y760" s="90"/>
      <c r="Z760" s="50">
        <f t="shared" si="135"/>
        <v>250.95</v>
      </c>
      <c r="AA760" s="51">
        <f t="shared" si="136"/>
        <v>250.95</v>
      </c>
      <c r="AB760" s="51">
        <f t="shared" si="137"/>
        <v>0</v>
      </c>
      <c r="AC760" s="51">
        <f t="shared" si="138"/>
        <v>1.4330999999998539E-2</v>
      </c>
    </row>
    <row r="761" spans="1:29" ht="45">
      <c r="A761" s="127"/>
      <c r="B761" s="49" t="s">
        <v>33</v>
      </c>
      <c r="C761" s="127"/>
      <c r="D761" s="127"/>
      <c r="E761" s="90">
        <v>77</v>
      </c>
      <c r="F761" s="115" t="s">
        <v>1004</v>
      </c>
      <c r="G761" s="395"/>
      <c r="H761" s="222">
        <v>250.982</v>
      </c>
      <c r="I761" s="203">
        <v>250.982</v>
      </c>
      <c r="J761" s="113"/>
      <c r="K761" s="113"/>
      <c r="L761" s="88">
        <f t="shared" si="139"/>
        <v>250.982</v>
      </c>
      <c r="M761" s="113">
        <v>250.982</v>
      </c>
      <c r="N761" s="114"/>
      <c r="O761" s="113"/>
      <c r="P761" s="113">
        <v>0</v>
      </c>
      <c r="Q761" s="113"/>
      <c r="R761" s="114"/>
      <c r="S761" s="114"/>
      <c r="T761" s="114">
        <v>3.8542789999999911</v>
      </c>
      <c r="U761" s="114">
        <v>3.8542789999999911</v>
      </c>
      <c r="V761" s="114"/>
      <c r="W761" s="114"/>
      <c r="X761" s="82"/>
      <c r="Y761" s="90"/>
      <c r="Z761" s="50">
        <f t="shared" si="135"/>
        <v>250.982</v>
      </c>
      <c r="AA761" s="51">
        <f t="shared" si="136"/>
        <v>250.982</v>
      </c>
      <c r="AB761" s="51">
        <f t="shared" si="137"/>
        <v>0</v>
      </c>
      <c r="AC761" s="51">
        <f t="shared" si="138"/>
        <v>3.8542789999999911</v>
      </c>
    </row>
    <row r="762" spans="1:29" ht="75">
      <c r="A762" s="127"/>
      <c r="B762" s="49" t="s">
        <v>33</v>
      </c>
      <c r="C762" s="127"/>
      <c r="D762" s="127"/>
      <c r="E762" s="90">
        <v>78</v>
      </c>
      <c r="F762" s="115" t="s">
        <v>1011</v>
      </c>
      <c r="G762" s="395"/>
      <c r="H762" s="222">
        <v>499</v>
      </c>
      <c r="I762" s="203">
        <v>499</v>
      </c>
      <c r="J762" s="113"/>
      <c r="K762" s="113"/>
      <c r="L762" s="88">
        <f t="shared" si="139"/>
        <v>499</v>
      </c>
      <c r="M762" s="113">
        <v>499</v>
      </c>
      <c r="N762" s="114"/>
      <c r="O762" s="113"/>
      <c r="P762" s="113">
        <v>0</v>
      </c>
      <c r="Q762" s="113"/>
      <c r="R762" s="114"/>
      <c r="S762" s="114"/>
      <c r="T762" s="114">
        <v>16.112000000000023</v>
      </c>
      <c r="U762" s="114">
        <v>16.112000000000023</v>
      </c>
      <c r="V762" s="114"/>
      <c r="W762" s="114"/>
      <c r="X762" s="82"/>
      <c r="Y762" s="90"/>
      <c r="Z762" s="50">
        <f t="shared" si="135"/>
        <v>499</v>
      </c>
      <c r="AA762" s="51">
        <f t="shared" si="136"/>
        <v>499</v>
      </c>
      <c r="AB762" s="51">
        <f t="shared" si="137"/>
        <v>0</v>
      </c>
      <c r="AC762" s="51">
        <f t="shared" si="138"/>
        <v>16.112000000000023</v>
      </c>
    </row>
    <row r="763" spans="1:29" ht="45">
      <c r="A763" s="127"/>
      <c r="B763" s="49" t="s">
        <v>33</v>
      </c>
      <c r="C763" s="127"/>
      <c r="D763" s="127"/>
      <c r="E763" s="90">
        <v>79</v>
      </c>
      <c r="F763" s="115" t="s">
        <v>1015</v>
      </c>
      <c r="G763" s="395"/>
      <c r="H763" s="222">
        <v>733</v>
      </c>
      <c r="I763" s="203">
        <v>733</v>
      </c>
      <c r="J763" s="113"/>
      <c r="K763" s="113"/>
      <c r="L763" s="88">
        <f t="shared" si="139"/>
        <v>733</v>
      </c>
      <c r="M763" s="113">
        <v>733</v>
      </c>
      <c r="N763" s="114"/>
      <c r="O763" s="113"/>
      <c r="P763" s="113">
        <v>0</v>
      </c>
      <c r="Q763" s="113"/>
      <c r="R763" s="114"/>
      <c r="S763" s="114"/>
      <c r="T763" s="114">
        <v>9.9422140000000354</v>
      </c>
      <c r="U763" s="114">
        <v>9.9422140000000354</v>
      </c>
      <c r="V763" s="114"/>
      <c r="W763" s="114"/>
      <c r="X763" s="82"/>
      <c r="Y763" s="90"/>
      <c r="Z763" s="50">
        <f t="shared" si="135"/>
        <v>733</v>
      </c>
      <c r="AA763" s="51">
        <f t="shared" si="136"/>
        <v>733</v>
      </c>
      <c r="AB763" s="51">
        <f t="shared" si="137"/>
        <v>0</v>
      </c>
      <c r="AC763" s="51">
        <f t="shared" si="138"/>
        <v>9.9422140000000354</v>
      </c>
    </row>
    <row r="764" spans="1:29" ht="60">
      <c r="A764" s="127"/>
      <c r="B764" s="49" t="s">
        <v>33</v>
      </c>
      <c r="C764" s="127"/>
      <c r="D764" s="127"/>
      <c r="E764" s="90">
        <v>80</v>
      </c>
      <c r="F764" s="115" t="s">
        <v>1019</v>
      </c>
      <c r="G764" s="395"/>
      <c r="H764" s="222">
        <v>600</v>
      </c>
      <c r="I764" s="203">
        <v>600</v>
      </c>
      <c r="J764" s="113"/>
      <c r="K764" s="113"/>
      <c r="L764" s="88">
        <f t="shared" si="139"/>
        <v>0</v>
      </c>
      <c r="M764" s="113"/>
      <c r="N764" s="114"/>
      <c r="O764" s="113"/>
      <c r="P764" s="113">
        <v>600</v>
      </c>
      <c r="Q764" s="113">
        <v>600</v>
      </c>
      <c r="R764" s="114"/>
      <c r="S764" s="114"/>
      <c r="T764" s="114">
        <v>0</v>
      </c>
      <c r="U764" s="114">
        <v>0</v>
      </c>
      <c r="V764" s="114"/>
      <c r="W764" s="114"/>
      <c r="X764" s="82"/>
      <c r="Y764" s="90"/>
      <c r="Z764" s="50">
        <f t="shared" si="135"/>
        <v>600</v>
      </c>
      <c r="AA764" s="51">
        <f t="shared" si="136"/>
        <v>0</v>
      </c>
      <c r="AB764" s="51">
        <f t="shared" si="137"/>
        <v>600</v>
      </c>
      <c r="AC764" s="51">
        <f t="shared" si="138"/>
        <v>0</v>
      </c>
    </row>
    <row r="765" spans="1:29" ht="60">
      <c r="A765" s="127"/>
      <c r="B765" s="49" t="s">
        <v>33</v>
      </c>
      <c r="C765" s="127"/>
      <c r="D765" s="127"/>
      <c r="E765" s="90">
        <v>81</v>
      </c>
      <c r="F765" s="115" t="s">
        <v>1005</v>
      </c>
      <c r="G765" s="395" t="s">
        <v>1013</v>
      </c>
      <c r="H765" s="222">
        <v>241.99600000000001</v>
      </c>
      <c r="I765" s="203">
        <v>241.99600000000001</v>
      </c>
      <c r="J765" s="113"/>
      <c r="K765" s="113"/>
      <c r="L765" s="88">
        <f t="shared" si="139"/>
        <v>241.99600000000001</v>
      </c>
      <c r="M765" s="113">
        <v>241.99600000000001</v>
      </c>
      <c r="N765" s="114"/>
      <c r="O765" s="113"/>
      <c r="P765" s="113">
        <v>0</v>
      </c>
      <c r="Q765" s="113"/>
      <c r="R765" s="114"/>
      <c r="S765" s="114"/>
      <c r="T765" s="114">
        <v>2.0657410000000027</v>
      </c>
      <c r="U765" s="114">
        <v>2.0657410000000027</v>
      </c>
      <c r="V765" s="114"/>
      <c r="W765" s="114"/>
      <c r="X765" s="82"/>
      <c r="Y765" s="90"/>
      <c r="Z765" s="50">
        <f t="shared" si="135"/>
        <v>241.99600000000001</v>
      </c>
      <c r="AA765" s="51">
        <f t="shared" si="136"/>
        <v>241.99600000000001</v>
      </c>
      <c r="AB765" s="51">
        <f t="shared" si="137"/>
        <v>0</v>
      </c>
      <c r="AC765" s="51">
        <f t="shared" si="138"/>
        <v>2.0657410000000027</v>
      </c>
    </row>
    <row r="766" spans="1:29" ht="15" customHeight="1">
      <c r="A766" s="127"/>
      <c r="B766" s="49" t="s">
        <v>33</v>
      </c>
      <c r="C766" s="127"/>
      <c r="D766" s="127"/>
      <c r="E766" s="90">
        <v>82</v>
      </c>
      <c r="F766" s="115" t="s">
        <v>1006</v>
      </c>
      <c r="G766" s="395"/>
      <c r="H766" s="222">
        <v>100</v>
      </c>
      <c r="I766" s="203">
        <v>100</v>
      </c>
      <c r="J766" s="113"/>
      <c r="K766" s="113"/>
      <c r="L766" s="88">
        <f t="shared" si="139"/>
        <v>100</v>
      </c>
      <c r="M766" s="113">
        <v>100</v>
      </c>
      <c r="N766" s="114"/>
      <c r="O766" s="113"/>
      <c r="P766" s="113">
        <v>0</v>
      </c>
      <c r="Q766" s="113"/>
      <c r="R766" s="114"/>
      <c r="S766" s="114"/>
      <c r="T766" s="114">
        <v>0</v>
      </c>
      <c r="U766" s="114">
        <v>0</v>
      </c>
      <c r="V766" s="114"/>
      <c r="W766" s="114"/>
      <c r="X766" s="82"/>
      <c r="Y766" s="90"/>
      <c r="Z766" s="50">
        <f t="shared" si="135"/>
        <v>100</v>
      </c>
      <c r="AA766" s="51">
        <f t="shared" si="136"/>
        <v>100</v>
      </c>
      <c r="AB766" s="51">
        <f t="shared" si="137"/>
        <v>0</v>
      </c>
      <c r="AC766" s="51">
        <f t="shared" si="138"/>
        <v>0</v>
      </c>
    </row>
    <row r="767" spans="1:29" ht="60">
      <c r="A767" s="127"/>
      <c r="B767" s="49" t="s">
        <v>33</v>
      </c>
      <c r="C767" s="127"/>
      <c r="D767" s="127"/>
      <c r="E767" s="90">
        <v>83</v>
      </c>
      <c r="F767" s="115" t="s">
        <v>1007</v>
      </c>
      <c r="G767" s="395"/>
      <c r="H767" s="222">
        <v>399.99400000000003</v>
      </c>
      <c r="I767" s="203">
        <v>399.99400000000003</v>
      </c>
      <c r="J767" s="113"/>
      <c r="K767" s="113"/>
      <c r="L767" s="88">
        <f t="shared" si="139"/>
        <v>399.99400000000003</v>
      </c>
      <c r="M767" s="113">
        <v>399.99400000000003</v>
      </c>
      <c r="N767" s="114"/>
      <c r="O767" s="113"/>
      <c r="P767" s="113">
        <v>0</v>
      </c>
      <c r="Q767" s="113"/>
      <c r="R767" s="114"/>
      <c r="S767" s="114"/>
      <c r="T767" s="114">
        <v>6.1222130000000448</v>
      </c>
      <c r="U767" s="114">
        <v>6.1222130000000448</v>
      </c>
      <c r="V767" s="114"/>
      <c r="W767" s="114"/>
      <c r="X767" s="82"/>
      <c r="Y767" s="90"/>
      <c r="Z767" s="50">
        <f t="shared" si="135"/>
        <v>399.99400000000003</v>
      </c>
      <c r="AA767" s="51">
        <f t="shared" si="136"/>
        <v>399.99400000000003</v>
      </c>
      <c r="AB767" s="51">
        <f t="shared" si="137"/>
        <v>0</v>
      </c>
      <c r="AC767" s="51">
        <f t="shared" si="138"/>
        <v>6.1222130000000448</v>
      </c>
    </row>
    <row r="768" spans="1:29" ht="45">
      <c r="A768" s="127"/>
      <c r="B768" s="49" t="s">
        <v>33</v>
      </c>
      <c r="C768" s="127"/>
      <c r="D768" s="127"/>
      <c r="E768" s="90">
        <v>84</v>
      </c>
      <c r="F768" s="115" t="s">
        <v>1008</v>
      </c>
      <c r="G768" s="395"/>
      <c r="H768" s="222">
        <v>362.99</v>
      </c>
      <c r="I768" s="203">
        <v>362.99</v>
      </c>
      <c r="J768" s="113"/>
      <c r="K768" s="113"/>
      <c r="L768" s="88">
        <f t="shared" si="139"/>
        <v>362.99</v>
      </c>
      <c r="M768" s="113">
        <v>362.99</v>
      </c>
      <c r="N768" s="114"/>
      <c r="O768" s="113"/>
      <c r="P768" s="113">
        <v>0</v>
      </c>
      <c r="Q768" s="113"/>
      <c r="R768" s="114"/>
      <c r="S768" s="114"/>
      <c r="T768" s="114">
        <v>3.0337900000000104</v>
      </c>
      <c r="U768" s="114">
        <v>3.0337900000000104</v>
      </c>
      <c r="V768" s="114"/>
      <c r="W768" s="114"/>
      <c r="X768" s="82"/>
      <c r="Y768" s="90"/>
      <c r="Z768" s="50">
        <f t="shared" si="135"/>
        <v>362.99</v>
      </c>
      <c r="AA768" s="51">
        <f t="shared" si="136"/>
        <v>362.99</v>
      </c>
      <c r="AB768" s="51">
        <f t="shared" si="137"/>
        <v>0</v>
      </c>
      <c r="AC768" s="51">
        <f t="shared" si="138"/>
        <v>3.0337900000000104</v>
      </c>
    </row>
    <row r="769" spans="1:29" ht="45">
      <c r="A769" s="127"/>
      <c r="B769" s="49" t="s">
        <v>33</v>
      </c>
      <c r="C769" s="127"/>
      <c r="D769" s="127"/>
      <c r="E769" s="90">
        <v>85</v>
      </c>
      <c r="F769" s="115" t="s">
        <v>1009</v>
      </c>
      <c r="G769" s="395"/>
      <c r="H769" s="222">
        <v>289.99099999999999</v>
      </c>
      <c r="I769" s="203">
        <v>289.99099999999999</v>
      </c>
      <c r="J769" s="113"/>
      <c r="K769" s="113"/>
      <c r="L769" s="88">
        <f t="shared" si="139"/>
        <v>289.99099999999999</v>
      </c>
      <c r="M769" s="113">
        <v>289.99099999999999</v>
      </c>
      <c r="N769" s="114"/>
      <c r="O769" s="113"/>
      <c r="P769" s="113">
        <v>0</v>
      </c>
      <c r="Q769" s="113"/>
      <c r="R769" s="114"/>
      <c r="S769" s="114"/>
      <c r="T769" s="114">
        <v>2.3884289999999737</v>
      </c>
      <c r="U769" s="114">
        <v>2.3884289999999737</v>
      </c>
      <c r="V769" s="114"/>
      <c r="W769" s="114"/>
      <c r="X769" s="82"/>
      <c r="Y769" s="90"/>
      <c r="Z769" s="50">
        <f t="shared" si="135"/>
        <v>289.99099999999999</v>
      </c>
      <c r="AA769" s="51">
        <f t="shared" si="136"/>
        <v>289.99099999999999</v>
      </c>
      <c r="AB769" s="51">
        <f t="shared" si="137"/>
        <v>0</v>
      </c>
      <c r="AC769" s="51">
        <f t="shared" si="138"/>
        <v>2.3884289999999737</v>
      </c>
    </row>
    <row r="770" spans="1:29" ht="60">
      <c r="A770" s="127"/>
      <c r="B770" s="49" t="s">
        <v>33</v>
      </c>
      <c r="C770" s="127"/>
      <c r="D770" s="127"/>
      <c r="E770" s="90">
        <v>86</v>
      </c>
      <c r="F770" s="115" t="s">
        <v>1010</v>
      </c>
      <c r="G770" s="395"/>
      <c r="H770" s="222">
        <v>99.989000000000004</v>
      </c>
      <c r="I770" s="203">
        <v>99.989000000000004</v>
      </c>
      <c r="J770" s="113"/>
      <c r="K770" s="113"/>
      <c r="L770" s="88">
        <f t="shared" si="139"/>
        <v>99.989000000000004</v>
      </c>
      <c r="M770" s="113">
        <v>99.989000000000004</v>
      </c>
      <c r="N770" s="114"/>
      <c r="O770" s="113"/>
      <c r="P770" s="113">
        <v>0</v>
      </c>
      <c r="Q770" s="113"/>
      <c r="R770" s="114"/>
      <c r="S770" s="114"/>
      <c r="T770" s="114">
        <v>0.8104849999999999</v>
      </c>
      <c r="U770" s="114">
        <v>0.8104849999999999</v>
      </c>
      <c r="V770" s="114"/>
      <c r="W770" s="114"/>
      <c r="X770" s="82"/>
      <c r="Y770" s="90"/>
      <c r="Z770" s="50">
        <f t="shared" si="135"/>
        <v>99.989000000000004</v>
      </c>
      <c r="AA770" s="51">
        <f t="shared" si="136"/>
        <v>99.989000000000004</v>
      </c>
      <c r="AB770" s="51">
        <f t="shared" si="137"/>
        <v>0</v>
      </c>
      <c r="AC770" s="51">
        <f t="shared" si="138"/>
        <v>0.8104849999999999</v>
      </c>
    </row>
    <row r="771" spans="1:29" ht="75">
      <c r="A771" s="127"/>
      <c r="B771" s="49" t="s">
        <v>33</v>
      </c>
      <c r="C771" s="127"/>
      <c r="D771" s="127"/>
      <c r="E771" s="90">
        <v>87</v>
      </c>
      <c r="F771" s="115" t="s">
        <v>1012</v>
      </c>
      <c r="G771" s="395"/>
      <c r="H771" s="222">
        <v>610</v>
      </c>
      <c r="I771" s="203">
        <v>610</v>
      </c>
      <c r="J771" s="113"/>
      <c r="K771" s="113"/>
      <c r="L771" s="88">
        <f t="shared" si="139"/>
        <v>610</v>
      </c>
      <c r="M771" s="113">
        <v>610</v>
      </c>
      <c r="N771" s="114"/>
      <c r="O771" s="113"/>
      <c r="P771" s="113">
        <v>0</v>
      </c>
      <c r="Q771" s="113"/>
      <c r="R771" s="114"/>
      <c r="S771" s="114"/>
      <c r="T771" s="114">
        <v>30.544200000000046</v>
      </c>
      <c r="U771" s="114">
        <v>30.544200000000046</v>
      </c>
      <c r="V771" s="114"/>
      <c r="W771" s="114"/>
      <c r="X771" s="82"/>
      <c r="Y771" s="90"/>
      <c r="Z771" s="50">
        <f t="shared" si="135"/>
        <v>610</v>
      </c>
      <c r="AA771" s="51">
        <f t="shared" si="136"/>
        <v>610</v>
      </c>
      <c r="AB771" s="51">
        <f t="shared" si="137"/>
        <v>0</v>
      </c>
      <c r="AC771" s="51">
        <f t="shared" si="138"/>
        <v>30.544200000000046</v>
      </c>
    </row>
    <row r="772" spans="1:29" ht="75">
      <c r="A772" s="127"/>
      <c r="B772" s="49" t="s">
        <v>33</v>
      </c>
      <c r="C772" s="127"/>
      <c r="D772" s="127"/>
      <c r="E772" s="90">
        <v>88</v>
      </c>
      <c r="F772" s="115" t="s">
        <v>1014</v>
      </c>
      <c r="G772" s="395"/>
      <c r="H772" s="222">
        <v>675</v>
      </c>
      <c r="I772" s="203">
        <v>675</v>
      </c>
      <c r="J772" s="113"/>
      <c r="K772" s="113"/>
      <c r="L772" s="88">
        <f t="shared" si="139"/>
        <v>675</v>
      </c>
      <c r="M772" s="113">
        <v>675</v>
      </c>
      <c r="N772" s="114"/>
      <c r="O772" s="113"/>
      <c r="P772" s="113">
        <v>0</v>
      </c>
      <c r="Q772" s="113"/>
      <c r="R772" s="114"/>
      <c r="S772" s="114"/>
      <c r="T772" s="114">
        <v>34.436352000000056</v>
      </c>
      <c r="U772" s="114">
        <v>34.436352000000056</v>
      </c>
      <c r="V772" s="114"/>
      <c r="W772" s="114"/>
      <c r="X772" s="82"/>
      <c r="Y772" s="90"/>
      <c r="Z772" s="50">
        <f t="shared" si="135"/>
        <v>675</v>
      </c>
      <c r="AA772" s="51">
        <f t="shared" si="136"/>
        <v>675</v>
      </c>
      <c r="AB772" s="51">
        <f t="shared" si="137"/>
        <v>0</v>
      </c>
      <c r="AC772" s="51">
        <f t="shared" si="138"/>
        <v>34.436352000000056</v>
      </c>
    </row>
    <row r="773" spans="1:29" ht="75">
      <c r="A773" s="127"/>
      <c r="B773" s="49" t="s">
        <v>33</v>
      </c>
      <c r="C773" s="127"/>
      <c r="D773" s="127"/>
      <c r="E773" s="90">
        <v>89</v>
      </c>
      <c r="F773" s="115" t="s">
        <v>1016</v>
      </c>
      <c r="G773" s="395"/>
      <c r="H773" s="222">
        <v>378</v>
      </c>
      <c r="I773" s="203">
        <v>378</v>
      </c>
      <c r="J773" s="113"/>
      <c r="K773" s="113"/>
      <c r="L773" s="88">
        <f t="shared" si="139"/>
        <v>0</v>
      </c>
      <c r="M773" s="113"/>
      <c r="N773" s="114"/>
      <c r="O773" s="113"/>
      <c r="P773" s="113">
        <v>378</v>
      </c>
      <c r="Q773" s="113">
        <v>378</v>
      </c>
      <c r="R773" s="114"/>
      <c r="S773" s="114"/>
      <c r="T773" s="114">
        <v>0</v>
      </c>
      <c r="U773" s="114">
        <v>0</v>
      </c>
      <c r="V773" s="114"/>
      <c r="W773" s="114"/>
      <c r="X773" s="82"/>
      <c r="Y773" s="90"/>
      <c r="Z773" s="50">
        <f t="shared" si="135"/>
        <v>378</v>
      </c>
      <c r="AA773" s="51">
        <f t="shared" si="136"/>
        <v>0</v>
      </c>
      <c r="AB773" s="51">
        <f t="shared" si="137"/>
        <v>378</v>
      </c>
      <c r="AC773" s="51">
        <f t="shared" si="138"/>
        <v>0</v>
      </c>
    </row>
    <row r="774" spans="1:29" ht="60">
      <c r="A774" s="127"/>
      <c r="B774" s="49" t="s">
        <v>33</v>
      </c>
      <c r="C774" s="127"/>
      <c r="D774" s="127"/>
      <c r="E774" s="90">
        <v>90</v>
      </c>
      <c r="F774" s="115" t="s">
        <v>1017</v>
      </c>
      <c r="G774" s="395"/>
      <c r="H774" s="222">
        <v>300</v>
      </c>
      <c r="I774" s="203">
        <v>300</v>
      </c>
      <c r="J774" s="113"/>
      <c r="K774" s="113"/>
      <c r="L774" s="88">
        <f t="shared" si="139"/>
        <v>0</v>
      </c>
      <c r="M774" s="113"/>
      <c r="N774" s="114"/>
      <c r="O774" s="113"/>
      <c r="P774" s="113">
        <v>300</v>
      </c>
      <c r="Q774" s="113">
        <v>300</v>
      </c>
      <c r="R774" s="114"/>
      <c r="S774" s="114"/>
      <c r="T774" s="114">
        <v>0</v>
      </c>
      <c r="U774" s="114">
        <v>0</v>
      </c>
      <c r="V774" s="114"/>
      <c r="W774" s="114"/>
      <c r="X774" s="82"/>
      <c r="Y774" s="90"/>
      <c r="Z774" s="50">
        <f t="shared" si="135"/>
        <v>300</v>
      </c>
      <c r="AA774" s="51">
        <f t="shared" si="136"/>
        <v>0</v>
      </c>
      <c r="AB774" s="51">
        <f t="shared" si="137"/>
        <v>300</v>
      </c>
      <c r="AC774" s="51">
        <f t="shared" si="138"/>
        <v>0</v>
      </c>
    </row>
    <row r="775" spans="1:29" ht="45">
      <c r="A775" s="127"/>
      <c r="B775" s="49" t="s">
        <v>33</v>
      </c>
      <c r="C775" s="127"/>
      <c r="D775" s="127"/>
      <c r="E775" s="90">
        <v>91</v>
      </c>
      <c r="F775" s="115" t="s">
        <v>1018</v>
      </c>
      <c r="G775" s="395"/>
      <c r="H775" s="222">
        <v>250</v>
      </c>
      <c r="I775" s="203">
        <v>250</v>
      </c>
      <c r="J775" s="113"/>
      <c r="K775" s="113"/>
      <c r="L775" s="88">
        <f t="shared" si="139"/>
        <v>0</v>
      </c>
      <c r="M775" s="113"/>
      <c r="N775" s="114"/>
      <c r="O775" s="113"/>
      <c r="P775" s="113">
        <v>250</v>
      </c>
      <c r="Q775" s="113">
        <v>250</v>
      </c>
      <c r="R775" s="114"/>
      <c r="S775" s="114"/>
      <c r="T775" s="114">
        <v>0</v>
      </c>
      <c r="U775" s="114">
        <v>0</v>
      </c>
      <c r="V775" s="114"/>
      <c r="W775" s="114"/>
      <c r="X775" s="82"/>
      <c r="Y775" s="90"/>
      <c r="Z775" s="50">
        <f t="shared" si="135"/>
        <v>250</v>
      </c>
      <c r="AA775" s="51">
        <f t="shared" si="136"/>
        <v>0</v>
      </c>
      <c r="AB775" s="51">
        <f t="shared" si="137"/>
        <v>250</v>
      </c>
      <c r="AC775" s="51">
        <f t="shared" si="138"/>
        <v>0</v>
      </c>
    </row>
    <row r="776" spans="1:29">
      <c r="A776" s="127"/>
      <c r="B776" s="49" t="s">
        <v>33</v>
      </c>
      <c r="C776" s="127"/>
      <c r="D776" s="127"/>
      <c r="E776" s="90">
        <v>92</v>
      </c>
      <c r="F776" s="115" t="s">
        <v>1022</v>
      </c>
      <c r="G776" s="395" t="s">
        <v>918</v>
      </c>
      <c r="H776" s="222">
        <v>202.749</v>
      </c>
      <c r="I776" s="203">
        <v>202.749</v>
      </c>
      <c r="J776" s="113"/>
      <c r="K776" s="113"/>
      <c r="L776" s="88">
        <f t="shared" si="139"/>
        <v>202.749</v>
      </c>
      <c r="M776" s="113">
        <v>202.749</v>
      </c>
      <c r="N776" s="114"/>
      <c r="O776" s="113"/>
      <c r="P776" s="113">
        <v>0</v>
      </c>
      <c r="Q776" s="113"/>
      <c r="R776" s="114"/>
      <c r="S776" s="114"/>
      <c r="T776" s="114">
        <v>0</v>
      </c>
      <c r="U776" s="114">
        <v>0</v>
      </c>
      <c r="V776" s="114"/>
      <c r="W776" s="114"/>
      <c r="X776" s="82"/>
      <c r="Y776" s="90"/>
      <c r="Z776" s="50">
        <f t="shared" si="135"/>
        <v>202.749</v>
      </c>
      <c r="AA776" s="51">
        <f t="shared" si="136"/>
        <v>202.749</v>
      </c>
      <c r="AB776" s="51">
        <f t="shared" si="137"/>
        <v>0</v>
      </c>
      <c r="AC776" s="51">
        <f t="shared" si="138"/>
        <v>0</v>
      </c>
    </row>
    <row r="777" spans="1:29" ht="15" customHeight="1">
      <c r="A777" s="127"/>
      <c r="B777" s="49" t="s">
        <v>33</v>
      </c>
      <c r="C777" s="127"/>
      <c r="D777" s="127"/>
      <c r="E777" s="90">
        <v>93</v>
      </c>
      <c r="F777" s="115" t="s">
        <v>1023</v>
      </c>
      <c r="G777" s="395"/>
      <c r="H777" s="222">
        <v>202</v>
      </c>
      <c r="I777" s="203">
        <v>202</v>
      </c>
      <c r="J777" s="113"/>
      <c r="K777" s="113"/>
      <c r="L777" s="88">
        <f t="shared" si="139"/>
        <v>202</v>
      </c>
      <c r="M777" s="113">
        <v>202</v>
      </c>
      <c r="N777" s="114"/>
      <c r="O777" s="113"/>
      <c r="P777" s="113">
        <v>0</v>
      </c>
      <c r="Q777" s="113"/>
      <c r="R777" s="114"/>
      <c r="S777" s="114"/>
      <c r="T777" s="114">
        <v>0</v>
      </c>
      <c r="U777" s="114">
        <v>0</v>
      </c>
      <c r="V777" s="114"/>
      <c r="W777" s="114"/>
      <c r="X777" s="82"/>
      <c r="Y777" s="90"/>
      <c r="Z777" s="50">
        <f t="shared" si="135"/>
        <v>202</v>
      </c>
      <c r="AA777" s="51">
        <f t="shared" si="136"/>
        <v>202</v>
      </c>
      <c r="AB777" s="51">
        <f t="shared" si="137"/>
        <v>0</v>
      </c>
      <c r="AC777" s="51">
        <f t="shared" si="138"/>
        <v>0</v>
      </c>
    </row>
    <row r="778" spans="1:29" ht="15" customHeight="1">
      <c r="A778" s="127"/>
      <c r="B778" s="49" t="s">
        <v>33</v>
      </c>
      <c r="C778" s="127"/>
      <c r="D778" s="127"/>
      <c r="E778" s="90">
        <v>94</v>
      </c>
      <c r="F778" s="115" t="s">
        <v>1024</v>
      </c>
      <c r="G778" s="395"/>
      <c r="H778" s="222">
        <v>201</v>
      </c>
      <c r="I778" s="203">
        <v>201</v>
      </c>
      <c r="J778" s="113"/>
      <c r="K778" s="113"/>
      <c r="L778" s="88">
        <f t="shared" si="139"/>
        <v>201</v>
      </c>
      <c r="M778" s="113">
        <v>201</v>
      </c>
      <c r="N778" s="114"/>
      <c r="O778" s="113"/>
      <c r="P778" s="113">
        <v>0</v>
      </c>
      <c r="Q778" s="113"/>
      <c r="R778" s="114"/>
      <c r="S778" s="114"/>
      <c r="T778" s="114">
        <v>0</v>
      </c>
      <c r="U778" s="114">
        <v>0</v>
      </c>
      <c r="V778" s="114"/>
      <c r="W778" s="114"/>
      <c r="X778" s="82"/>
      <c r="Y778" s="90"/>
      <c r="Z778" s="50">
        <f t="shared" si="135"/>
        <v>201</v>
      </c>
      <c r="AA778" s="51">
        <f t="shared" si="136"/>
        <v>201</v>
      </c>
      <c r="AB778" s="51">
        <f t="shared" si="137"/>
        <v>0</v>
      </c>
      <c r="AC778" s="51">
        <f t="shared" si="138"/>
        <v>0</v>
      </c>
    </row>
    <row r="779" spans="1:29" ht="15" customHeight="1">
      <c r="A779" s="127"/>
      <c r="B779" s="49" t="s">
        <v>33</v>
      </c>
      <c r="C779" s="127"/>
      <c r="D779" s="127"/>
      <c r="E779" s="90">
        <v>95</v>
      </c>
      <c r="F779" s="115" t="s">
        <v>1025</v>
      </c>
      <c r="G779" s="395"/>
      <c r="H779" s="222">
        <v>201</v>
      </c>
      <c r="I779" s="203">
        <v>201</v>
      </c>
      <c r="J779" s="113"/>
      <c r="K779" s="113"/>
      <c r="L779" s="88">
        <f t="shared" si="139"/>
        <v>201</v>
      </c>
      <c r="M779" s="113">
        <v>201</v>
      </c>
      <c r="N779" s="114"/>
      <c r="O779" s="113"/>
      <c r="P779" s="113">
        <v>0</v>
      </c>
      <c r="Q779" s="113"/>
      <c r="R779" s="114"/>
      <c r="S779" s="114"/>
      <c r="T779" s="114">
        <v>0</v>
      </c>
      <c r="U779" s="114">
        <v>0</v>
      </c>
      <c r="V779" s="114"/>
      <c r="W779" s="114"/>
      <c r="X779" s="82"/>
      <c r="Y779" s="90"/>
      <c r="Z779" s="50">
        <f t="shared" si="135"/>
        <v>201</v>
      </c>
      <c r="AA779" s="51">
        <f t="shared" si="136"/>
        <v>201</v>
      </c>
      <c r="AB779" s="51">
        <f t="shared" si="137"/>
        <v>0</v>
      </c>
      <c r="AC779" s="51">
        <f t="shared" si="138"/>
        <v>0</v>
      </c>
    </row>
    <row r="780" spans="1:29" ht="15" customHeight="1">
      <c r="A780" s="127"/>
      <c r="B780" s="49" t="s">
        <v>33</v>
      </c>
      <c r="C780" s="127"/>
      <c r="D780" s="127"/>
      <c r="E780" s="90">
        <v>96</v>
      </c>
      <c r="F780" s="115" t="s">
        <v>1026</v>
      </c>
      <c r="G780" s="395"/>
      <c r="H780" s="222">
        <v>452</v>
      </c>
      <c r="I780" s="203">
        <v>452</v>
      </c>
      <c r="J780" s="113"/>
      <c r="K780" s="113"/>
      <c r="L780" s="88">
        <f t="shared" si="139"/>
        <v>452</v>
      </c>
      <c r="M780" s="113">
        <v>452</v>
      </c>
      <c r="N780" s="114"/>
      <c r="O780" s="113"/>
      <c r="P780" s="113">
        <v>0</v>
      </c>
      <c r="Q780" s="113"/>
      <c r="R780" s="114"/>
      <c r="S780" s="114"/>
      <c r="T780" s="114">
        <v>0</v>
      </c>
      <c r="U780" s="114">
        <v>0</v>
      </c>
      <c r="V780" s="114"/>
      <c r="W780" s="114"/>
      <c r="X780" s="82"/>
      <c r="Y780" s="90"/>
      <c r="Z780" s="50">
        <f t="shared" ref="Z780:Z843" si="140">I780+J780+K780</f>
        <v>452</v>
      </c>
      <c r="AA780" s="51">
        <f t="shared" ref="AA780:AA843" si="141">M780+N780+O780</f>
        <v>452</v>
      </c>
      <c r="AB780" s="51">
        <f t="shared" ref="AB780:AB843" si="142">Q780+R780+S780</f>
        <v>0</v>
      </c>
      <c r="AC780" s="51">
        <f t="shared" ref="AC780:AC843" si="143">U780+V780+W780</f>
        <v>0</v>
      </c>
    </row>
    <row r="781" spans="1:29" ht="30">
      <c r="A781" s="127"/>
      <c r="B781" s="49" t="s">
        <v>33</v>
      </c>
      <c r="C781" s="127"/>
      <c r="D781" s="127"/>
      <c r="E781" s="90">
        <v>97</v>
      </c>
      <c r="F781" s="115" t="s">
        <v>1027</v>
      </c>
      <c r="G781" s="395"/>
      <c r="H781" s="222">
        <v>950</v>
      </c>
      <c r="I781" s="203">
        <v>950</v>
      </c>
      <c r="J781" s="113"/>
      <c r="K781" s="113"/>
      <c r="L781" s="88">
        <f t="shared" si="139"/>
        <v>950</v>
      </c>
      <c r="M781" s="113">
        <v>950</v>
      </c>
      <c r="N781" s="114"/>
      <c r="O781" s="113"/>
      <c r="P781" s="113">
        <v>0</v>
      </c>
      <c r="Q781" s="113"/>
      <c r="R781" s="114"/>
      <c r="S781" s="114"/>
      <c r="T781" s="114">
        <v>18.767518999999993</v>
      </c>
      <c r="U781" s="114">
        <v>18.767518999999993</v>
      </c>
      <c r="V781" s="114"/>
      <c r="W781" s="114"/>
      <c r="X781" s="82"/>
      <c r="Y781" s="90"/>
      <c r="Z781" s="50">
        <f t="shared" si="140"/>
        <v>950</v>
      </c>
      <c r="AA781" s="51">
        <f t="shared" si="141"/>
        <v>950</v>
      </c>
      <c r="AB781" s="51">
        <f t="shared" si="142"/>
        <v>0</v>
      </c>
      <c r="AC781" s="51">
        <f t="shared" si="143"/>
        <v>18.767518999999993</v>
      </c>
    </row>
    <row r="782" spans="1:29" ht="36" customHeight="1">
      <c r="A782" s="127"/>
      <c r="B782" s="49" t="s">
        <v>33</v>
      </c>
      <c r="C782" s="127"/>
      <c r="D782" s="127"/>
      <c r="E782" s="90">
        <v>98</v>
      </c>
      <c r="F782" s="115" t="s">
        <v>1028</v>
      </c>
      <c r="G782" s="395" t="s">
        <v>1307</v>
      </c>
      <c r="H782" s="222">
        <v>820.50199999999995</v>
      </c>
      <c r="I782" s="203">
        <v>820.50199999999995</v>
      </c>
      <c r="J782" s="113"/>
      <c r="K782" s="113"/>
      <c r="L782" s="88">
        <f t="shared" si="139"/>
        <v>820.50199999999995</v>
      </c>
      <c r="M782" s="113">
        <v>820.50199999999995</v>
      </c>
      <c r="N782" s="114"/>
      <c r="O782" s="113"/>
      <c r="P782" s="113">
        <v>0</v>
      </c>
      <c r="Q782" s="113"/>
      <c r="R782" s="114"/>
      <c r="S782" s="114"/>
      <c r="T782" s="114">
        <v>0</v>
      </c>
      <c r="U782" s="114">
        <v>0</v>
      </c>
      <c r="V782" s="114"/>
      <c r="W782" s="114"/>
      <c r="X782" s="82"/>
      <c r="Y782" s="90"/>
      <c r="Z782" s="50">
        <f t="shared" si="140"/>
        <v>820.50199999999995</v>
      </c>
      <c r="AA782" s="51">
        <f t="shared" si="141"/>
        <v>820.50199999999995</v>
      </c>
      <c r="AB782" s="51">
        <f t="shared" si="142"/>
        <v>0</v>
      </c>
      <c r="AC782" s="51">
        <f t="shared" si="143"/>
        <v>0</v>
      </c>
    </row>
    <row r="783" spans="1:29" ht="30">
      <c r="A783" s="127"/>
      <c r="B783" s="49" t="s">
        <v>33</v>
      </c>
      <c r="C783" s="127"/>
      <c r="D783" s="127"/>
      <c r="E783" s="90">
        <v>99</v>
      </c>
      <c r="F783" s="115" t="s">
        <v>1029</v>
      </c>
      <c r="G783" s="395"/>
      <c r="H783" s="222">
        <v>901.44500000000005</v>
      </c>
      <c r="I783" s="203">
        <v>901.44500000000005</v>
      </c>
      <c r="J783" s="113"/>
      <c r="K783" s="113"/>
      <c r="L783" s="88">
        <f t="shared" si="139"/>
        <v>901.44500000000005</v>
      </c>
      <c r="M783" s="113">
        <v>901.44500000000005</v>
      </c>
      <c r="N783" s="114"/>
      <c r="O783" s="113"/>
      <c r="P783" s="113">
        <v>0</v>
      </c>
      <c r="Q783" s="113"/>
      <c r="R783" s="114"/>
      <c r="S783" s="114"/>
      <c r="T783" s="114">
        <v>0</v>
      </c>
      <c r="U783" s="114">
        <v>0</v>
      </c>
      <c r="V783" s="114"/>
      <c r="W783" s="114"/>
      <c r="X783" s="82"/>
      <c r="Y783" s="90"/>
      <c r="Z783" s="50">
        <f t="shared" si="140"/>
        <v>901.44500000000005</v>
      </c>
      <c r="AA783" s="51">
        <f t="shared" si="141"/>
        <v>901.44500000000005</v>
      </c>
      <c r="AB783" s="51">
        <f t="shared" si="142"/>
        <v>0</v>
      </c>
      <c r="AC783" s="51">
        <f t="shared" si="143"/>
        <v>0</v>
      </c>
    </row>
    <row r="784" spans="1:29" ht="15" customHeight="1">
      <c r="A784" s="127"/>
      <c r="B784" s="49" t="s">
        <v>33</v>
      </c>
      <c r="C784" s="127"/>
      <c r="D784" s="127"/>
      <c r="E784" s="90">
        <v>100</v>
      </c>
      <c r="F784" s="115" t="s">
        <v>1030</v>
      </c>
      <c r="G784" s="395"/>
      <c r="H784" s="222">
        <v>296.053</v>
      </c>
      <c r="I784" s="203">
        <v>296.053</v>
      </c>
      <c r="J784" s="113"/>
      <c r="K784" s="113"/>
      <c r="L784" s="88">
        <f t="shared" si="139"/>
        <v>296.053</v>
      </c>
      <c r="M784" s="113">
        <v>296.053</v>
      </c>
      <c r="N784" s="114"/>
      <c r="O784" s="113"/>
      <c r="P784" s="113">
        <v>0</v>
      </c>
      <c r="Q784" s="113"/>
      <c r="R784" s="114"/>
      <c r="S784" s="114"/>
      <c r="T784" s="114">
        <v>0</v>
      </c>
      <c r="U784" s="114">
        <v>0</v>
      </c>
      <c r="V784" s="114"/>
      <c r="W784" s="114"/>
      <c r="X784" s="82"/>
      <c r="Y784" s="90"/>
      <c r="Z784" s="50">
        <f t="shared" si="140"/>
        <v>296.053</v>
      </c>
      <c r="AA784" s="51">
        <f t="shared" si="141"/>
        <v>296.053</v>
      </c>
      <c r="AB784" s="51">
        <f t="shared" si="142"/>
        <v>0</v>
      </c>
      <c r="AC784" s="51">
        <f t="shared" si="143"/>
        <v>0</v>
      </c>
    </row>
    <row r="785" spans="1:29" ht="45">
      <c r="A785" s="127"/>
      <c r="B785" s="49" t="s">
        <v>33</v>
      </c>
      <c r="C785" s="127"/>
      <c r="D785" s="127"/>
      <c r="E785" s="90">
        <v>101</v>
      </c>
      <c r="F785" s="115" t="s">
        <v>1031</v>
      </c>
      <c r="G785" s="395"/>
      <c r="H785" s="222">
        <v>836</v>
      </c>
      <c r="I785" s="203">
        <v>836</v>
      </c>
      <c r="J785" s="113"/>
      <c r="K785" s="113"/>
      <c r="L785" s="88">
        <f t="shared" si="139"/>
        <v>0</v>
      </c>
      <c r="M785" s="113"/>
      <c r="N785" s="114"/>
      <c r="O785" s="113"/>
      <c r="P785" s="113">
        <v>836</v>
      </c>
      <c r="Q785" s="113">
        <v>836</v>
      </c>
      <c r="R785" s="114"/>
      <c r="S785" s="114"/>
      <c r="T785" s="114">
        <v>0</v>
      </c>
      <c r="U785" s="114">
        <v>0</v>
      </c>
      <c r="V785" s="114"/>
      <c r="W785" s="114"/>
      <c r="X785" s="82"/>
      <c r="Y785" s="90"/>
      <c r="Z785" s="50">
        <f t="shared" si="140"/>
        <v>836</v>
      </c>
      <c r="AA785" s="51">
        <f t="shared" si="141"/>
        <v>0</v>
      </c>
      <c r="AB785" s="51">
        <f t="shared" si="142"/>
        <v>836</v>
      </c>
      <c r="AC785" s="51">
        <f t="shared" si="143"/>
        <v>0</v>
      </c>
    </row>
    <row r="786" spans="1:29" ht="45">
      <c r="A786" s="127"/>
      <c r="B786" s="49" t="s">
        <v>33</v>
      </c>
      <c r="C786" s="127"/>
      <c r="D786" s="127"/>
      <c r="E786" s="90">
        <v>102</v>
      </c>
      <c r="F786" s="115" t="s">
        <v>1032</v>
      </c>
      <c r="G786" s="395"/>
      <c r="H786" s="222">
        <v>784</v>
      </c>
      <c r="I786" s="203">
        <v>784</v>
      </c>
      <c r="J786" s="113"/>
      <c r="K786" s="113"/>
      <c r="L786" s="88">
        <f t="shared" si="139"/>
        <v>0</v>
      </c>
      <c r="M786" s="113"/>
      <c r="N786" s="114"/>
      <c r="O786" s="113"/>
      <c r="P786" s="113">
        <v>784</v>
      </c>
      <c r="Q786" s="113">
        <v>784</v>
      </c>
      <c r="R786" s="114"/>
      <c r="S786" s="114"/>
      <c r="T786" s="114">
        <v>0</v>
      </c>
      <c r="U786" s="114">
        <v>0</v>
      </c>
      <c r="V786" s="114"/>
      <c r="W786" s="114"/>
      <c r="X786" s="82"/>
      <c r="Y786" s="90"/>
      <c r="Z786" s="50">
        <f t="shared" si="140"/>
        <v>784</v>
      </c>
      <c r="AA786" s="51">
        <f t="shared" si="141"/>
        <v>0</v>
      </c>
      <c r="AB786" s="51">
        <f t="shared" si="142"/>
        <v>784</v>
      </c>
      <c r="AC786" s="51">
        <f t="shared" si="143"/>
        <v>0</v>
      </c>
    </row>
    <row r="787" spans="1:29" ht="30">
      <c r="A787" s="127"/>
      <c r="B787" s="49" t="s">
        <v>33</v>
      </c>
      <c r="C787" s="127"/>
      <c r="D787" s="127"/>
      <c r="E787" s="90">
        <v>103</v>
      </c>
      <c r="F787" s="115" t="s">
        <v>1033</v>
      </c>
      <c r="G787" s="395"/>
      <c r="H787" s="222">
        <v>80</v>
      </c>
      <c r="I787" s="203">
        <v>80</v>
      </c>
      <c r="J787" s="113"/>
      <c r="K787" s="113"/>
      <c r="L787" s="88">
        <f t="shared" si="139"/>
        <v>0</v>
      </c>
      <c r="M787" s="113"/>
      <c r="N787" s="114"/>
      <c r="O787" s="113"/>
      <c r="P787" s="113">
        <v>80</v>
      </c>
      <c r="Q787" s="113">
        <v>80</v>
      </c>
      <c r="R787" s="114"/>
      <c r="S787" s="114"/>
      <c r="T787" s="114">
        <v>0</v>
      </c>
      <c r="U787" s="114">
        <v>0</v>
      </c>
      <c r="V787" s="114"/>
      <c r="W787" s="114"/>
      <c r="X787" s="82"/>
      <c r="Y787" s="90"/>
      <c r="Z787" s="50">
        <f t="shared" si="140"/>
        <v>80</v>
      </c>
      <c r="AA787" s="51">
        <f t="shared" si="141"/>
        <v>0</v>
      </c>
      <c r="AB787" s="51">
        <f t="shared" si="142"/>
        <v>80</v>
      </c>
      <c r="AC787" s="51">
        <f t="shared" si="143"/>
        <v>0</v>
      </c>
    </row>
    <row r="788" spans="1:29" ht="30">
      <c r="A788" s="127"/>
      <c r="B788" s="49" t="s">
        <v>33</v>
      </c>
      <c r="C788" s="127"/>
      <c r="D788" s="127"/>
      <c r="E788" s="90">
        <v>104</v>
      </c>
      <c r="F788" s="115" t="s">
        <v>1034</v>
      </c>
      <c r="G788" s="395"/>
      <c r="H788" s="222">
        <v>105</v>
      </c>
      <c r="I788" s="203">
        <v>105</v>
      </c>
      <c r="J788" s="113"/>
      <c r="K788" s="113"/>
      <c r="L788" s="88">
        <f t="shared" si="139"/>
        <v>0</v>
      </c>
      <c r="M788" s="113"/>
      <c r="N788" s="114"/>
      <c r="O788" s="113"/>
      <c r="P788" s="113">
        <v>105</v>
      </c>
      <c r="Q788" s="113">
        <v>105</v>
      </c>
      <c r="R788" s="114"/>
      <c r="S788" s="114"/>
      <c r="T788" s="114">
        <v>0</v>
      </c>
      <c r="U788" s="114">
        <v>0</v>
      </c>
      <c r="V788" s="114"/>
      <c r="W788" s="114"/>
      <c r="X788" s="82"/>
      <c r="Y788" s="90"/>
      <c r="Z788" s="50">
        <f t="shared" si="140"/>
        <v>105</v>
      </c>
      <c r="AA788" s="51">
        <f t="shared" si="141"/>
        <v>0</v>
      </c>
      <c r="AB788" s="51">
        <f t="shared" si="142"/>
        <v>105</v>
      </c>
      <c r="AC788" s="51">
        <f t="shared" si="143"/>
        <v>0</v>
      </c>
    </row>
    <row r="789" spans="1:29" ht="15" customHeight="1">
      <c r="A789" s="127"/>
      <c r="B789" s="49" t="s">
        <v>33</v>
      </c>
      <c r="C789" s="127"/>
      <c r="D789" s="127"/>
      <c r="E789" s="90">
        <v>105</v>
      </c>
      <c r="F789" s="115" t="s">
        <v>1035</v>
      </c>
      <c r="G789" s="395"/>
      <c r="H789" s="222">
        <v>473</v>
      </c>
      <c r="I789" s="203">
        <v>473</v>
      </c>
      <c r="J789" s="113"/>
      <c r="K789" s="113"/>
      <c r="L789" s="88">
        <f t="shared" si="139"/>
        <v>0</v>
      </c>
      <c r="M789" s="113"/>
      <c r="N789" s="114"/>
      <c r="O789" s="113"/>
      <c r="P789" s="113">
        <v>473</v>
      </c>
      <c r="Q789" s="113">
        <v>473</v>
      </c>
      <c r="R789" s="114"/>
      <c r="S789" s="114"/>
      <c r="T789" s="114">
        <v>0</v>
      </c>
      <c r="U789" s="114">
        <v>0</v>
      </c>
      <c r="V789" s="114"/>
      <c r="W789" s="114"/>
      <c r="X789" s="82"/>
      <c r="Y789" s="90"/>
      <c r="Z789" s="50">
        <f t="shared" si="140"/>
        <v>473</v>
      </c>
      <c r="AA789" s="51">
        <f t="shared" si="141"/>
        <v>0</v>
      </c>
      <c r="AB789" s="51">
        <f t="shared" si="142"/>
        <v>473</v>
      </c>
      <c r="AC789" s="51">
        <f t="shared" si="143"/>
        <v>0</v>
      </c>
    </row>
    <row r="790" spans="1:29" ht="30">
      <c r="A790" s="127"/>
      <c r="B790" s="49" t="s">
        <v>33</v>
      </c>
      <c r="C790" s="127"/>
      <c r="D790" s="127"/>
      <c r="E790" s="90">
        <v>106</v>
      </c>
      <c r="F790" s="115" t="s">
        <v>1036</v>
      </c>
      <c r="G790" s="395" t="s">
        <v>1037</v>
      </c>
      <c r="H790" s="222">
        <v>251.959</v>
      </c>
      <c r="I790" s="203">
        <v>251.959</v>
      </c>
      <c r="J790" s="113"/>
      <c r="K790" s="113"/>
      <c r="L790" s="88">
        <f t="shared" si="139"/>
        <v>251.959</v>
      </c>
      <c r="M790" s="113">
        <v>251.959</v>
      </c>
      <c r="N790" s="114"/>
      <c r="O790" s="113"/>
      <c r="P790" s="113">
        <v>0</v>
      </c>
      <c r="Q790" s="113"/>
      <c r="R790" s="114"/>
      <c r="S790" s="114"/>
      <c r="T790" s="114">
        <v>0</v>
      </c>
      <c r="U790" s="114">
        <v>0</v>
      </c>
      <c r="V790" s="114"/>
      <c r="W790" s="114"/>
      <c r="X790" s="82"/>
      <c r="Y790" s="90"/>
      <c r="Z790" s="50">
        <f t="shared" si="140"/>
        <v>251.959</v>
      </c>
      <c r="AA790" s="51">
        <f t="shared" si="141"/>
        <v>251.959</v>
      </c>
      <c r="AB790" s="51">
        <f t="shared" si="142"/>
        <v>0</v>
      </c>
      <c r="AC790" s="51">
        <f t="shared" si="143"/>
        <v>0</v>
      </c>
    </row>
    <row r="791" spans="1:29" ht="45">
      <c r="A791" s="127"/>
      <c r="B791" s="49" t="s">
        <v>33</v>
      </c>
      <c r="C791" s="127"/>
      <c r="D791" s="127"/>
      <c r="E791" s="90">
        <v>107</v>
      </c>
      <c r="F791" s="115" t="s">
        <v>1038</v>
      </c>
      <c r="G791" s="395"/>
      <c r="H791" s="222">
        <v>351</v>
      </c>
      <c r="I791" s="203">
        <v>351</v>
      </c>
      <c r="J791" s="113"/>
      <c r="K791" s="113"/>
      <c r="L791" s="88">
        <f t="shared" si="139"/>
        <v>351</v>
      </c>
      <c r="M791" s="113">
        <v>351</v>
      </c>
      <c r="N791" s="114"/>
      <c r="O791" s="113"/>
      <c r="P791" s="113">
        <v>0</v>
      </c>
      <c r="Q791" s="113"/>
      <c r="R791" s="114"/>
      <c r="S791" s="114"/>
      <c r="T791" s="114">
        <v>5.9280239999999935</v>
      </c>
      <c r="U791" s="114">
        <v>5.9280239999999935</v>
      </c>
      <c r="V791" s="114"/>
      <c r="W791" s="114"/>
      <c r="X791" s="82"/>
      <c r="Y791" s="90"/>
      <c r="Z791" s="50">
        <f t="shared" si="140"/>
        <v>351</v>
      </c>
      <c r="AA791" s="51">
        <f t="shared" si="141"/>
        <v>351</v>
      </c>
      <c r="AB791" s="51">
        <f t="shared" si="142"/>
        <v>0</v>
      </c>
      <c r="AC791" s="51">
        <f t="shared" si="143"/>
        <v>5.9280239999999935</v>
      </c>
    </row>
    <row r="792" spans="1:29" ht="45">
      <c r="A792" s="127"/>
      <c r="B792" s="49" t="s">
        <v>33</v>
      </c>
      <c r="C792" s="127"/>
      <c r="D792" s="127"/>
      <c r="E792" s="90">
        <v>108</v>
      </c>
      <c r="F792" s="115" t="s">
        <v>1041</v>
      </c>
      <c r="G792" s="395"/>
      <c r="H792" s="222">
        <v>339</v>
      </c>
      <c r="I792" s="203">
        <v>339</v>
      </c>
      <c r="J792" s="113"/>
      <c r="K792" s="113"/>
      <c r="L792" s="88">
        <f t="shared" si="139"/>
        <v>0</v>
      </c>
      <c r="M792" s="113"/>
      <c r="N792" s="114"/>
      <c r="O792" s="113"/>
      <c r="P792" s="113">
        <v>339</v>
      </c>
      <c r="Q792" s="113">
        <v>339</v>
      </c>
      <c r="R792" s="114"/>
      <c r="S792" s="114"/>
      <c r="T792" s="114">
        <v>0</v>
      </c>
      <c r="U792" s="114">
        <v>0</v>
      </c>
      <c r="V792" s="114"/>
      <c r="W792" s="114"/>
      <c r="X792" s="82"/>
      <c r="Y792" s="90"/>
      <c r="Z792" s="50">
        <f t="shared" si="140"/>
        <v>339</v>
      </c>
      <c r="AA792" s="51">
        <f t="shared" si="141"/>
        <v>0</v>
      </c>
      <c r="AB792" s="51">
        <f t="shared" si="142"/>
        <v>339</v>
      </c>
      <c r="AC792" s="51">
        <f t="shared" si="143"/>
        <v>0</v>
      </c>
    </row>
    <row r="793" spans="1:29" ht="45">
      <c r="A793" s="127"/>
      <c r="B793" s="49" t="s">
        <v>33</v>
      </c>
      <c r="C793" s="127"/>
      <c r="D793" s="127"/>
      <c r="E793" s="90">
        <v>109</v>
      </c>
      <c r="F793" s="115" t="s">
        <v>1042</v>
      </c>
      <c r="G793" s="395"/>
      <c r="H793" s="222">
        <v>230</v>
      </c>
      <c r="I793" s="203">
        <v>230</v>
      </c>
      <c r="J793" s="113"/>
      <c r="K793" s="113"/>
      <c r="L793" s="88">
        <f t="shared" si="139"/>
        <v>0</v>
      </c>
      <c r="M793" s="113"/>
      <c r="N793" s="114"/>
      <c r="O793" s="113"/>
      <c r="P793" s="113">
        <v>230</v>
      </c>
      <c r="Q793" s="113">
        <v>230</v>
      </c>
      <c r="R793" s="114"/>
      <c r="S793" s="114"/>
      <c r="T793" s="114">
        <v>0</v>
      </c>
      <c r="U793" s="114">
        <v>0</v>
      </c>
      <c r="V793" s="114"/>
      <c r="W793" s="114"/>
      <c r="X793" s="82"/>
      <c r="Y793" s="90"/>
      <c r="Z793" s="50">
        <f t="shared" si="140"/>
        <v>230</v>
      </c>
      <c r="AA793" s="51">
        <f t="shared" si="141"/>
        <v>0</v>
      </c>
      <c r="AB793" s="51">
        <f t="shared" si="142"/>
        <v>230</v>
      </c>
      <c r="AC793" s="51">
        <f t="shared" si="143"/>
        <v>0</v>
      </c>
    </row>
    <row r="794" spans="1:29" ht="45">
      <c r="A794" s="127"/>
      <c r="B794" s="49" t="s">
        <v>33</v>
      </c>
      <c r="C794" s="127"/>
      <c r="D794" s="127"/>
      <c r="E794" s="90">
        <v>110</v>
      </c>
      <c r="F794" s="115" t="s">
        <v>1039</v>
      </c>
      <c r="G794" s="124" t="s">
        <v>1040</v>
      </c>
      <c r="H794" s="222">
        <v>505</v>
      </c>
      <c r="I794" s="203">
        <v>505</v>
      </c>
      <c r="J794" s="113"/>
      <c r="K794" s="113"/>
      <c r="L794" s="88">
        <f t="shared" si="139"/>
        <v>505</v>
      </c>
      <c r="M794" s="113">
        <v>505</v>
      </c>
      <c r="N794" s="114"/>
      <c r="O794" s="113"/>
      <c r="P794" s="113">
        <v>0</v>
      </c>
      <c r="Q794" s="113"/>
      <c r="R794" s="114"/>
      <c r="S794" s="114"/>
      <c r="T794" s="114">
        <v>8.7100689999999759</v>
      </c>
      <c r="U794" s="114">
        <v>8.7100689999999759</v>
      </c>
      <c r="V794" s="114"/>
      <c r="W794" s="114"/>
      <c r="X794" s="82"/>
      <c r="Y794" s="90"/>
      <c r="Z794" s="50">
        <f t="shared" si="140"/>
        <v>505</v>
      </c>
      <c r="AA794" s="51">
        <f t="shared" si="141"/>
        <v>505</v>
      </c>
      <c r="AB794" s="51">
        <f t="shared" si="142"/>
        <v>0</v>
      </c>
      <c r="AC794" s="51">
        <f t="shared" si="143"/>
        <v>8.7100689999999759</v>
      </c>
    </row>
    <row r="795" spans="1:29" ht="30">
      <c r="A795" s="127"/>
      <c r="B795" s="49" t="s">
        <v>33</v>
      </c>
      <c r="C795" s="127"/>
      <c r="D795" s="127"/>
      <c r="E795" s="90">
        <v>111</v>
      </c>
      <c r="F795" s="115" t="s">
        <v>1043</v>
      </c>
      <c r="G795" s="395" t="s">
        <v>915</v>
      </c>
      <c r="H795" s="222">
        <v>100</v>
      </c>
      <c r="I795" s="203">
        <v>100</v>
      </c>
      <c r="J795" s="113"/>
      <c r="K795" s="113"/>
      <c r="L795" s="88">
        <f t="shared" si="139"/>
        <v>100</v>
      </c>
      <c r="M795" s="113">
        <v>100</v>
      </c>
      <c r="N795" s="114"/>
      <c r="O795" s="113"/>
      <c r="P795" s="113">
        <v>0</v>
      </c>
      <c r="Q795" s="113"/>
      <c r="R795" s="114"/>
      <c r="S795" s="114"/>
      <c r="T795" s="114">
        <v>0</v>
      </c>
      <c r="U795" s="114">
        <v>0</v>
      </c>
      <c r="V795" s="114"/>
      <c r="W795" s="114"/>
      <c r="X795" s="82"/>
      <c r="Y795" s="90"/>
      <c r="Z795" s="50">
        <f t="shared" si="140"/>
        <v>100</v>
      </c>
      <c r="AA795" s="51">
        <f t="shared" si="141"/>
        <v>100</v>
      </c>
      <c r="AB795" s="51">
        <f t="shared" si="142"/>
        <v>0</v>
      </c>
      <c r="AC795" s="51">
        <f t="shared" si="143"/>
        <v>0</v>
      </c>
    </row>
    <row r="796" spans="1:29" ht="30">
      <c r="A796" s="127"/>
      <c r="B796" s="49" t="s">
        <v>33</v>
      </c>
      <c r="C796" s="127"/>
      <c r="D796" s="127"/>
      <c r="E796" s="90">
        <v>112</v>
      </c>
      <c r="F796" s="115" t="s">
        <v>1044</v>
      </c>
      <c r="G796" s="395"/>
      <c r="H796" s="222">
        <v>100</v>
      </c>
      <c r="I796" s="203">
        <v>100</v>
      </c>
      <c r="J796" s="113"/>
      <c r="K796" s="113"/>
      <c r="L796" s="88">
        <f t="shared" si="139"/>
        <v>100</v>
      </c>
      <c r="M796" s="113">
        <v>100</v>
      </c>
      <c r="N796" s="114"/>
      <c r="O796" s="113"/>
      <c r="P796" s="113">
        <v>0</v>
      </c>
      <c r="Q796" s="113"/>
      <c r="R796" s="114"/>
      <c r="S796" s="114"/>
      <c r="T796" s="114">
        <v>0</v>
      </c>
      <c r="U796" s="114">
        <v>0</v>
      </c>
      <c r="V796" s="114"/>
      <c r="W796" s="114"/>
      <c r="X796" s="82"/>
      <c r="Y796" s="90"/>
      <c r="Z796" s="50">
        <f t="shared" si="140"/>
        <v>100</v>
      </c>
      <c r="AA796" s="51">
        <f t="shared" si="141"/>
        <v>100</v>
      </c>
      <c r="AB796" s="51">
        <f t="shared" si="142"/>
        <v>0</v>
      </c>
      <c r="AC796" s="51">
        <f t="shared" si="143"/>
        <v>0</v>
      </c>
    </row>
    <row r="797" spans="1:29" ht="15" customHeight="1">
      <c r="A797" s="127"/>
      <c r="B797" s="49" t="s">
        <v>33</v>
      </c>
      <c r="C797" s="127"/>
      <c r="D797" s="127"/>
      <c r="E797" s="90">
        <v>113</v>
      </c>
      <c r="F797" s="115" t="s">
        <v>1045</v>
      </c>
      <c r="G797" s="395"/>
      <c r="H797" s="222">
        <v>746</v>
      </c>
      <c r="I797" s="203">
        <v>746</v>
      </c>
      <c r="J797" s="113"/>
      <c r="K797" s="113"/>
      <c r="L797" s="88">
        <f t="shared" si="139"/>
        <v>746</v>
      </c>
      <c r="M797" s="113">
        <v>746</v>
      </c>
      <c r="N797" s="114"/>
      <c r="O797" s="113"/>
      <c r="P797" s="113">
        <v>0</v>
      </c>
      <c r="Q797" s="113"/>
      <c r="R797" s="114"/>
      <c r="S797" s="114"/>
      <c r="T797" s="114">
        <v>0.24596699999995053</v>
      </c>
      <c r="U797" s="114">
        <v>0.24596699999995053</v>
      </c>
      <c r="V797" s="114"/>
      <c r="W797" s="114"/>
      <c r="X797" s="82"/>
      <c r="Y797" s="90"/>
      <c r="Z797" s="50">
        <f t="shared" si="140"/>
        <v>746</v>
      </c>
      <c r="AA797" s="51">
        <f t="shared" si="141"/>
        <v>746</v>
      </c>
      <c r="AB797" s="51">
        <f t="shared" si="142"/>
        <v>0</v>
      </c>
      <c r="AC797" s="51">
        <f t="shared" si="143"/>
        <v>0.24596699999995053</v>
      </c>
    </row>
    <row r="798" spans="1:29" ht="30">
      <c r="A798" s="127"/>
      <c r="B798" s="49" t="s">
        <v>33</v>
      </c>
      <c r="C798" s="127"/>
      <c r="D798" s="127"/>
      <c r="E798" s="90">
        <v>114</v>
      </c>
      <c r="F798" s="115" t="s">
        <v>1046</v>
      </c>
      <c r="G798" s="395"/>
      <c r="H798" s="222">
        <v>876</v>
      </c>
      <c r="I798" s="203">
        <v>876</v>
      </c>
      <c r="J798" s="113"/>
      <c r="K798" s="113"/>
      <c r="L798" s="88">
        <f t="shared" si="139"/>
        <v>876</v>
      </c>
      <c r="M798" s="113">
        <v>876</v>
      </c>
      <c r="N798" s="114"/>
      <c r="O798" s="113"/>
      <c r="P798" s="113">
        <v>0</v>
      </c>
      <c r="Q798" s="113"/>
      <c r="R798" s="114"/>
      <c r="S798" s="114"/>
      <c r="T798" s="114">
        <v>7.4578649999999698</v>
      </c>
      <c r="U798" s="114">
        <v>7.4578649999999698</v>
      </c>
      <c r="V798" s="114"/>
      <c r="W798" s="114"/>
      <c r="X798" s="82"/>
      <c r="Y798" s="90"/>
      <c r="Z798" s="50">
        <f t="shared" si="140"/>
        <v>876</v>
      </c>
      <c r="AA798" s="51">
        <f t="shared" si="141"/>
        <v>876</v>
      </c>
      <c r="AB798" s="51">
        <f t="shared" si="142"/>
        <v>0</v>
      </c>
      <c r="AC798" s="51">
        <f t="shared" si="143"/>
        <v>7.4578649999999698</v>
      </c>
    </row>
    <row r="799" spans="1:29" ht="30">
      <c r="A799" s="127"/>
      <c r="B799" s="49" t="s">
        <v>33</v>
      </c>
      <c r="C799" s="127"/>
      <c r="D799" s="127"/>
      <c r="E799" s="90">
        <v>115</v>
      </c>
      <c r="F799" s="115" t="s">
        <v>1047</v>
      </c>
      <c r="G799" s="395"/>
      <c r="H799" s="222">
        <v>526</v>
      </c>
      <c r="I799" s="203">
        <v>526</v>
      </c>
      <c r="J799" s="113"/>
      <c r="K799" s="113"/>
      <c r="L799" s="88">
        <f t="shared" si="139"/>
        <v>526</v>
      </c>
      <c r="M799" s="113">
        <v>526</v>
      </c>
      <c r="N799" s="114"/>
      <c r="O799" s="113"/>
      <c r="P799" s="113">
        <v>0</v>
      </c>
      <c r="Q799" s="113"/>
      <c r="R799" s="114"/>
      <c r="S799" s="114"/>
      <c r="T799" s="114">
        <v>9.0698489999999765</v>
      </c>
      <c r="U799" s="114">
        <v>9.0698489999999765</v>
      </c>
      <c r="V799" s="114"/>
      <c r="W799" s="114"/>
      <c r="X799" s="82"/>
      <c r="Y799" s="90"/>
      <c r="Z799" s="50">
        <f t="shared" si="140"/>
        <v>526</v>
      </c>
      <c r="AA799" s="51">
        <f t="shared" si="141"/>
        <v>526</v>
      </c>
      <c r="AB799" s="51">
        <f t="shared" si="142"/>
        <v>0</v>
      </c>
      <c r="AC799" s="51">
        <f t="shared" si="143"/>
        <v>9.0698489999999765</v>
      </c>
    </row>
    <row r="800" spans="1:29" ht="15" customHeight="1">
      <c r="A800" s="127"/>
      <c r="B800" s="49" t="s">
        <v>33</v>
      </c>
      <c r="C800" s="127"/>
      <c r="D800" s="127"/>
      <c r="E800" s="90">
        <v>116</v>
      </c>
      <c r="F800" s="115" t="s">
        <v>1048</v>
      </c>
      <c r="G800" s="395"/>
      <c r="H800" s="222">
        <v>1443</v>
      </c>
      <c r="I800" s="203">
        <v>1443</v>
      </c>
      <c r="J800" s="113"/>
      <c r="K800" s="113"/>
      <c r="L800" s="88">
        <f t="shared" si="139"/>
        <v>1443</v>
      </c>
      <c r="M800" s="113">
        <v>1443</v>
      </c>
      <c r="N800" s="114"/>
      <c r="O800" s="113"/>
      <c r="P800" s="113">
        <v>0</v>
      </c>
      <c r="Q800" s="113"/>
      <c r="R800" s="114"/>
      <c r="S800" s="114"/>
      <c r="T800" s="114">
        <v>31.629875999999967</v>
      </c>
      <c r="U800" s="114">
        <v>31.629875999999967</v>
      </c>
      <c r="V800" s="114"/>
      <c r="W800" s="114"/>
      <c r="X800" s="82"/>
      <c r="Y800" s="90"/>
      <c r="Z800" s="50">
        <f t="shared" si="140"/>
        <v>1443</v>
      </c>
      <c r="AA800" s="51">
        <f t="shared" si="141"/>
        <v>1443</v>
      </c>
      <c r="AB800" s="51">
        <f t="shared" si="142"/>
        <v>0</v>
      </c>
      <c r="AC800" s="51">
        <f t="shared" si="143"/>
        <v>31.629875999999967</v>
      </c>
    </row>
    <row r="801" spans="1:29" ht="45">
      <c r="A801" s="127"/>
      <c r="B801" s="49" t="s">
        <v>33</v>
      </c>
      <c r="C801" s="127"/>
      <c r="D801" s="127"/>
      <c r="E801" s="90">
        <v>117</v>
      </c>
      <c r="F801" s="115" t="s">
        <v>1053</v>
      </c>
      <c r="G801" s="395"/>
      <c r="H801" s="222">
        <v>320</v>
      </c>
      <c r="I801" s="203">
        <v>320</v>
      </c>
      <c r="J801" s="113"/>
      <c r="K801" s="113"/>
      <c r="L801" s="88">
        <f t="shared" si="139"/>
        <v>0</v>
      </c>
      <c r="M801" s="113"/>
      <c r="N801" s="114"/>
      <c r="O801" s="113"/>
      <c r="P801" s="113">
        <v>320</v>
      </c>
      <c r="Q801" s="113">
        <v>320</v>
      </c>
      <c r="R801" s="114"/>
      <c r="S801" s="114"/>
      <c r="T801" s="114">
        <v>0</v>
      </c>
      <c r="U801" s="114">
        <v>0</v>
      </c>
      <c r="V801" s="114"/>
      <c r="W801" s="114"/>
      <c r="X801" s="82"/>
      <c r="Y801" s="90"/>
      <c r="Z801" s="50">
        <f t="shared" si="140"/>
        <v>320</v>
      </c>
      <c r="AA801" s="51">
        <f t="shared" si="141"/>
        <v>0</v>
      </c>
      <c r="AB801" s="51">
        <f t="shared" si="142"/>
        <v>320</v>
      </c>
      <c r="AC801" s="51">
        <f t="shared" si="143"/>
        <v>0</v>
      </c>
    </row>
    <row r="802" spans="1:29" ht="45">
      <c r="A802" s="127"/>
      <c r="B802" s="49" t="s">
        <v>33</v>
      </c>
      <c r="C802" s="127"/>
      <c r="D802" s="127"/>
      <c r="E802" s="90">
        <v>118</v>
      </c>
      <c r="F802" s="115" t="s">
        <v>1056</v>
      </c>
      <c r="G802" s="395"/>
      <c r="H802" s="222">
        <v>160</v>
      </c>
      <c r="I802" s="203">
        <v>160</v>
      </c>
      <c r="J802" s="113"/>
      <c r="K802" s="113"/>
      <c r="L802" s="88">
        <f t="shared" si="139"/>
        <v>0</v>
      </c>
      <c r="M802" s="113"/>
      <c r="N802" s="114"/>
      <c r="O802" s="113"/>
      <c r="P802" s="113">
        <v>160</v>
      </c>
      <c r="Q802" s="113">
        <v>160</v>
      </c>
      <c r="R802" s="114"/>
      <c r="S802" s="114"/>
      <c r="T802" s="114">
        <v>0</v>
      </c>
      <c r="U802" s="114">
        <v>0</v>
      </c>
      <c r="V802" s="114"/>
      <c r="W802" s="114"/>
      <c r="X802" s="82"/>
      <c r="Y802" s="90"/>
      <c r="Z802" s="50">
        <f t="shared" si="140"/>
        <v>160</v>
      </c>
      <c r="AA802" s="51">
        <f t="shared" si="141"/>
        <v>0</v>
      </c>
      <c r="AB802" s="51">
        <f t="shared" si="142"/>
        <v>160</v>
      </c>
      <c r="AC802" s="51">
        <f t="shared" si="143"/>
        <v>0</v>
      </c>
    </row>
    <row r="803" spans="1:29" ht="60">
      <c r="A803" s="127"/>
      <c r="B803" s="49" t="s">
        <v>33</v>
      </c>
      <c r="C803" s="127"/>
      <c r="D803" s="127"/>
      <c r="E803" s="90">
        <v>119</v>
      </c>
      <c r="F803" s="115" t="s">
        <v>1049</v>
      </c>
      <c r="G803" s="395" t="s">
        <v>1050</v>
      </c>
      <c r="H803" s="222">
        <v>310</v>
      </c>
      <c r="I803" s="203">
        <v>310</v>
      </c>
      <c r="J803" s="113"/>
      <c r="K803" s="113"/>
      <c r="L803" s="88">
        <f t="shared" si="139"/>
        <v>310</v>
      </c>
      <c r="M803" s="113">
        <v>310</v>
      </c>
      <c r="N803" s="114"/>
      <c r="O803" s="113"/>
      <c r="P803" s="113">
        <v>0</v>
      </c>
      <c r="Q803" s="113"/>
      <c r="R803" s="114"/>
      <c r="S803" s="114"/>
      <c r="T803" s="114">
        <v>0</v>
      </c>
      <c r="U803" s="114">
        <v>0</v>
      </c>
      <c r="V803" s="114"/>
      <c r="W803" s="114"/>
      <c r="X803" s="82"/>
      <c r="Y803" s="90"/>
      <c r="Z803" s="50">
        <f t="shared" si="140"/>
        <v>310</v>
      </c>
      <c r="AA803" s="51">
        <f t="shared" si="141"/>
        <v>310</v>
      </c>
      <c r="AB803" s="51">
        <f t="shared" si="142"/>
        <v>0</v>
      </c>
      <c r="AC803" s="51">
        <f t="shared" si="143"/>
        <v>0</v>
      </c>
    </row>
    <row r="804" spans="1:29" ht="60">
      <c r="A804" s="127"/>
      <c r="B804" s="49" t="s">
        <v>33</v>
      </c>
      <c r="C804" s="127"/>
      <c r="D804" s="127"/>
      <c r="E804" s="90">
        <v>120</v>
      </c>
      <c r="F804" s="115" t="s">
        <v>1051</v>
      </c>
      <c r="G804" s="395"/>
      <c r="H804" s="222">
        <v>265</v>
      </c>
      <c r="I804" s="203">
        <v>265</v>
      </c>
      <c r="J804" s="113"/>
      <c r="K804" s="113"/>
      <c r="L804" s="88">
        <f t="shared" si="139"/>
        <v>265</v>
      </c>
      <c r="M804" s="113">
        <v>265</v>
      </c>
      <c r="N804" s="114"/>
      <c r="O804" s="113"/>
      <c r="P804" s="113">
        <v>0</v>
      </c>
      <c r="Q804" s="113"/>
      <c r="R804" s="114"/>
      <c r="S804" s="114"/>
      <c r="T804" s="114">
        <v>0.23700000000002319</v>
      </c>
      <c r="U804" s="114">
        <v>0.23700000000002319</v>
      </c>
      <c r="V804" s="114"/>
      <c r="W804" s="114"/>
      <c r="X804" s="82"/>
      <c r="Y804" s="90"/>
      <c r="Z804" s="50">
        <f t="shared" si="140"/>
        <v>265</v>
      </c>
      <c r="AA804" s="51">
        <f t="shared" si="141"/>
        <v>265</v>
      </c>
      <c r="AB804" s="51">
        <f t="shared" si="142"/>
        <v>0</v>
      </c>
      <c r="AC804" s="51">
        <f t="shared" si="143"/>
        <v>0.23700000000002319</v>
      </c>
    </row>
    <row r="805" spans="1:29" ht="45">
      <c r="A805" s="127"/>
      <c r="B805" s="49" t="s">
        <v>33</v>
      </c>
      <c r="C805" s="127"/>
      <c r="D805" s="127"/>
      <c r="E805" s="90">
        <v>121</v>
      </c>
      <c r="F805" s="115" t="s">
        <v>1052</v>
      </c>
      <c r="G805" s="395"/>
      <c r="H805" s="222">
        <v>1180</v>
      </c>
      <c r="I805" s="203">
        <v>1180</v>
      </c>
      <c r="J805" s="113"/>
      <c r="K805" s="113"/>
      <c r="L805" s="88">
        <f t="shared" si="139"/>
        <v>0</v>
      </c>
      <c r="M805" s="113"/>
      <c r="N805" s="114"/>
      <c r="O805" s="113"/>
      <c r="P805" s="113">
        <v>1180</v>
      </c>
      <c r="Q805" s="113">
        <v>1180</v>
      </c>
      <c r="R805" s="114"/>
      <c r="S805" s="114"/>
      <c r="T805" s="114">
        <v>0</v>
      </c>
      <c r="U805" s="114">
        <v>0</v>
      </c>
      <c r="V805" s="114"/>
      <c r="W805" s="114"/>
      <c r="X805" s="82"/>
      <c r="Y805" s="90"/>
      <c r="Z805" s="50">
        <f t="shared" si="140"/>
        <v>1180</v>
      </c>
      <c r="AA805" s="51">
        <f t="shared" si="141"/>
        <v>0</v>
      </c>
      <c r="AB805" s="51">
        <f t="shared" si="142"/>
        <v>1180</v>
      </c>
      <c r="AC805" s="51">
        <f t="shared" si="143"/>
        <v>0</v>
      </c>
    </row>
    <row r="806" spans="1:29" ht="30">
      <c r="A806" s="127"/>
      <c r="B806" s="49" t="s">
        <v>33</v>
      </c>
      <c r="C806" s="127"/>
      <c r="D806" s="127"/>
      <c r="E806" s="90">
        <v>122</v>
      </c>
      <c r="F806" s="115" t="s">
        <v>1054</v>
      </c>
      <c r="G806" s="395"/>
      <c r="H806" s="222">
        <v>378</v>
      </c>
      <c r="I806" s="203">
        <v>378</v>
      </c>
      <c r="J806" s="113"/>
      <c r="K806" s="113"/>
      <c r="L806" s="88">
        <f t="shared" si="139"/>
        <v>0</v>
      </c>
      <c r="M806" s="113"/>
      <c r="N806" s="114"/>
      <c r="O806" s="113"/>
      <c r="P806" s="113">
        <v>378</v>
      </c>
      <c r="Q806" s="113">
        <v>378</v>
      </c>
      <c r="R806" s="114"/>
      <c r="S806" s="114"/>
      <c r="T806" s="114">
        <v>0</v>
      </c>
      <c r="U806" s="114">
        <v>0</v>
      </c>
      <c r="V806" s="114"/>
      <c r="W806" s="114"/>
      <c r="X806" s="82"/>
      <c r="Y806" s="90"/>
      <c r="Z806" s="50">
        <f t="shared" si="140"/>
        <v>378</v>
      </c>
      <c r="AA806" s="51">
        <f t="shared" si="141"/>
        <v>0</v>
      </c>
      <c r="AB806" s="51">
        <f t="shared" si="142"/>
        <v>378</v>
      </c>
      <c r="AC806" s="51">
        <f t="shared" si="143"/>
        <v>0</v>
      </c>
    </row>
    <row r="807" spans="1:29" ht="30">
      <c r="A807" s="127"/>
      <c r="B807" s="49" t="s">
        <v>33</v>
      </c>
      <c r="C807" s="127"/>
      <c r="D807" s="127"/>
      <c r="E807" s="90">
        <v>123</v>
      </c>
      <c r="F807" s="115" t="s">
        <v>1055</v>
      </c>
      <c r="G807" s="395"/>
      <c r="H807" s="222">
        <v>240</v>
      </c>
      <c r="I807" s="203">
        <v>240</v>
      </c>
      <c r="J807" s="113"/>
      <c r="K807" s="113"/>
      <c r="L807" s="88">
        <f t="shared" si="139"/>
        <v>0</v>
      </c>
      <c r="M807" s="113"/>
      <c r="N807" s="114"/>
      <c r="O807" s="113"/>
      <c r="P807" s="113">
        <v>240</v>
      </c>
      <c r="Q807" s="113">
        <v>240</v>
      </c>
      <c r="R807" s="114"/>
      <c r="S807" s="114"/>
      <c r="T807" s="114">
        <v>0</v>
      </c>
      <c r="U807" s="114">
        <v>0</v>
      </c>
      <c r="V807" s="114"/>
      <c r="W807" s="114"/>
      <c r="X807" s="82"/>
      <c r="Y807" s="90"/>
      <c r="Z807" s="50">
        <f t="shared" si="140"/>
        <v>240</v>
      </c>
      <c r="AA807" s="51">
        <f t="shared" si="141"/>
        <v>0</v>
      </c>
      <c r="AB807" s="51">
        <f t="shared" si="142"/>
        <v>240</v>
      </c>
      <c r="AC807" s="51">
        <f t="shared" si="143"/>
        <v>0</v>
      </c>
    </row>
    <row r="808" spans="1:29" ht="30">
      <c r="A808" s="127"/>
      <c r="B808" s="49" t="s">
        <v>33</v>
      </c>
      <c r="C808" s="127"/>
      <c r="D808" s="127"/>
      <c r="E808" s="90">
        <v>124</v>
      </c>
      <c r="F808" s="115" t="s">
        <v>1057</v>
      </c>
      <c r="G808" s="124" t="s">
        <v>1308</v>
      </c>
      <c r="H808" s="222">
        <v>252</v>
      </c>
      <c r="I808" s="203">
        <v>252</v>
      </c>
      <c r="J808" s="113"/>
      <c r="K808" s="113"/>
      <c r="L808" s="88">
        <f t="shared" si="139"/>
        <v>252</v>
      </c>
      <c r="M808" s="113">
        <v>252</v>
      </c>
      <c r="N808" s="114"/>
      <c r="O808" s="113"/>
      <c r="P808" s="113">
        <v>0</v>
      </c>
      <c r="Q808" s="113"/>
      <c r="R808" s="114"/>
      <c r="S808" s="114"/>
      <c r="T808" s="114">
        <v>1.6382089999999891</v>
      </c>
      <c r="U808" s="114">
        <v>1.6382089999999891</v>
      </c>
      <c r="V808" s="114"/>
      <c r="W808" s="114"/>
      <c r="X808" s="82"/>
      <c r="Y808" s="90"/>
      <c r="Z808" s="50">
        <f t="shared" si="140"/>
        <v>252</v>
      </c>
      <c r="AA808" s="51">
        <f t="shared" si="141"/>
        <v>252</v>
      </c>
      <c r="AB808" s="51">
        <f t="shared" si="142"/>
        <v>0</v>
      </c>
      <c r="AC808" s="51">
        <f t="shared" si="143"/>
        <v>1.6382089999999891</v>
      </c>
    </row>
    <row r="809" spans="1:29" ht="45">
      <c r="A809" s="127"/>
      <c r="B809" s="49" t="s">
        <v>33</v>
      </c>
      <c r="C809" s="127"/>
      <c r="D809" s="127"/>
      <c r="E809" s="90">
        <v>125</v>
      </c>
      <c r="F809" s="115" t="s">
        <v>1058</v>
      </c>
      <c r="G809" s="395" t="s">
        <v>1309</v>
      </c>
      <c r="H809" s="222">
        <v>351</v>
      </c>
      <c r="I809" s="203">
        <v>351</v>
      </c>
      <c r="J809" s="113"/>
      <c r="K809" s="113"/>
      <c r="L809" s="88">
        <f t="shared" si="139"/>
        <v>351</v>
      </c>
      <c r="M809" s="113">
        <v>351</v>
      </c>
      <c r="N809" s="114"/>
      <c r="O809" s="113"/>
      <c r="P809" s="113">
        <v>0</v>
      </c>
      <c r="Q809" s="113"/>
      <c r="R809" s="114"/>
      <c r="S809" s="114"/>
      <c r="T809" s="114">
        <v>2.3180459999999812</v>
      </c>
      <c r="U809" s="114">
        <v>2.3180459999999812</v>
      </c>
      <c r="V809" s="114"/>
      <c r="W809" s="114"/>
      <c r="X809" s="82"/>
      <c r="Y809" s="90"/>
      <c r="Z809" s="50">
        <f t="shared" si="140"/>
        <v>351</v>
      </c>
      <c r="AA809" s="51">
        <f t="shared" si="141"/>
        <v>351</v>
      </c>
      <c r="AB809" s="51">
        <f t="shared" si="142"/>
        <v>0</v>
      </c>
      <c r="AC809" s="51">
        <f t="shared" si="143"/>
        <v>2.3180459999999812</v>
      </c>
    </row>
    <row r="810" spans="1:29" ht="30">
      <c r="A810" s="127"/>
      <c r="B810" s="49" t="s">
        <v>33</v>
      </c>
      <c r="C810" s="127"/>
      <c r="D810" s="127"/>
      <c r="E810" s="90">
        <v>126</v>
      </c>
      <c r="F810" s="115" t="s">
        <v>1059</v>
      </c>
      <c r="G810" s="395"/>
      <c r="H810" s="222">
        <v>505</v>
      </c>
      <c r="I810" s="203">
        <v>505</v>
      </c>
      <c r="J810" s="113"/>
      <c r="K810" s="113"/>
      <c r="L810" s="88">
        <f t="shared" si="139"/>
        <v>505</v>
      </c>
      <c r="M810" s="113">
        <v>505</v>
      </c>
      <c r="N810" s="114"/>
      <c r="O810" s="113"/>
      <c r="P810" s="113">
        <v>0</v>
      </c>
      <c r="Q810" s="113"/>
      <c r="R810" s="114"/>
      <c r="S810" s="114"/>
      <c r="T810" s="114">
        <v>12.236458000000027</v>
      </c>
      <c r="U810" s="114">
        <v>12.236458000000027</v>
      </c>
      <c r="V810" s="114"/>
      <c r="W810" s="114"/>
      <c r="X810" s="82"/>
      <c r="Y810" s="90"/>
      <c r="Z810" s="50">
        <f t="shared" si="140"/>
        <v>505</v>
      </c>
      <c r="AA810" s="51">
        <f t="shared" si="141"/>
        <v>505</v>
      </c>
      <c r="AB810" s="51">
        <f t="shared" si="142"/>
        <v>0</v>
      </c>
      <c r="AC810" s="51">
        <f t="shared" si="143"/>
        <v>12.236458000000027</v>
      </c>
    </row>
    <row r="811" spans="1:29" ht="15" customHeight="1">
      <c r="A811" s="127"/>
      <c r="B811" s="49" t="s">
        <v>33</v>
      </c>
      <c r="C811" s="127"/>
      <c r="D811" s="127"/>
      <c r="E811" s="90">
        <v>127</v>
      </c>
      <c r="F811" s="115" t="s">
        <v>1060</v>
      </c>
      <c r="G811" s="395"/>
      <c r="H811" s="222">
        <v>569</v>
      </c>
      <c r="I811" s="203">
        <v>569</v>
      </c>
      <c r="J811" s="113"/>
      <c r="K811" s="113"/>
      <c r="L811" s="88">
        <f t="shared" si="139"/>
        <v>0</v>
      </c>
      <c r="M811" s="113"/>
      <c r="N811" s="114"/>
      <c r="O811" s="113"/>
      <c r="P811" s="113">
        <v>569</v>
      </c>
      <c r="Q811" s="113">
        <v>569</v>
      </c>
      <c r="R811" s="114"/>
      <c r="S811" s="114"/>
      <c r="T811" s="114">
        <v>0</v>
      </c>
      <c r="U811" s="114">
        <v>0</v>
      </c>
      <c r="V811" s="114"/>
      <c r="W811" s="114"/>
      <c r="X811" s="82"/>
      <c r="Y811" s="90"/>
      <c r="Z811" s="50">
        <f t="shared" si="140"/>
        <v>569</v>
      </c>
      <c r="AA811" s="51">
        <f t="shared" si="141"/>
        <v>0</v>
      </c>
      <c r="AB811" s="51">
        <f t="shared" si="142"/>
        <v>569</v>
      </c>
      <c r="AC811" s="51">
        <f t="shared" si="143"/>
        <v>0</v>
      </c>
    </row>
    <row r="812" spans="1:29">
      <c r="A812" s="127"/>
      <c r="B812" s="49" t="s">
        <v>33</v>
      </c>
      <c r="C812" s="127"/>
      <c r="D812" s="127"/>
      <c r="E812" s="90">
        <v>128</v>
      </c>
      <c r="F812" s="115" t="s">
        <v>1061</v>
      </c>
      <c r="G812" s="395" t="s">
        <v>920</v>
      </c>
      <c r="H812" s="222">
        <v>251.94200000000001</v>
      </c>
      <c r="I812" s="203">
        <v>251.94200000000001</v>
      </c>
      <c r="J812" s="113"/>
      <c r="K812" s="113"/>
      <c r="L812" s="88">
        <f t="shared" si="139"/>
        <v>251.94200000000001</v>
      </c>
      <c r="M812" s="113">
        <v>251.94200000000001</v>
      </c>
      <c r="N812" s="114"/>
      <c r="O812" s="113"/>
      <c r="P812" s="113">
        <v>0</v>
      </c>
      <c r="Q812" s="113"/>
      <c r="R812" s="114"/>
      <c r="S812" s="114"/>
      <c r="T812" s="114">
        <v>1.3949279999999931</v>
      </c>
      <c r="U812" s="114">
        <v>1.3949279999999931</v>
      </c>
      <c r="V812" s="114"/>
      <c r="W812" s="114"/>
      <c r="X812" s="82"/>
      <c r="Y812" s="90"/>
      <c r="Z812" s="50">
        <f t="shared" si="140"/>
        <v>251.94200000000001</v>
      </c>
      <c r="AA812" s="51">
        <f t="shared" si="141"/>
        <v>251.94200000000001</v>
      </c>
      <c r="AB812" s="51">
        <f t="shared" si="142"/>
        <v>0</v>
      </c>
      <c r="AC812" s="51">
        <f t="shared" si="143"/>
        <v>1.3949279999999931</v>
      </c>
    </row>
    <row r="813" spans="1:29" ht="15" customHeight="1">
      <c r="A813" s="127"/>
      <c r="B813" s="49" t="s">
        <v>33</v>
      </c>
      <c r="C813" s="127"/>
      <c r="D813" s="127"/>
      <c r="E813" s="90">
        <v>129</v>
      </c>
      <c r="F813" s="115" t="s">
        <v>1062</v>
      </c>
      <c r="G813" s="395"/>
      <c r="H813" s="222">
        <v>251.92099999999999</v>
      </c>
      <c r="I813" s="203">
        <v>251.92099999999999</v>
      </c>
      <c r="J813" s="113"/>
      <c r="K813" s="113"/>
      <c r="L813" s="88">
        <f t="shared" si="139"/>
        <v>251.92099999999999</v>
      </c>
      <c r="M813" s="113">
        <v>251.92099999999999</v>
      </c>
      <c r="N813" s="114"/>
      <c r="O813" s="113"/>
      <c r="P813" s="113">
        <v>0</v>
      </c>
      <c r="Q813" s="113"/>
      <c r="R813" s="114"/>
      <c r="S813" s="114"/>
      <c r="T813" s="114">
        <v>1.2858380000000125</v>
      </c>
      <c r="U813" s="114">
        <v>1.2858380000000125</v>
      </c>
      <c r="V813" s="114"/>
      <c r="W813" s="114"/>
      <c r="X813" s="82"/>
      <c r="Y813" s="90"/>
      <c r="Z813" s="50">
        <f t="shared" si="140"/>
        <v>251.92099999999999</v>
      </c>
      <c r="AA813" s="51">
        <f t="shared" si="141"/>
        <v>251.92099999999999</v>
      </c>
      <c r="AB813" s="51">
        <f t="shared" si="142"/>
        <v>0</v>
      </c>
      <c r="AC813" s="51">
        <f t="shared" si="143"/>
        <v>1.2858380000000125</v>
      </c>
    </row>
    <row r="814" spans="1:29" ht="15" customHeight="1">
      <c r="A814" s="127"/>
      <c r="B814" s="49" t="s">
        <v>33</v>
      </c>
      <c r="C814" s="127"/>
      <c r="D814" s="127"/>
      <c r="E814" s="90">
        <v>130</v>
      </c>
      <c r="F814" s="115" t="s">
        <v>1063</v>
      </c>
      <c r="G814" s="395"/>
      <c r="H814" s="222">
        <v>348</v>
      </c>
      <c r="I814" s="203">
        <v>348</v>
      </c>
      <c r="J814" s="113"/>
      <c r="K814" s="113"/>
      <c r="L814" s="88">
        <f t="shared" ref="L814:L827" si="144">SUM(M814:O814)</f>
        <v>348</v>
      </c>
      <c r="M814" s="113">
        <v>348</v>
      </c>
      <c r="N814" s="114"/>
      <c r="O814" s="113"/>
      <c r="P814" s="113">
        <v>0</v>
      </c>
      <c r="Q814" s="113"/>
      <c r="R814" s="114"/>
      <c r="S814" s="114"/>
      <c r="T814" s="114">
        <v>7.7830000000000155</v>
      </c>
      <c r="U814" s="114">
        <v>7.7830000000000155</v>
      </c>
      <c r="V814" s="114"/>
      <c r="W814" s="114"/>
      <c r="X814" s="82"/>
      <c r="Y814" s="90"/>
      <c r="Z814" s="50">
        <f t="shared" si="140"/>
        <v>348</v>
      </c>
      <c r="AA814" s="51">
        <f t="shared" si="141"/>
        <v>348</v>
      </c>
      <c r="AB814" s="51">
        <f t="shared" si="142"/>
        <v>0</v>
      </c>
      <c r="AC814" s="51">
        <f t="shared" si="143"/>
        <v>7.7830000000000155</v>
      </c>
    </row>
    <row r="815" spans="1:29" ht="15" customHeight="1">
      <c r="A815" s="127"/>
      <c r="B815" s="49" t="s">
        <v>33</v>
      </c>
      <c r="C815" s="127"/>
      <c r="D815" s="127"/>
      <c r="E815" s="90">
        <v>131</v>
      </c>
      <c r="F815" s="115" t="s">
        <v>1064</v>
      </c>
      <c r="G815" s="395"/>
      <c r="H815" s="222">
        <v>353</v>
      </c>
      <c r="I815" s="203">
        <v>353</v>
      </c>
      <c r="J815" s="113"/>
      <c r="K815" s="113"/>
      <c r="L815" s="88">
        <f t="shared" si="144"/>
        <v>353</v>
      </c>
      <c r="M815" s="113">
        <v>353</v>
      </c>
      <c r="N815" s="114"/>
      <c r="O815" s="113"/>
      <c r="P815" s="113">
        <v>0</v>
      </c>
      <c r="Q815" s="113"/>
      <c r="R815" s="114"/>
      <c r="S815" s="114"/>
      <c r="T815" s="114">
        <v>0.25475799999998117</v>
      </c>
      <c r="U815" s="114">
        <v>0.25475799999998117</v>
      </c>
      <c r="V815" s="114"/>
      <c r="W815" s="114"/>
      <c r="X815" s="82"/>
      <c r="Y815" s="90"/>
      <c r="Z815" s="50">
        <f t="shared" si="140"/>
        <v>353</v>
      </c>
      <c r="AA815" s="51">
        <f t="shared" si="141"/>
        <v>353</v>
      </c>
      <c r="AB815" s="51">
        <f t="shared" si="142"/>
        <v>0</v>
      </c>
      <c r="AC815" s="51">
        <f t="shared" si="143"/>
        <v>0.25475799999998117</v>
      </c>
    </row>
    <row r="816" spans="1:29" ht="15" customHeight="1">
      <c r="A816" s="127"/>
      <c r="B816" s="49" t="s">
        <v>33</v>
      </c>
      <c r="C816" s="127"/>
      <c r="D816" s="127"/>
      <c r="E816" s="90">
        <v>132</v>
      </c>
      <c r="F816" s="115" t="s">
        <v>1065</v>
      </c>
      <c r="G816" s="395"/>
      <c r="H816" s="222">
        <v>708</v>
      </c>
      <c r="I816" s="203">
        <v>708</v>
      </c>
      <c r="J816" s="113"/>
      <c r="K816" s="113"/>
      <c r="L816" s="88">
        <f t="shared" si="144"/>
        <v>708</v>
      </c>
      <c r="M816" s="113">
        <v>708</v>
      </c>
      <c r="N816" s="114"/>
      <c r="O816" s="113"/>
      <c r="P816" s="113">
        <v>0</v>
      </c>
      <c r="Q816" s="113"/>
      <c r="R816" s="114"/>
      <c r="S816" s="114"/>
      <c r="T816" s="114">
        <v>14.268827999999985</v>
      </c>
      <c r="U816" s="114">
        <v>14.268827999999985</v>
      </c>
      <c r="V816" s="114"/>
      <c r="W816" s="114"/>
      <c r="X816" s="82"/>
      <c r="Y816" s="90"/>
      <c r="Z816" s="50">
        <f t="shared" si="140"/>
        <v>708</v>
      </c>
      <c r="AA816" s="51">
        <f t="shared" si="141"/>
        <v>708</v>
      </c>
      <c r="AB816" s="51">
        <f t="shared" si="142"/>
        <v>0</v>
      </c>
      <c r="AC816" s="51">
        <f t="shared" si="143"/>
        <v>14.268827999999985</v>
      </c>
    </row>
    <row r="817" spans="1:246" ht="30">
      <c r="A817" s="127"/>
      <c r="B817" s="49" t="s">
        <v>33</v>
      </c>
      <c r="C817" s="127"/>
      <c r="D817" s="127"/>
      <c r="E817" s="90">
        <v>133</v>
      </c>
      <c r="F817" s="115" t="s">
        <v>1066</v>
      </c>
      <c r="G817" s="395"/>
      <c r="H817" s="222">
        <v>301</v>
      </c>
      <c r="I817" s="203">
        <v>301</v>
      </c>
      <c r="J817" s="113"/>
      <c r="K817" s="113"/>
      <c r="L817" s="88">
        <f t="shared" si="144"/>
        <v>301</v>
      </c>
      <c r="M817" s="113">
        <v>301</v>
      </c>
      <c r="N817" s="114"/>
      <c r="O817" s="113"/>
      <c r="P817" s="113">
        <v>0</v>
      </c>
      <c r="Q817" s="113"/>
      <c r="R817" s="114"/>
      <c r="S817" s="114"/>
      <c r="T817" s="114">
        <v>3.4418329999999742</v>
      </c>
      <c r="U817" s="114">
        <v>3.4418329999999742</v>
      </c>
      <c r="V817" s="114"/>
      <c r="W817" s="114"/>
      <c r="X817" s="82"/>
      <c r="Y817" s="90"/>
      <c r="Z817" s="50">
        <f t="shared" si="140"/>
        <v>301</v>
      </c>
      <c r="AA817" s="51">
        <f t="shared" si="141"/>
        <v>301</v>
      </c>
      <c r="AB817" s="51">
        <f t="shared" si="142"/>
        <v>0</v>
      </c>
      <c r="AC817" s="51">
        <f t="shared" si="143"/>
        <v>3.4418329999999742</v>
      </c>
    </row>
    <row r="818" spans="1:246" ht="30">
      <c r="A818" s="127"/>
      <c r="B818" s="49" t="s">
        <v>33</v>
      </c>
      <c r="C818" s="127"/>
      <c r="D818" s="127"/>
      <c r="E818" s="90">
        <v>134</v>
      </c>
      <c r="F818" s="115" t="s">
        <v>1068</v>
      </c>
      <c r="G818" s="395"/>
      <c r="H818" s="222">
        <v>140</v>
      </c>
      <c r="I818" s="203">
        <v>140</v>
      </c>
      <c r="J818" s="113"/>
      <c r="K818" s="113"/>
      <c r="L818" s="88">
        <f t="shared" si="144"/>
        <v>0</v>
      </c>
      <c r="M818" s="113"/>
      <c r="N818" s="114"/>
      <c r="O818" s="113"/>
      <c r="P818" s="113">
        <v>140</v>
      </c>
      <c r="Q818" s="113">
        <v>140</v>
      </c>
      <c r="R818" s="114"/>
      <c r="S818" s="114"/>
      <c r="T818" s="114">
        <v>0</v>
      </c>
      <c r="U818" s="114">
        <v>0</v>
      </c>
      <c r="V818" s="114"/>
      <c r="W818" s="114"/>
      <c r="X818" s="82"/>
      <c r="Y818" s="90"/>
      <c r="Z818" s="50">
        <f t="shared" si="140"/>
        <v>140</v>
      </c>
      <c r="AA818" s="51">
        <f t="shared" si="141"/>
        <v>0</v>
      </c>
      <c r="AB818" s="51">
        <f t="shared" si="142"/>
        <v>140</v>
      </c>
      <c r="AC818" s="51">
        <f t="shared" si="143"/>
        <v>0</v>
      </c>
    </row>
    <row r="819" spans="1:246" ht="30">
      <c r="A819" s="127"/>
      <c r="B819" s="49" t="s">
        <v>33</v>
      </c>
      <c r="C819" s="127"/>
      <c r="D819" s="127"/>
      <c r="E819" s="90">
        <v>135</v>
      </c>
      <c r="F819" s="115" t="s">
        <v>1067</v>
      </c>
      <c r="G819" s="124" t="s">
        <v>1310</v>
      </c>
      <c r="H819" s="222">
        <v>1000</v>
      </c>
      <c r="I819" s="203">
        <v>1000</v>
      </c>
      <c r="J819" s="113"/>
      <c r="K819" s="113"/>
      <c r="L819" s="88">
        <f t="shared" si="144"/>
        <v>0</v>
      </c>
      <c r="M819" s="113"/>
      <c r="N819" s="114"/>
      <c r="O819" s="113"/>
      <c r="P819" s="113">
        <v>1000</v>
      </c>
      <c r="Q819" s="113">
        <v>1000</v>
      </c>
      <c r="R819" s="114"/>
      <c r="S819" s="114"/>
      <c r="T819" s="114">
        <v>0</v>
      </c>
      <c r="U819" s="114">
        <v>0</v>
      </c>
      <c r="V819" s="114"/>
      <c r="W819" s="114"/>
      <c r="X819" s="82"/>
      <c r="Y819" s="90"/>
      <c r="Z819" s="50">
        <f t="shared" si="140"/>
        <v>1000</v>
      </c>
      <c r="AA819" s="51">
        <f t="shared" si="141"/>
        <v>0</v>
      </c>
      <c r="AB819" s="51">
        <f t="shared" si="142"/>
        <v>1000</v>
      </c>
      <c r="AC819" s="51">
        <f t="shared" si="143"/>
        <v>0</v>
      </c>
    </row>
    <row r="820" spans="1:246" ht="30">
      <c r="A820" s="127"/>
      <c r="B820" s="49" t="s">
        <v>33</v>
      </c>
      <c r="C820" s="127"/>
      <c r="D820" s="127"/>
      <c r="E820" s="90">
        <v>136</v>
      </c>
      <c r="F820" s="115" t="s">
        <v>1069</v>
      </c>
      <c r="G820" s="395" t="s">
        <v>1070</v>
      </c>
      <c r="H820" s="222">
        <v>201</v>
      </c>
      <c r="I820" s="203">
        <v>201</v>
      </c>
      <c r="J820" s="113"/>
      <c r="K820" s="113"/>
      <c r="L820" s="88">
        <f t="shared" si="144"/>
        <v>201</v>
      </c>
      <c r="M820" s="113">
        <v>201</v>
      </c>
      <c r="N820" s="114"/>
      <c r="O820" s="113"/>
      <c r="P820" s="113">
        <v>0</v>
      </c>
      <c r="Q820" s="113"/>
      <c r="R820" s="114"/>
      <c r="S820" s="114"/>
      <c r="T820" s="114">
        <v>0</v>
      </c>
      <c r="U820" s="114">
        <v>0</v>
      </c>
      <c r="V820" s="114"/>
      <c r="W820" s="114"/>
      <c r="X820" s="82"/>
      <c r="Y820" s="90"/>
      <c r="Z820" s="50">
        <f t="shared" si="140"/>
        <v>201</v>
      </c>
      <c r="AA820" s="51">
        <f t="shared" si="141"/>
        <v>201</v>
      </c>
      <c r="AB820" s="51">
        <f t="shared" si="142"/>
        <v>0</v>
      </c>
      <c r="AC820" s="51">
        <f t="shared" si="143"/>
        <v>0</v>
      </c>
    </row>
    <row r="821" spans="1:246" ht="15" customHeight="1">
      <c r="A821" s="127"/>
      <c r="B821" s="49" t="s">
        <v>33</v>
      </c>
      <c r="C821" s="127"/>
      <c r="D821" s="127"/>
      <c r="E821" s="90">
        <v>137</v>
      </c>
      <c r="F821" s="115" t="s">
        <v>1071</v>
      </c>
      <c r="G821" s="395"/>
      <c r="H821" s="222">
        <v>800</v>
      </c>
      <c r="I821" s="203">
        <v>800</v>
      </c>
      <c r="J821" s="113"/>
      <c r="K821" s="113"/>
      <c r="L821" s="88">
        <f t="shared" si="144"/>
        <v>800</v>
      </c>
      <c r="M821" s="113">
        <v>800</v>
      </c>
      <c r="N821" s="114"/>
      <c r="O821" s="113"/>
      <c r="P821" s="113">
        <v>0</v>
      </c>
      <c r="Q821" s="113"/>
      <c r="R821" s="114"/>
      <c r="S821" s="114"/>
      <c r="T821" s="114">
        <v>1.3163050000000567</v>
      </c>
      <c r="U821" s="114">
        <v>1.3163050000000567</v>
      </c>
      <c r="V821" s="114"/>
      <c r="W821" s="114"/>
      <c r="X821" s="82"/>
      <c r="Y821" s="90"/>
      <c r="Z821" s="50">
        <f t="shared" si="140"/>
        <v>800</v>
      </c>
      <c r="AA821" s="51">
        <f t="shared" si="141"/>
        <v>800</v>
      </c>
      <c r="AB821" s="51">
        <f t="shared" si="142"/>
        <v>0</v>
      </c>
      <c r="AC821" s="51">
        <f t="shared" si="143"/>
        <v>1.3163050000000567</v>
      </c>
    </row>
    <row r="822" spans="1:246" ht="30">
      <c r="A822" s="127"/>
      <c r="B822" s="49" t="s">
        <v>33</v>
      </c>
      <c r="C822" s="127"/>
      <c r="D822" s="127"/>
      <c r="E822" s="90">
        <v>138</v>
      </c>
      <c r="F822" s="115" t="s">
        <v>1072</v>
      </c>
      <c r="G822" s="395"/>
      <c r="H822" s="222">
        <v>6718</v>
      </c>
      <c r="I822" s="203">
        <v>6718</v>
      </c>
      <c r="J822" s="113"/>
      <c r="K822" s="113"/>
      <c r="L822" s="88">
        <f t="shared" si="144"/>
        <v>6718</v>
      </c>
      <c r="M822" s="113">
        <v>6718</v>
      </c>
      <c r="N822" s="114"/>
      <c r="O822" s="113"/>
      <c r="P822" s="113">
        <v>0</v>
      </c>
      <c r="Q822" s="113"/>
      <c r="R822" s="114"/>
      <c r="S822" s="114"/>
      <c r="T822" s="114">
        <v>130.69576499999994</v>
      </c>
      <c r="U822" s="114">
        <v>130.69576499999994</v>
      </c>
      <c r="V822" s="114"/>
      <c r="W822" s="114"/>
      <c r="X822" s="82"/>
      <c r="Y822" s="90"/>
      <c r="Z822" s="50">
        <f t="shared" si="140"/>
        <v>6718</v>
      </c>
      <c r="AA822" s="51">
        <f t="shared" si="141"/>
        <v>6718</v>
      </c>
      <c r="AB822" s="51">
        <f t="shared" si="142"/>
        <v>0</v>
      </c>
      <c r="AC822" s="51">
        <f t="shared" si="143"/>
        <v>130.69576499999994</v>
      </c>
    </row>
    <row r="823" spans="1:246" ht="45">
      <c r="A823" s="127"/>
      <c r="B823" s="49" t="s">
        <v>33</v>
      </c>
      <c r="C823" s="127"/>
      <c r="D823" s="127"/>
      <c r="E823" s="90">
        <v>139</v>
      </c>
      <c r="F823" s="115" t="s">
        <v>1073</v>
      </c>
      <c r="G823" s="395"/>
      <c r="H823" s="222">
        <v>1579</v>
      </c>
      <c r="I823" s="203">
        <v>1579</v>
      </c>
      <c r="J823" s="113"/>
      <c r="K823" s="113"/>
      <c r="L823" s="88">
        <f t="shared" si="144"/>
        <v>1579</v>
      </c>
      <c r="M823" s="113">
        <v>1579</v>
      </c>
      <c r="N823" s="114"/>
      <c r="O823" s="113"/>
      <c r="P823" s="113">
        <v>0</v>
      </c>
      <c r="Q823" s="113"/>
      <c r="R823" s="114"/>
      <c r="S823" s="114"/>
      <c r="T823" s="114">
        <v>23.546917000000121</v>
      </c>
      <c r="U823" s="114">
        <v>23.546917000000121</v>
      </c>
      <c r="V823" s="114"/>
      <c r="W823" s="114"/>
      <c r="X823" s="82"/>
      <c r="Y823" s="90"/>
      <c r="Z823" s="50">
        <f t="shared" si="140"/>
        <v>1579</v>
      </c>
      <c r="AA823" s="51">
        <f t="shared" si="141"/>
        <v>1579</v>
      </c>
      <c r="AB823" s="51">
        <f t="shared" si="142"/>
        <v>0</v>
      </c>
      <c r="AC823" s="51">
        <f t="shared" si="143"/>
        <v>23.546917000000121</v>
      </c>
    </row>
    <row r="824" spans="1:246" ht="30">
      <c r="A824" s="127"/>
      <c r="B824" s="49" t="s">
        <v>33</v>
      </c>
      <c r="C824" s="127"/>
      <c r="D824" s="127"/>
      <c r="E824" s="90">
        <v>140</v>
      </c>
      <c r="F824" s="115" t="s">
        <v>1074</v>
      </c>
      <c r="G824" s="395"/>
      <c r="H824" s="222">
        <v>300</v>
      </c>
      <c r="I824" s="203">
        <v>300</v>
      </c>
      <c r="J824" s="113"/>
      <c r="K824" s="113"/>
      <c r="L824" s="88">
        <f t="shared" si="144"/>
        <v>300</v>
      </c>
      <c r="M824" s="113">
        <v>300</v>
      </c>
      <c r="N824" s="114"/>
      <c r="O824" s="113"/>
      <c r="P824" s="113">
        <v>0</v>
      </c>
      <c r="Q824" s="113"/>
      <c r="R824" s="114"/>
      <c r="S824" s="114"/>
      <c r="T824" s="114">
        <v>5.1039989999999875</v>
      </c>
      <c r="U824" s="114">
        <v>5.1039989999999875</v>
      </c>
      <c r="V824" s="114"/>
      <c r="W824" s="114"/>
      <c r="X824" s="82"/>
      <c r="Y824" s="90"/>
      <c r="Z824" s="50">
        <f t="shared" si="140"/>
        <v>300</v>
      </c>
      <c r="AA824" s="51">
        <f t="shared" si="141"/>
        <v>300</v>
      </c>
      <c r="AB824" s="51">
        <f t="shared" si="142"/>
        <v>0</v>
      </c>
      <c r="AC824" s="51">
        <f t="shared" si="143"/>
        <v>5.1039989999999875</v>
      </c>
    </row>
    <row r="825" spans="1:246" ht="75">
      <c r="A825" s="127"/>
      <c r="B825" s="49" t="s">
        <v>33</v>
      </c>
      <c r="C825" s="127"/>
      <c r="D825" s="127"/>
      <c r="E825" s="90">
        <v>141</v>
      </c>
      <c r="F825" s="115" t="s">
        <v>1075</v>
      </c>
      <c r="G825" s="395"/>
      <c r="H825" s="222">
        <v>450</v>
      </c>
      <c r="I825" s="203">
        <v>450</v>
      </c>
      <c r="J825" s="113"/>
      <c r="K825" s="113"/>
      <c r="L825" s="88">
        <f t="shared" si="144"/>
        <v>450</v>
      </c>
      <c r="M825" s="113">
        <v>450</v>
      </c>
      <c r="N825" s="114"/>
      <c r="O825" s="113"/>
      <c r="P825" s="113">
        <v>0</v>
      </c>
      <c r="Q825" s="113"/>
      <c r="R825" s="114"/>
      <c r="S825" s="114"/>
      <c r="T825" s="114">
        <v>8.7931790000000092</v>
      </c>
      <c r="U825" s="114">
        <v>8.7931790000000092</v>
      </c>
      <c r="V825" s="114"/>
      <c r="W825" s="114"/>
      <c r="X825" s="82"/>
      <c r="Y825" s="90"/>
      <c r="Z825" s="50">
        <f t="shared" si="140"/>
        <v>450</v>
      </c>
      <c r="AA825" s="51">
        <f t="shared" si="141"/>
        <v>450</v>
      </c>
      <c r="AB825" s="51">
        <f t="shared" si="142"/>
        <v>0</v>
      </c>
      <c r="AC825" s="51">
        <f t="shared" si="143"/>
        <v>8.7931790000000092</v>
      </c>
    </row>
    <row r="826" spans="1:246" ht="45">
      <c r="A826" s="127"/>
      <c r="B826" s="49" t="s">
        <v>33</v>
      </c>
      <c r="C826" s="127"/>
      <c r="D826" s="127"/>
      <c r="E826" s="90">
        <v>142</v>
      </c>
      <c r="F826" s="115" t="s">
        <v>1076</v>
      </c>
      <c r="G826" s="395"/>
      <c r="H826" s="222">
        <v>950</v>
      </c>
      <c r="I826" s="203">
        <v>950</v>
      </c>
      <c r="J826" s="113"/>
      <c r="K826" s="113"/>
      <c r="L826" s="88">
        <f t="shared" si="144"/>
        <v>950</v>
      </c>
      <c r="M826" s="113">
        <v>950</v>
      </c>
      <c r="N826" s="114"/>
      <c r="O826" s="113"/>
      <c r="P826" s="113">
        <v>0</v>
      </c>
      <c r="Q826" s="113"/>
      <c r="R826" s="114"/>
      <c r="S826" s="114"/>
      <c r="T826" s="114">
        <v>5.7300000003124296E-4</v>
      </c>
      <c r="U826" s="114">
        <v>5.7300000003124296E-4</v>
      </c>
      <c r="V826" s="114"/>
      <c r="W826" s="114"/>
      <c r="X826" s="82"/>
      <c r="Y826" s="90"/>
      <c r="Z826" s="50">
        <f t="shared" si="140"/>
        <v>950</v>
      </c>
      <c r="AA826" s="51">
        <f t="shared" si="141"/>
        <v>950</v>
      </c>
      <c r="AB826" s="51">
        <f t="shared" si="142"/>
        <v>0</v>
      </c>
      <c r="AC826" s="51">
        <f t="shared" si="143"/>
        <v>5.7300000003124296E-4</v>
      </c>
    </row>
    <row r="827" spans="1:246" ht="13.5" customHeight="1">
      <c r="A827" s="127"/>
      <c r="B827" s="49" t="s">
        <v>33</v>
      </c>
      <c r="C827" s="127"/>
      <c r="D827" s="127"/>
      <c r="E827" s="90">
        <v>143</v>
      </c>
      <c r="F827" s="115" t="s">
        <v>1302</v>
      </c>
      <c r="G827" s="124"/>
      <c r="H827" s="222">
        <v>0.27799999998387648</v>
      </c>
      <c r="I827" s="203">
        <v>0.27799999998387648</v>
      </c>
      <c r="J827" s="114"/>
      <c r="K827" s="114">
        <v>0</v>
      </c>
      <c r="L827" s="88">
        <f t="shared" si="144"/>
        <v>0.27799999998387648</v>
      </c>
      <c r="M827" s="113">
        <v>0.27799999998387648</v>
      </c>
      <c r="N827" s="114"/>
      <c r="O827" s="113">
        <v>0</v>
      </c>
      <c r="P827" s="113">
        <v>0</v>
      </c>
      <c r="Q827" s="113">
        <v>0</v>
      </c>
      <c r="R827" s="114"/>
      <c r="S827" s="114">
        <v>0</v>
      </c>
      <c r="T827" s="114">
        <v>0.27799999998387648</v>
      </c>
      <c r="U827" s="114">
        <v>0.27799999998387648</v>
      </c>
      <c r="V827" s="114"/>
      <c r="W827" s="114">
        <v>0</v>
      </c>
      <c r="X827" s="82"/>
      <c r="Y827" s="90"/>
      <c r="Z827" s="50">
        <f t="shared" si="140"/>
        <v>0.27799999998387648</v>
      </c>
      <c r="AA827" s="51">
        <f t="shared" si="141"/>
        <v>0.27799999998387648</v>
      </c>
      <c r="AB827" s="51">
        <f t="shared" si="142"/>
        <v>0</v>
      </c>
      <c r="AC827" s="51">
        <f t="shared" si="143"/>
        <v>0.27799999998387648</v>
      </c>
    </row>
    <row r="828" spans="1:246" s="127" customFormat="1">
      <c r="B828" s="49" t="s">
        <v>33</v>
      </c>
      <c r="E828" s="116" t="s">
        <v>1093</v>
      </c>
      <c r="F828" s="141" t="s">
        <v>1114</v>
      </c>
      <c r="G828" s="142"/>
      <c r="H828" s="280">
        <f>SUM(H829:H939)</f>
        <v>125454</v>
      </c>
      <c r="I828" s="280">
        <f t="shared" ref="I828:W828" si="145">SUM(I829:I939)</f>
        <v>125454</v>
      </c>
      <c r="J828" s="130">
        <f t="shared" si="145"/>
        <v>0</v>
      </c>
      <c r="K828" s="130">
        <f t="shared" si="145"/>
        <v>0</v>
      </c>
      <c r="L828" s="120">
        <f t="shared" si="145"/>
        <v>90989</v>
      </c>
      <c r="M828" s="130">
        <f t="shared" si="145"/>
        <v>90989</v>
      </c>
      <c r="N828" s="130">
        <f t="shared" si="145"/>
        <v>0</v>
      </c>
      <c r="O828" s="130">
        <f t="shared" si="145"/>
        <v>0</v>
      </c>
      <c r="P828" s="130">
        <f t="shared" si="145"/>
        <v>34465</v>
      </c>
      <c r="Q828" s="130">
        <f t="shared" si="145"/>
        <v>34465</v>
      </c>
      <c r="R828" s="130">
        <f t="shared" si="145"/>
        <v>0</v>
      </c>
      <c r="S828" s="130">
        <f t="shared" si="145"/>
        <v>0</v>
      </c>
      <c r="T828" s="143">
        <f t="shared" si="145"/>
        <v>3134.1339730000013</v>
      </c>
      <c r="U828" s="143">
        <f t="shared" si="145"/>
        <v>3134.1339730000013</v>
      </c>
      <c r="V828" s="130">
        <f t="shared" si="145"/>
        <v>0</v>
      </c>
      <c r="W828" s="130">
        <f t="shared" si="145"/>
        <v>0</v>
      </c>
      <c r="X828" s="76"/>
      <c r="Y828" s="122"/>
      <c r="Z828" s="50">
        <f t="shared" si="140"/>
        <v>125454</v>
      </c>
      <c r="AA828" s="51">
        <f t="shared" si="141"/>
        <v>90989</v>
      </c>
      <c r="AB828" s="51">
        <f t="shared" si="142"/>
        <v>34465</v>
      </c>
      <c r="AC828" s="51">
        <f t="shared" si="143"/>
        <v>3134.1339730000013</v>
      </c>
      <c r="AD828" s="73"/>
      <c r="AE828" s="73"/>
      <c r="AF828" s="73"/>
      <c r="AG828" s="73"/>
      <c r="AH828" s="73"/>
      <c r="AI828" s="73"/>
      <c r="AJ828" s="73"/>
      <c r="AK828" s="73"/>
      <c r="AL828" s="73"/>
      <c r="AM828" s="73"/>
      <c r="AN828" s="73"/>
      <c r="AO828" s="73"/>
      <c r="AP828" s="73"/>
      <c r="AQ828" s="73"/>
      <c r="AR828" s="73"/>
      <c r="AS828" s="73"/>
      <c r="AT828" s="73"/>
      <c r="AU828" s="73"/>
      <c r="AV828" s="73"/>
      <c r="AW828" s="73"/>
      <c r="AX828" s="73"/>
      <c r="AY828" s="73"/>
      <c r="AZ828" s="73"/>
      <c r="BA828" s="73"/>
      <c r="BB828" s="73"/>
      <c r="BC828" s="73"/>
      <c r="BD828" s="73"/>
      <c r="BE828" s="73"/>
      <c r="BF828" s="73"/>
      <c r="BG828" s="73"/>
      <c r="BH828" s="73"/>
      <c r="BI828" s="73"/>
      <c r="BJ828" s="73"/>
      <c r="BK828" s="73"/>
      <c r="BL828" s="73"/>
      <c r="BM828" s="73"/>
      <c r="BN828" s="73"/>
      <c r="BO828" s="73"/>
      <c r="BP828" s="73"/>
      <c r="BQ828" s="73"/>
      <c r="BR828" s="73"/>
      <c r="BS828" s="73"/>
      <c r="BT828" s="73"/>
      <c r="BU828" s="73"/>
      <c r="BV828" s="73"/>
      <c r="BW828" s="73"/>
      <c r="BX828" s="73"/>
      <c r="BY828" s="73"/>
      <c r="BZ828" s="73"/>
      <c r="CA828" s="73"/>
      <c r="CB828" s="73"/>
      <c r="CC828" s="73"/>
      <c r="CD828" s="73"/>
      <c r="CE828" s="73"/>
      <c r="CF828" s="73"/>
      <c r="CG828" s="73"/>
      <c r="CH828" s="73"/>
      <c r="CI828" s="73"/>
      <c r="CJ828" s="73"/>
      <c r="CK828" s="73"/>
      <c r="CL828" s="73"/>
      <c r="CM828" s="73"/>
      <c r="CN828" s="73"/>
      <c r="CO828" s="73"/>
      <c r="CP828" s="73"/>
      <c r="CQ828" s="73"/>
      <c r="CR828" s="73"/>
      <c r="CS828" s="73"/>
      <c r="CT828" s="73"/>
      <c r="CU828" s="73"/>
      <c r="CV828" s="73"/>
      <c r="CW828" s="73"/>
      <c r="CX828" s="73"/>
      <c r="CY828" s="73"/>
      <c r="CZ828" s="73"/>
      <c r="DA828" s="73"/>
      <c r="DB828" s="73"/>
      <c r="DC828" s="73"/>
      <c r="DD828" s="73"/>
      <c r="DE828" s="73"/>
      <c r="DF828" s="73"/>
      <c r="DG828" s="73"/>
      <c r="DH828" s="73"/>
      <c r="DI828" s="73"/>
      <c r="DJ828" s="73"/>
      <c r="DK828" s="73"/>
      <c r="DL828" s="73"/>
      <c r="DM828" s="73"/>
      <c r="DN828" s="73"/>
      <c r="DO828" s="73"/>
      <c r="DP828" s="73"/>
      <c r="DQ828" s="73"/>
      <c r="DR828" s="73"/>
      <c r="DS828" s="73"/>
      <c r="DT828" s="73"/>
      <c r="DU828" s="73"/>
      <c r="DV828" s="73"/>
      <c r="DW828" s="73"/>
      <c r="DX828" s="73"/>
      <c r="DY828" s="73"/>
      <c r="DZ828" s="73"/>
      <c r="EA828" s="73"/>
      <c r="EB828" s="73"/>
      <c r="EC828" s="73"/>
      <c r="ED828" s="73"/>
      <c r="EE828" s="73"/>
      <c r="EF828" s="73"/>
      <c r="EG828" s="73"/>
      <c r="EH828" s="73"/>
      <c r="EI828" s="73"/>
      <c r="EJ828" s="73"/>
      <c r="EK828" s="73"/>
      <c r="EL828" s="73"/>
      <c r="EM828" s="73"/>
      <c r="EN828" s="73"/>
      <c r="EO828" s="73"/>
      <c r="EP828" s="73"/>
      <c r="EQ828" s="73"/>
      <c r="ER828" s="73"/>
      <c r="ES828" s="73"/>
      <c r="ET828" s="73"/>
      <c r="EU828" s="73"/>
      <c r="EV828" s="73"/>
      <c r="EW828" s="73"/>
      <c r="EX828" s="73"/>
      <c r="EY828" s="73"/>
      <c r="EZ828" s="73"/>
      <c r="FA828" s="73"/>
      <c r="FB828" s="73"/>
      <c r="FC828" s="73"/>
      <c r="FD828" s="73"/>
      <c r="FE828" s="73"/>
      <c r="FF828" s="73"/>
      <c r="FG828" s="73"/>
      <c r="FH828" s="73"/>
      <c r="FI828" s="73"/>
      <c r="FJ828" s="73"/>
      <c r="FK828" s="73"/>
      <c r="FL828" s="73"/>
      <c r="FM828" s="73"/>
      <c r="FN828" s="73"/>
      <c r="FO828" s="73"/>
      <c r="FP828" s="73"/>
      <c r="FQ828" s="73"/>
      <c r="FR828" s="73"/>
      <c r="FS828" s="73"/>
      <c r="FT828" s="73"/>
      <c r="FU828" s="73"/>
      <c r="FV828" s="73"/>
      <c r="FW828" s="73"/>
      <c r="FX828" s="73"/>
      <c r="FY828" s="73"/>
      <c r="FZ828" s="73"/>
      <c r="GA828" s="73"/>
      <c r="GB828" s="73"/>
      <c r="GC828" s="73"/>
      <c r="GD828" s="73"/>
      <c r="GE828" s="73"/>
      <c r="GF828" s="73"/>
      <c r="GG828" s="73"/>
      <c r="GH828" s="73"/>
      <c r="GI828" s="73"/>
      <c r="GJ828" s="73"/>
      <c r="GK828" s="73"/>
      <c r="GL828" s="73"/>
      <c r="GM828" s="73"/>
      <c r="GN828" s="73"/>
      <c r="GO828" s="73"/>
      <c r="GP828" s="73"/>
      <c r="GQ828" s="73"/>
      <c r="GR828" s="73"/>
      <c r="GS828" s="73"/>
      <c r="GT828" s="73"/>
      <c r="GU828" s="73"/>
      <c r="GV828" s="73"/>
      <c r="GW828" s="73"/>
      <c r="GX828" s="73"/>
      <c r="GY828" s="73"/>
      <c r="GZ828" s="73"/>
      <c r="HA828" s="73"/>
      <c r="HB828" s="73"/>
      <c r="HC828" s="73"/>
      <c r="HD828" s="73"/>
      <c r="HE828" s="73"/>
      <c r="HF828" s="73"/>
      <c r="HG828" s="73"/>
      <c r="HH828" s="73"/>
      <c r="HI828" s="73"/>
      <c r="HJ828" s="73"/>
      <c r="HK828" s="73"/>
      <c r="HL828" s="73"/>
      <c r="HM828" s="73"/>
      <c r="HN828" s="73"/>
      <c r="HO828" s="73"/>
      <c r="HP828" s="73"/>
      <c r="HQ828" s="73"/>
      <c r="HR828" s="73"/>
      <c r="HS828" s="73"/>
      <c r="HT828" s="73"/>
      <c r="HU828" s="73"/>
      <c r="HV828" s="73"/>
      <c r="HW828" s="73"/>
      <c r="HX828" s="73"/>
      <c r="HY828" s="73"/>
      <c r="HZ828" s="73"/>
      <c r="IA828" s="73"/>
      <c r="IB828" s="73"/>
      <c r="IC828" s="73"/>
      <c r="ID828" s="73"/>
      <c r="IE828" s="73"/>
      <c r="IF828" s="73"/>
      <c r="IG828" s="73"/>
      <c r="IH828" s="73"/>
      <c r="II828" s="73"/>
      <c r="IJ828" s="73"/>
      <c r="IK828" s="73"/>
      <c r="IL828" s="73"/>
    </row>
    <row r="829" spans="1:246" s="84" customFormat="1" ht="45">
      <c r="B829" s="49" t="s">
        <v>33</v>
      </c>
      <c r="E829" s="90">
        <v>1</v>
      </c>
      <c r="F829" s="115" t="s">
        <v>1120</v>
      </c>
      <c r="G829" s="393" t="s">
        <v>1078</v>
      </c>
      <c r="H829" s="222">
        <f t="shared" ref="H829:H892" si="146">SUM(I829:K829)</f>
        <v>15547</v>
      </c>
      <c r="I829" s="203">
        <v>15547</v>
      </c>
      <c r="J829" s="113"/>
      <c r="K829" s="113"/>
      <c r="L829" s="88">
        <f t="shared" ref="L829:L892" si="147">SUM(M829:O829)</f>
        <v>15547</v>
      </c>
      <c r="M829" s="113">
        <v>15547</v>
      </c>
      <c r="N829" s="114"/>
      <c r="O829" s="114"/>
      <c r="P829" s="114">
        <f t="shared" ref="P829:P892" si="148">SUM(Q829:S829)</f>
        <v>0</v>
      </c>
      <c r="Q829" s="113"/>
      <c r="R829" s="114"/>
      <c r="S829" s="114"/>
      <c r="T829" s="114">
        <f t="shared" ref="T829:T892" si="149">SUM(U829:W829)</f>
        <v>1.0315000000000001</v>
      </c>
      <c r="U829" s="114">
        <v>1.0315000000000001</v>
      </c>
      <c r="V829" s="114"/>
      <c r="W829" s="114"/>
      <c r="X829" s="82" t="s">
        <v>1097</v>
      </c>
      <c r="Y829" s="108"/>
      <c r="Z829" s="50">
        <f t="shared" si="140"/>
        <v>15547</v>
      </c>
      <c r="AA829" s="51">
        <f t="shared" si="141"/>
        <v>15547</v>
      </c>
      <c r="AB829" s="51">
        <f t="shared" si="142"/>
        <v>0</v>
      </c>
      <c r="AC829" s="51">
        <f t="shared" si="143"/>
        <v>1.0315000000000001</v>
      </c>
    </row>
    <row r="830" spans="1:246" s="84" customFormat="1" ht="30">
      <c r="B830" s="49" t="s">
        <v>33</v>
      </c>
      <c r="E830" s="90">
        <v>2</v>
      </c>
      <c r="F830" s="115" t="s">
        <v>1121</v>
      </c>
      <c r="G830" s="393"/>
      <c r="H830" s="222">
        <f t="shared" si="146"/>
        <v>728</v>
      </c>
      <c r="I830" s="203">
        <v>728</v>
      </c>
      <c r="J830" s="113"/>
      <c r="K830" s="113"/>
      <c r="L830" s="88">
        <f t="shared" si="147"/>
        <v>728</v>
      </c>
      <c r="M830" s="113">
        <v>728</v>
      </c>
      <c r="N830" s="114"/>
      <c r="O830" s="114"/>
      <c r="P830" s="114">
        <f t="shared" si="148"/>
        <v>0</v>
      </c>
      <c r="Q830" s="113"/>
      <c r="R830" s="114"/>
      <c r="S830" s="114"/>
      <c r="T830" s="114">
        <f t="shared" si="149"/>
        <v>0</v>
      </c>
      <c r="U830" s="114"/>
      <c r="V830" s="114"/>
      <c r="W830" s="114"/>
      <c r="X830" s="82" t="s">
        <v>1105</v>
      </c>
      <c r="Y830" s="108"/>
      <c r="Z830" s="50">
        <f t="shared" si="140"/>
        <v>728</v>
      </c>
      <c r="AA830" s="51">
        <f t="shared" si="141"/>
        <v>728</v>
      </c>
      <c r="AB830" s="51">
        <f t="shared" si="142"/>
        <v>0</v>
      </c>
      <c r="AC830" s="51">
        <f t="shared" si="143"/>
        <v>0</v>
      </c>
    </row>
    <row r="831" spans="1:246" s="84" customFormat="1" ht="30">
      <c r="B831" s="49" t="s">
        <v>33</v>
      </c>
      <c r="E831" s="90">
        <v>3</v>
      </c>
      <c r="F831" s="115" t="s">
        <v>1122</v>
      </c>
      <c r="G831" s="393"/>
      <c r="H831" s="222">
        <f t="shared" si="146"/>
        <v>1030</v>
      </c>
      <c r="I831" s="203">
        <v>1030</v>
      </c>
      <c r="J831" s="113"/>
      <c r="K831" s="113"/>
      <c r="L831" s="88">
        <f t="shared" si="147"/>
        <v>1030</v>
      </c>
      <c r="M831" s="113">
        <v>1030</v>
      </c>
      <c r="N831" s="114"/>
      <c r="O831" s="114"/>
      <c r="P831" s="114">
        <f t="shared" si="148"/>
        <v>0</v>
      </c>
      <c r="Q831" s="113"/>
      <c r="R831" s="114"/>
      <c r="S831" s="114"/>
      <c r="T831" s="114">
        <f t="shared" si="149"/>
        <v>0.73299999999999998</v>
      </c>
      <c r="U831" s="114">
        <v>0.73299999999999998</v>
      </c>
      <c r="V831" s="114"/>
      <c r="W831" s="114"/>
      <c r="X831" s="82" t="s">
        <v>1095</v>
      </c>
      <c r="Y831" s="108"/>
      <c r="Z831" s="50">
        <f t="shared" si="140"/>
        <v>1030</v>
      </c>
      <c r="AA831" s="51">
        <f t="shared" si="141"/>
        <v>1030</v>
      </c>
      <c r="AB831" s="51">
        <f t="shared" si="142"/>
        <v>0</v>
      </c>
      <c r="AC831" s="51">
        <f t="shared" si="143"/>
        <v>0.73299999999999998</v>
      </c>
    </row>
    <row r="832" spans="1:246" s="84" customFormat="1" ht="30">
      <c r="B832" s="49" t="s">
        <v>33</v>
      </c>
      <c r="E832" s="90">
        <v>4</v>
      </c>
      <c r="F832" s="115" t="s">
        <v>1123</v>
      </c>
      <c r="G832" s="393"/>
      <c r="H832" s="222">
        <f t="shared" si="146"/>
        <v>855</v>
      </c>
      <c r="I832" s="203">
        <v>855</v>
      </c>
      <c r="J832" s="113"/>
      <c r="K832" s="113"/>
      <c r="L832" s="88">
        <f t="shared" si="147"/>
        <v>0</v>
      </c>
      <c r="M832" s="113"/>
      <c r="N832" s="114"/>
      <c r="O832" s="114"/>
      <c r="P832" s="114">
        <f t="shared" si="148"/>
        <v>855</v>
      </c>
      <c r="Q832" s="113">
        <v>855</v>
      </c>
      <c r="R832" s="114"/>
      <c r="S832" s="114"/>
      <c r="T832" s="114">
        <f t="shared" si="149"/>
        <v>530.45299999999997</v>
      </c>
      <c r="U832" s="114">
        <v>530.45299999999997</v>
      </c>
      <c r="V832" s="114"/>
      <c r="W832" s="114"/>
      <c r="X832" s="82" t="s">
        <v>1095</v>
      </c>
      <c r="Y832" s="108"/>
      <c r="Z832" s="50">
        <f t="shared" si="140"/>
        <v>855</v>
      </c>
      <c r="AA832" s="51">
        <f t="shared" si="141"/>
        <v>0</v>
      </c>
      <c r="AB832" s="51">
        <f t="shared" si="142"/>
        <v>855</v>
      </c>
      <c r="AC832" s="51">
        <f t="shared" si="143"/>
        <v>530.45299999999997</v>
      </c>
    </row>
    <row r="833" spans="2:29" s="84" customFormat="1" ht="30">
      <c r="B833" s="49" t="s">
        <v>33</v>
      </c>
      <c r="E833" s="90">
        <v>5</v>
      </c>
      <c r="F833" s="115" t="s">
        <v>1124</v>
      </c>
      <c r="G833" s="393"/>
      <c r="H833" s="222">
        <f t="shared" si="146"/>
        <v>299</v>
      </c>
      <c r="I833" s="203">
        <v>299</v>
      </c>
      <c r="J833" s="113"/>
      <c r="K833" s="113"/>
      <c r="L833" s="88">
        <f t="shared" si="147"/>
        <v>298</v>
      </c>
      <c r="M833" s="113">
        <v>298</v>
      </c>
      <c r="N833" s="114"/>
      <c r="O833" s="114"/>
      <c r="P833" s="114">
        <f t="shared" si="148"/>
        <v>0</v>
      </c>
      <c r="Q833" s="113"/>
      <c r="R833" s="114"/>
      <c r="S833" s="114"/>
      <c r="T833" s="114">
        <f t="shared" si="149"/>
        <v>0.85399999999999998</v>
      </c>
      <c r="U833" s="114">
        <v>0.85399999999999998</v>
      </c>
      <c r="V833" s="114"/>
      <c r="W833" s="114"/>
      <c r="X833" s="82" t="s">
        <v>1095</v>
      </c>
      <c r="Y833" s="108"/>
      <c r="Z833" s="50">
        <f t="shared" si="140"/>
        <v>299</v>
      </c>
      <c r="AA833" s="51">
        <f t="shared" si="141"/>
        <v>298</v>
      </c>
      <c r="AB833" s="51">
        <f t="shared" si="142"/>
        <v>0</v>
      </c>
      <c r="AC833" s="51">
        <f t="shared" si="143"/>
        <v>0.85399999999999998</v>
      </c>
    </row>
    <row r="834" spans="2:29" s="84" customFormat="1" ht="30">
      <c r="B834" s="49" t="s">
        <v>33</v>
      </c>
      <c r="E834" s="90">
        <v>6</v>
      </c>
      <c r="F834" s="115" t="s">
        <v>1125</v>
      </c>
      <c r="G834" s="393"/>
      <c r="H834" s="222">
        <f t="shared" si="146"/>
        <v>1030</v>
      </c>
      <c r="I834" s="203">
        <v>1030</v>
      </c>
      <c r="J834" s="113"/>
      <c r="K834" s="113"/>
      <c r="L834" s="88">
        <f t="shared" si="147"/>
        <v>1030</v>
      </c>
      <c r="M834" s="113">
        <v>1030</v>
      </c>
      <c r="N834" s="114"/>
      <c r="O834" s="114"/>
      <c r="P834" s="114">
        <f t="shared" si="148"/>
        <v>0</v>
      </c>
      <c r="Q834" s="113"/>
      <c r="R834" s="114"/>
      <c r="S834" s="114"/>
      <c r="T834" s="114">
        <f t="shared" si="149"/>
        <v>0.39800000000000002</v>
      </c>
      <c r="U834" s="114">
        <v>0.39800000000000002</v>
      </c>
      <c r="V834" s="114"/>
      <c r="W834" s="114"/>
      <c r="X834" s="82" t="s">
        <v>1095</v>
      </c>
      <c r="Y834" s="108"/>
      <c r="Z834" s="50">
        <f t="shared" si="140"/>
        <v>1030</v>
      </c>
      <c r="AA834" s="51">
        <f t="shared" si="141"/>
        <v>1030</v>
      </c>
      <c r="AB834" s="51">
        <f t="shared" si="142"/>
        <v>0</v>
      </c>
      <c r="AC834" s="51">
        <f t="shared" si="143"/>
        <v>0.39800000000000002</v>
      </c>
    </row>
    <row r="835" spans="2:29" s="84" customFormat="1">
      <c r="B835" s="49" t="s">
        <v>33</v>
      </c>
      <c r="E835" s="90">
        <v>7</v>
      </c>
      <c r="F835" s="115" t="s">
        <v>1126</v>
      </c>
      <c r="G835" s="393"/>
      <c r="H835" s="222">
        <f t="shared" si="146"/>
        <v>1031</v>
      </c>
      <c r="I835" s="203">
        <v>1031</v>
      </c>
      <c r="J835" s="113"/>
      <c r="K835" s="113"/>
      <c r="L835" s="88">
        <f t="shared" si="147"/>
        <v>1031</v>
      </c>
      <c r="M835" s="113">
        <v>1031</v>
      </c>
      <c r="N835" s="114"/>
      <c r="O835" s="114"/>
      <c r="P835" s="114">
        <f t="shared" si="148"/>
        <v>0</v>
      </c>
      <c r="Q835" s="113"/>
      <c r="R835" s="114"/>
      <c r="S835" s="114"/>
      <c r="T835" s="114">
        <f t="shared" si="149"/>
        <v>0.14799999999999999</v>
      </c>
      <c r="U835" s="114">
        <v>0.14799999999999999</v>
      </c>
      <c r="V835" s="114"/>
      <c r="W835" s="114"/>
      <c r="X835" s="82" t="s">
        <v>1097</v>
      </c>
      <c r="Y835" s="108"/>
      <c r="Z835" s="50">
        <f t="shared" si="140"/>
        <v>1031</v>
      </c>
      <c r="AA835" s="51">
        <f t="shared" si="141"/>
        <v>1031</v>
      </c>
      <c r="AB835" s="51">
        <f t="shared" si="142"/>
        <v>0</v>
      </c>
      <c r="AC835" s="51">
        <f t="shared" si="143"/>
        <v>0.14799999999999999</v>
      </c>
    </row>
    <row r="836" spans="2:29" s="84" customFormat="1" ht="30">
      <c r="B836" s="49" t="s">
        <v>33</v>
      </c>
      <c r="E836" s="90">
        <v>8</v>
      </c>
      <c r="F836" s="115" t="s">
        <v>1127</v>
      </c>
      <c r="G836" s="393"/>
      <c r="H836" s="222">
        <f t="shared" si="146"/>
        <v>993</v>
      </c>
      <c r="I836" s="203">
        <v>993</v>
      </c>
      <c r="J836" s="113"/>
      <c r="K836" s="113"/>
      <c r="L836" s="88">
        <f t="shared" si="147"/>
        <v>982</v>
      </c>
      <c r="M836" s="113">
        <v>982</v>
      </c>
      <c r="N836" s="114"/>
      <c r="O836" s="114"/>
      <c r="P836" s="114">
        <f t="shared" si="148"/>
        <v>0</v>
      </c>
      <c r="Q836" s="113"/>
      <c r="R836" s="114"/>
      <c r="S836" s="114"/>
      <c r="T836" s="114">
        <f t="shared" si="149"/>
        <v>0.432</v>
      </c>
      <c r="U836" s="114">
        <v>0.432</v>
      </c>
      <c r="V836" s="114"/>
      <c r="W836" s="114"/>
      <c r="X836" s="82" t="s">
        <v>1098</v>
      </c>
      <c r="Y836" s="108"/>
      <c r="Z836" s="50">
        <f t="shared" si="140"/>
        <v>993</v>
      </c>
      <c r="AA836" s="51">
        <f t="shared" si="141"/>
        <v>982</v>
      </c>
      <c r="AB836" s="51">
        <f t="shared" si="142"/>
        <v>0</v>
      </c>
      <c r="AC836" s="51">
        <f t="shared" si="143"/>
        <v>0.432</v>
      </c>
    </row>
    <row r="837" spans="2:29" s="84" customFormat="1" ht="30">
      <c r="B837" s="49" t="s">
        <v>33</v>
      </c>
      <c r="E837" s="90">
        <v>9</v>
      </c>
      <c r="F837" s="115" t="s">
        <v>1128</v>
      </c>
      <c r="G837" s="393"/>
      <c r="H837" s="222">
        <f t="shared" si="146"/>
        <v>821</v>
      </c>
      <c r="I837" s="203">
        <v>821</v>
      </c>
      <c r="J837" s="113"/>
      <c r="K837" s="113"/>
      <c r="L837" s="88">
        <f t="shared" si="147"/>
        <v>821</v>
      </c>
      <c r="M837" s="113">
        <v>821</v>
      </c>
      <c r="N837" s="114"/>
      <c r="O837" s="114"/>
      <c r="P837" s="114">
        <f t="shared" si="148"/>
        <v>0</v>
      </c>
      <c r="Q837" s="113"/>
      <c r="R837" s="114"/>
      <c r="S837" s="114"/>
      <c r="T837" s="114">
        <f t="shared" si="149"/>
        <v>0.376</v>
      </c>
      <c r="U837" s="114">
        <v>0.376</v>
      </c>
      <c r="V837" s="114"/>
      <c r="W837" s="114"/>
      <c r="X837" s="82" t="s">
        <v>1098</v>
      </c>
      <c r="Y837" s="108"/>
      <c r="Z837" s="50">
        <f t="shared" si="140"/>
        <v>821</v>
      </c>
      <c r="AA837" s="51">
        <f t="shared" si="141"/>
        <v>821</v>
      </c>
      <c r="AB837" s="51">
        <f t="shared" si="142"/>
        <v>0</v>
      </c>
      <c r="AC837" s="51">
        <f t="shared" si="143"/>
        <v>0.376</v>
      </c>
    </row>
    <row r="838" spans="2:29" s="84" customFormat="1">
      <c r="B838" s="49" t="s">
        <v>33</v>
      </c>
      <c r="E838" s="90">
        <v>10</v>
      </c>
      <c r="F838" s="115" t="s">
        <v>1129</v>
      </c>
      <c r="G838" s="393"/>
      <c r="H838" s="222">
        <f t="shared" si="146"/>
        <v>1000</v>
      </c>
      <c r="I838" s="203">
        <v>1000</v>
      </c>
      <c r="J838" s="113"/>
      <c r="K838" s="113"/>
      <c r="L838" s="88">
        <f t="shared" si="147"/>
        <v>987</v>
      </c>
      <c r="M838" s="113">
        <v>987</v>
      </c>
      <c r="N838" s="114"/>
      <c r="O838" s="114"/>
      <c r="P838" s="114">
        <f t="shared" si="148"/>
        <v>0</v>
      </c>
      <c r="Q838" s="113"/>
      <c r="R838" s="114"/>
      <c r="S838" s="114"/>
      <c r="T838" s="114">
        <f t="shared" si="149"/>
        <v>0</v>
      </c>
      <c r="U838" s="114"/>
      <c r="V838" s="114"/>
      <c r="W838" s="114"/>
      <c r="X838" s="82" t="s">
        <v>1097</v>
      </c>
      <c r="Y838" s="108"/>
      <c r="Z838" s="50">
        <f t="shared" si="140"/>
        <v>1000</v>
      </c>
      <c r="AA838" s="51">
        <f t="shared" si="141"/>
        <v>987</v>
      </c>
      <c r="AB838" s="51">
        <f t="shared" si="142"/>
        <v>0</v>
      </c>
      <c r="AC838" s="51">
        <f t="shared" si="143"/>
        <v>0</v>
      </c>
    </row>
    <row r="839" spans="2:29" s="84" customFormat="1" ht="30">
      <c r="B839" s="49" t="s">
        <v>33</v>
      </c>
      <c r="E839" s="90">
        <v>11</v>
      </c>
      <c r="F839" s="115" t="s">
        <v>1130</v>
      </c>
      <c r="G839" s="393"/>
      <c r="H839" s="222">
        <f t="shared" si="146"/>
        <v>1083</v>
      </c>
      <c r="I839" s="203">
        <v>1083</v>
      </c>
      <c r="J839" s="113"/>
      <c r="K839" s="113"/>
      <c r="L839" s="88">
        <f t="shared" si="147"/>
        <v>1072</v>
      </c>
      <c r="M839" s="113">
        <v>1072</v>
      </c>
      <c r="N839" s="114"/>
      <c r="O839" s="114"/>
      <c r="P839" s="114">
        <f t="shared" si="148"/>
        <v>0</v>
      </c>
      <c r="Q839" s="113"/>
      <c r="R839" s="114"/>
      <c r="S839" s="114"/>
      <c r="T839" s="114">
        <f t="shared" si="149"/>
        <v>1.0649999999999999</v>
      </c>
      <c r="U839" s="114">
        <v>1.0649999999999999</v>
      </c>
      <c r="V839" s="114"/>
      <c r="W839" s="114"/>
      <c r="X839" s="82" t="s">
        <v>1095</v>
      </c>
      <c r="Y839" s="108"/>
      <c r="Z839" s="50">
        <f t="shared" si="140"/>
        <v>1083</v>
      </c>
      <c r="AA839" s="51">
        <f t="shared" si="141"/>
        <v>1072</v>
      </c>
      <c r="AB839" s="51">
        <f t="shared" si="142"/>
        <v>0</v>
      </c>
      <c r="AC839" s="51">
        <f t="shared" si="143"/>
        <v>1.0649999999999999</v>
      </c>
    </row>
    <row r="840" spans="2:29" s="84" customFormat="1" ht="30">
      <c r="B840" s="49" t="s">
        <v>33</v>
      </c>
      <c r="E840" s="90">
        <v>12</v>
      </c>
      <c r="F840" s="115" t="s">
        <v>1131</v>
      </c>
      <c r="G840" s="393"/>
      <c r="H840" s="222">
        <f t="shared" si="146"/>
        <v>836</v>
      </c>
      <c r="I840" s="203">
        <v>836</v>
      </c>
      <c r="J840" s="113"/>
      <c r="K840" s="113"/>
      <c r="L840" s="88">
        <f t="shared" si="147"/>
        <v>818</v>
      </c>
      <c r="M840" s="113">
        <v>818</v>
      </c>
      <c r="N840" s="114"/>
      <c r="O840" s="114"/>
      <c r="P840" s="114">
        <f t="shared" si="148"/>
        <v>0</v>
      </c>
      <c r="Q840" s="113"/>
      <c r="R840" s="114"/>
      <c r="S840" s="114"/>
      <c r="T840" s="114">
        <f t="shared" si="149"/>
        <v>0</v>
      </c>
      <c r="U840" s="114"/>
      <c r="V840" s="114"/>
      <c r="W840" s="114"/>
      <c r="X840" s="82" t="s">
        <v>1098</v>
      </c>
      <c r="Y840" s="108"/>
      <c r="Z840" s="50">
        <f t="shared" si="140"/>
        <v>836</v>
      </c>
      <c r="AA840" s="51">
        <f t="shared" si="141"/>
        <v>818</v>
      </c>
      <c r="AB840" s="51">
        <f t="shared" si="142"/>
        <v>0</v>
      </c>
      <c r="AC840" s="51">
        <f t="shared" si="143"/>
        <v>0</v>
      </c>
    </row>
    <row r="841" spans="2:29" s="84" customFormat="1" ht="30">
      <c r="B841" s="49" t="s">
        <v>33</v>
      </c>
      <c r="E841" s="90">
        <v>13</v>
      </c>
      <c r="F841" s="115" t="s">
        <v>1132</v>
      </c>
      <c r="G841" s="393"/>
      <c r="H841" s="222">
        <f t="shared" si="146"/>
        <v>1077</v>
      </c>
      <c r="I841" s="203">
        <v>1077</v>
      </c>
      <c r="J841" s="113"/>
      <c r="K841" s="113"/>
      <c r="L841" s="88">
        <f t="shared" si="147"/>
        <v>533</v>
      </c>
      <c r="M841" s="113">
        <v>533</v>
      </c>
      <c r="N841" s="114"/>
      <c r="O841" s="114"/>
      <c r="P841" s="114">
        <f t="shared" si="148"/>
        <v>544</v>
      </c>
      <c r="Q841" s="113">
        <v>544</v>
      </c>
      <c r="R841" s="114"/>
      <c r="S841" s="114"/>
      <c r="T841" s="114">
        <f t="shared" si="149"/>
        <v>27.652999999999999</v>
      </c>
      <c r="U841" s="114">
        <v>27.652999999999999</v>
      </c>
      <c r="V841" s="114"/>
      <c r="W841" s="114"/>
      <c r="X841" s="82" t="s">
        <v>1095</v>
      </c>
      <c r="Y841" s="108"/>
      <c r="Z841" s="50">
        <f t="shared" si="140"/>
        <v>1077</v>
      </c>
      <c r="AA841" s="51">
        <f t="shared" si="141"/>
        <v>533</v>
      </c>
      <c r="AB841" s="51">
        <f t="shared" si="142"/>
        <v>544</v>
      </c>
      <c r="AC841" s="51">
        <f t="shared" si="143"/>
        <v>27.652999999999999</v>
      </c>
    </row>
    <row r="842" spans="2:29" s="84" customFormat="1" ht="30">
      <c r="B842" s="49" t="s">
        <v>33</v>
      </c>
      <c r="E842" s="90">
        <v>14</v>
      </c>
      <c r="F842" s="115" t="s">
        <v>1133</v>
      </c>
      <c r="G842" s="393"/>
      <c r="H842" s="222">
        <f t="shared" si="146"/>
        <v>488</v>
      </c>
      <c r="I842" s="203">
        <v>488</v>
      </c>
      <c r="J842" s="113"/>
      <c r="K842" s="113"/>
      <c r="L842" s="88">
        <f t="shared" si="147"/>
        <v>488</v>
      </c>
      <c r="M842" s="113">
        <v>488</v>
      </c>
      <c r="N842" s="114"/>
      <c r="O842" s="114"/>
      <c r="P842" s="114">
        <f t="shared" si="148"/>
        <v>0</v>
      </c>
      <c r="Q842" s="113"/>
      <c r="R842" s="114"/>
      <c r="S842" s="114"/>
      <c r="T842" s="114">
        <f t="shared" si="149"/>
        <v>0.45800000000000002</v>
      </c>
      <c r="U842" s="114">
        <v>0.45800000000000002</v>
      </c>
      <c r="V842" s="114"/>
      <c r="W842" s="114"/>
      <c r="X842" s="82" t="s">
        <v>909</v>
      </c>
      <c r="Y842" s="108"/>
      <c r="Z842" s="50">
        <f t="shared" si="140"/>
        <v>488</v>
      </c>
      <c r="AA842" s="51">
        <f t="shared" si="141"/>
        <v>488</v>
      </c>
      <c r="AB842" s="51">
        <f t="shared" si="142"/>
        <v>0</v>
      </c>
      <c r="AC842" s="51">
        <f t="shared" si="143"/>
        <v>0.45800000000000002</v>
      </c>
    </row>
    <row r="843" spans="2:29" s="84" customFormat="1" ht="30">
      <c r="B843" s="49" t="s">
        <v>33</v>
      </c>
      <c r="E843" s="90">
        <v>15</v>
      </c>
      <c r="F843" s="115" t="s">
        <v>1134</v>
      </c>
      <c r="G843" s="393"/>
      <c r="H843" s="222">
        <f t="shared" si="146"/>
        <v>883</v>
      </c>
      <c r="I843" s="203">
        <v>883</v>
      </c>
      <c r="J843" s="113"/>
      <c r="K843" s="113"/>
      <c r="L843" s="88">
        <f t="shared" si="147"/>
        <v>883</v>
      </c>
      <c r="M843" s="113">
        <v>883</v>
      </c>
      <c r="N843" s="114"/>
      <c r="O843" s="114"/>
      <c r="P843" s="114">
        <f t="shared" si="148"/>
        <v>0</v>
      </c>
      <c r="Q843" s="113"/>
      <c r="R843" s="114"/>
      <c r="S843" s="114"/>
      <c r="T843" s="114">
        <f t="shared" si="149"/>
        <v>0.47799999999999998</v>
      </c>
      <c r="U843" s="114">
        <v>0.47799999999999998</v>
      </c>
      <c r="V843" s="114"/>
      <c r="W843" s="114"/>
      <c r="X843" s="82" t="s">
        <v>1098</v>
      </c>
      <c r="Y843" s="108"/>
      <c r="Z843" s="50">
        <f t="shared" si="140"/>
        <v>883</v>
      </c>
      <c r="AA843" s="51">
        <f t="shared" si="141"/>
        <v>883</v>
      </c>
      <c r="AB843" s="51">
        <f t="shared" si="142"/>
        <v>0</v>
      </c>
      <c r="AC843" s="51">
        <f t="shared" si="143"/>
        <v>0.47799999999999998</v>
      </c>
    </row>
    <row r="844" spans="2:29" s="84" customFormat="1" ht="30">
      <c r="B844" s="49" t="s">
        <v>33</v>
      </c>
      <c r="E844" s="90">
        <v>16</v>
      </c>
      <c r="F844" s="115" t="s">
        <v>1135</v>
      </c>
      <c r="G844" s="393"/>
      <c r="H844" s="222">
        <f t="shared" si="146"/>
        <v>1900</v>
      </c>
      <c r="I844" s="203">
        <v>1900</v>
      </c>
      <c r="J844" s="113"/>
      <c r="K844" s="113"/>
      <c r="L844" s="88">
        <f t="shared" si="147"/>
        <v>900</v>
      </c>
      <c r="M844" s="113">
        <v>900</v>
      </c>
      <c r="N844" s="114"/>
      <c r="O844" s="114"/>
      <c r="P844" s="114">
        <f t="shared" si="148"/>
        <v>1000</v>
      </c>
      <c r="Q844" s="113">
        <v>1000</v>
      </c>
      <c r="R844" s="114"/>
      <c r="S844" s="114"/>
      <c r="T844" s="114">
        <f t="shared" si="149"/>
        <v>26.143999999999998</v>
      </c>
      <c r="U844" s="114">
        <v>26.143999999999998</v>
      </c>
      <c r="V844" s="114"/>
      <c r="W844" s="114"/>
      <c r="X844" s="82" t="s">
        <v>1098</v>
      </c>
      <c r="Y844" s="108"/>
      <c r="Z844" s="50">
        <f t="shared" ref="Z844:Z907" si="150">I844+J844+K844</f>
        <v>1900</v>
      </c>
      <c r="AA844" s="51">
        <f t="shared" ref="AA844:AA907" si="151">M844+N844+O844</f>
        <v>900</v>
      </c>
      <c r="AB844" s="51">
        <f t="shared" ref="AB844:AB907" si="152">Q844+R844+S844</f>
        <v>1000</v>
      </c>
      <c r="AC844" s="51">
        <f t="shared" ref="AC844:AC907" si="153">U844+V844+W844</f>
        <v>26.143999999999998</v>
      </c>
    </row>
    <row r="845" spans="2:29" s="84" customFormat="1" ht="30">
      <c r="B845" s="49" t="s">
        <v>33</v>
      </c>
      <c r="E845" s="90">
        <v>17</v>
      </c>
      <c r="F845" s="115" t="s">
        <v>1136</v>
      </c>
      <c r="G845" s="393"/>
      <c r="H845" s="222">
        <f t="shared" si="146"/>
        <v>1400</v>
      </c>
      <c r="I845" s="203">
        <v>1400</v>
      </c>
      <c r="J845" s="113"/>
      <c r="K845" s="113"/>
      <c r="L845" s="88">
        <f t="shared" si="147"/>
        <v>1400</v>
      </c>
      <c r="M845" s="113">
        <v>1400</v>
      </c>
      <c r="N845" s="114"/>
      <c r="O845" s="114"/>
      <c r="P845" s="114">
        <f t="shared" si="148"/>
        <v>0</v>
      </c>
      <c r="Q845" s="113"/>
      <c r="R845" s="114"/>
      <c r="S845" s="114"/>
      <c r="T845" s="114">
        <f t="shared" si="149"/>
        <v>0</v>
      </c>
      <c r="U845" s="114"/>
      <c r="V845" s="114"/>
      <c r="W845" s="114"/>
      <c r="X845" s="82" t="s">
        <v>1098</v>
      </c>
      <c r="Y845" s="108"/>
      <c r="Z845" s="50">
        <f t="shared" si="150"/>
        <v>1400</v>
      </c>
      <c r="AA845" s="51">
        <f t="shared" si="151"/>
        <v>1400</v>
      </c>
      <c r="AB845" s="51">
        <f t="shared" si="152"/>
        <v>0</v>
      </c>
      <c r="AC845" s="51">
        <f t="shared" si="153"/>
        <v>0</v>
      </c>
    </row>
    <row r="846" spans="2:29" s="84" customFormat="1" ht="30">
      <c r="B846" s="49" t="s">
        <v>33</v>
      </c>
      <c r="E846" s="90">
        <v>18</v>
      </c>
      <c r="F846" s="115" t="s">
        <v>1137</v>
      </c>
      <c r="G846" s="393"/>
      <c r="H846" s="222">
        <f t="shared" si="146"/>
        <v>1000</v>
      </c>
      <c r="I846" s="203">
        <v>1000</v>
      </c>
      <c r="J846" s="113"/>
      <c r="K846" s="113"/>
      <c r="L846" s="88">
        <f t="shared" si="147"/>
        <v>0</v>
      </c>
      <c r="M846" s="113"/>
      <c r="N846" s="114"/>
      <c r="O846" s="114"/>
      <c r="P846" s="114">
        <f t="shared" si="148"/>
        <v>1000</v>
      </c>
      <c r="Q846" s="113">
        <v>1000</v>
      </c>
      <c r="R846" s="114"/>
      <c r="S846" s="114"/>
      <c r="T846" s="114">
        <f t="shared" si="149"/>
        <v>651.97969699999999</v>
      </c>
      <c r="U846" s="114">
        <v>651.97969699999999</v>
      </c>
      <c r="V846" s="114"/>
      <c r="W846" s="114"/>
      <c r="X846" s="82" t="s">
        <v>1098</v>
      </c>
      <c r="Y846" s="108"/>
      <c r="Z846" s="50">
        <f t="shared" si="150"/>
        <v>1000</v>
      </c>
      <c r="AA846" s="51">
        <f t="shared" si="151"/>
        <v>0</v>
      </c>
      <c r="AB846" s="51">
        <f t="shared" si="152"/>
        <v>1000</v>
      </c>
      <c r="AC846" s="51">
        <f t="shared" si="153"/>
        <v>651.97969699999999</v>
      </c>
    </row>
    <row r="847" spans="2:29" s="84" customFormat="1" ht="30">
      <c r="B847" s="49" t="s">
        <v>33</v>
      </c>
      <c r="E847" s="90">
        <v>19</v>
      </c>
      <c r="F847" s="115" t="s">
        <v>19</v>
      </c>
      <c r="G847" s="393"/>
      <c r="H847" s="222">
        <f t="shared" si="146"/>
        <v>0</v>
      </c>
      <c r="I847" s="203"/>
      <c r="J847" s="113"/>
      <c r="K847" s="113"/>
      <c r="L847" s="88">
        <f t="shared" si="147"/>
        <v>0</v>
      </c>
      <c r="M847" s="113"/>
      <c r="N847" s="114"/>
      <c r="O847" s="114"/>
      <c r="P847" s="114">
        <f t="shared" si="148"/>
        <v>54</v>
      </c>
      <c r="Q847" s="113">
        <v>54</v>
      </c>
      <c r="R847" s="114"/>
      <c r="S847" s="114"/>
      <c r="T847" s="114">
        <f t="shared" si="149"/>
        <v>0</v>
      </c>
      <c r="U847" s="114"/>
      <c r="V847" s="114"/>
      <c r="W847" s="114"/>
      <c r="X847" s="82" t="s">
        <v>1098</v>
      </c>
      <c r="Y847" s="108"/>
      <c r="Z847" s="50">
        <f t="shared" si="150"/>
        <v>0</v>
      </c>
      <c r="AA847" s="51">
        <f t="shared" si="151"/>
        <v>0</v>
      </c>
      <c r="AB847" s="51">
        <f t="shared" si="152"/>
        <v>54</v>
      </c>
      <c r="AC847" s="51">
        <f t="shared" si="153"/>
        <v>0</v>
      </c>
    </row>
    <row r="848" spans="2:29" s="84" customFormat="1" ht="30">
      <c r="B848" s="49" t="s">
        <v>33</v>
      </c>
      <c r="E848" s="90">
        <v>20</v>
      </c>
      <c r="F848" s="115" t="s">
        <v>1138</v>
      </c>
      <c r="G848" s="393" t="s">
        <v>1098</v>
      </c>
      <c r="H848" s="222">
        <f t="shared" si="146"/>
        <v>1100</v>
      </c>
      <c r="I848" s="203">
        <v>1100</v>
      </c>
      <c r="J848" s="113"/>
      <c r="K848" s="113"/>
      <c r="L848" s="88">
        <f t="shared" si="147"/>
        <v>1100</v>
      </c>
      <c r="M848" s="113">
        <v>1100</v>
      </c>
      <c r="N848" s="114"/>
      <c r="O848" s="114"/>
      <c r="P848" s="114">
        <f t="shared" si="148"/>
        <v>0</v>
      </c>
      <c r="Q848" s="113"/>
      <c r="R848" s="114"/>
      <c r="S848" s="114"/>
      <c r="T848" s="114">
        <f t="shared" si="149"/>
        <v>12.105</v>
      </c>
      <c r="U848" s="114">
        <v>12.105</v>
      </c>
      <c r="V848" s="114"/>
      <c r="W848" s="114"/>
      <c r="X848" s="82" t="s">
        <v>1098</v>
      </c>
      <c r="Y848" s="108"/>
      <c r="Z848" s="50">
        <f t="shared" si="150"/>
        <v>1100</v>
      </c>
      <c r="AA848" s="51">
        <f t="shared" si="151"/>
        <v>1100</v>
      </c>
      <c r="AB848" s="51">
        <f t="shared" si="152"/>
        <v>0</v>
      </c>
      <c r="AC848" s="51">
        <f t="shared" si="153"/>
        <v>12.105</v>
      </c>
    </row>
    <row r="849" spans="2:29" s="84" customFormat="1" ht="30">
      <c r="B849" s="49" t="s">
        <v>33</v>
      </c>
      <c r="E849" s="90">
        <v>21</v>
      </c>
      <c r="F849" s="115" t="s">
        <v>1139</v>
      </c>
      <c r="G849" s="393"/>
      <c r="H849" s="222">
        <f t="shared" si="146"/>
        <v>850</v>
      </c>
      <c r="I849" s="203">
        <v>850</v>
      </c>
      <c r="J849" s="113"/>
      <c r="K849" s="113"/>
      <c r="L849" s="88">
        <f t="shared" si="147"/>
        <v>850</v>
      </c>
      <c r="M849" s="113">
        <v>850</v>
      </c>
      <c r="N849" s="114"/>
      <c r="O849" s="114"/>
      <c r="P849" s="114">
        <f t="shared" si="148"/>
        <v>0</v>
      </c>
      <c r="Q849" s="113"/>
      <c r="R849" s="114"/>
      <c r="S849" s="114"/>
      <c r="T849" s="114">
        <f t="shared" si="149"/>
        <v>0.32100000000000001</v>
      </c>
      <c r="U849" s="114">
        <v>0.32100000000000001</v>
      </c>
      <c r="V849" s="114"/>
      <c r="W849" s="114"/>
      <c r="X849" s="82" t="s">
        <v>1098</v>
      </c>
      <c r="Y849" s="108"/>
      <c r="Z849" s="50">
        <f t="shared" si="150"/>
        <v>850</v>
      </c>
      <c r="AA849" s="51">
        <f t="shared" si="151"/>
        <v>850</v>
      </c>
      <c r="AB849" s="51">
        <f t="shared" si="152"/>
        <v>0</v>
      </c>
      <c r="AC849" s="51">
        <f t="shared" si="153"/>
        <v>0.32100000000000001</v>
      </c>
    </row>
    <row r="850" spans="2:29" s="84" customFormat="1" ht="30">
      <c r="B850" s="49" t="s">
        <v>33</v>
      </c>
      <c r="E850" s="90">
        <v>22</v>
      </c>
      <c r="F850" s="115" t="s">
        <v>1140</v>
      </c>
      <c r="G850" s="393"/>
      <c r="H850" s="222">
        <f t="shared" si="146"/>
        <v>1600</v>
      </c>
      <c r="I850" s="203">
        <v>1600</v>
      </c>
      <c r="J850" s="113"/>
      <c r="K850" s="113"/>
      <c r="L850" s="88">
        <f t="shared" si="147"/>
        <v>1600</v>
      </c>
      <c r="M850" s="113">
        <v>1600</v>
      </c>
      <c r="N850" s="114"/>
      <c r="O850" s="114"/>
      <c r="P850" s="114">
        <f t="shared" si="148"/>
        <v>0</v>
      </c>
      <c r="Q850" s="113"/>
      <c r="R850" s="114"/>
      <c r="S850" s="114"/>
      <c r="T850" s="114">
        <f t="shared" si="149"/>
        <v>0.307</v>
      </c>
      <c r="U850" s="114">
        <v>0.307</v>
      </c>
      <c r="V850" s="114"/>
      <c r="W850" s="114"/>
      <c r="X850" s="82" t="s">
        <v>1098</v>
      </c>
      <c r="Y850" s="108"/>
      <c r="Z850" s="50">
        <f t="shared" si="150"/>
        <v>1600</v>
      </c>
      <c r="AA850" s="51">
        <f t="shared" si="151"/>
        <v>1600</v>
      </c>
      <c r="AB850" s="51">
        <f t="shared" si="152"/>
        <v>0</v>
      </c>
      <c r="AC850" s="51">
        <f t="shared" si="153"/>
        <v>0.307</v>
      </c>
    </row>
    <row r="851" spans="2:29" s="84" customFormat="1" ht="30">
      <c r="B851" s="49" t="s">
        <v>33</v>
      </c>
      <c r="E851" s="90">
        <v>23</v>
      </c>
      <c r="F851" s="115" t="s">
        <v>1141</v>
      </c>
      <c r="G851" s="393"/>
      <c r="H851" s="222">
        <f t="shared" si="146"/>
        <v>800</v>
      </c>
      <c r="I851" s="203">
        <v>800</v>
      </c>
      <c r="J851" s="113"/>
      <c r="K851" s="113"/>
      <c r="L851" s="88">
        <f t="shared" si="147"/>
        <v>800</v>
      </c>
      <c r="M851" s="113">
        <v>800</v>
      </c>
      <c r="N851" s="114"/>
      <c r="O851" s="114"/>
      <c r="P851" s="114">
        <f t="shared" si="148"/>
        <v>0</v>
      </c>
      <c r="Q851" s="113"/>
      <c r="R851" s="114"/>
      <c r="S851" s="114"/>
      <c r="T851" s="114">
        <f t="shared" si="149"/>
        <v>0.56699999999999995</v>
      </c>
      <c r="U851" s="114">
        <v>0.56699999999999995</v>
      </c>
      <c r="V851" s="114"/>
      <c r="W851" s="114"/>
      <c r="X851" s="82" t="s">
        <v>1098</v>
      </c>
      <c r="Y851" s="108"/>
      <c r="Z851" s="50">
        <f t="shared" si="150"/>
        <v>800</v>
      </c>
      <c r="AA851" s="51">
        <f t="shared" si="151"/>
        <v>800</v>
      </c>
      <c r="AB851" s="51">
        <f t="shared" si="152"/>
        <v>0</v>
      </c>
      <c r="AC851" s="51">
        <f t="shared" si="153"/>
        <v>0.56699999999999995</v>
      </c>
    </row>
    <row r="852" spans="2:29" s="84" customFormat="1" ht="30">
      <c r="B852" s="49" t="s">
        <v>33</v>
      </c>
      <c r="E852" s="90">
        <v>24</v>
      </c>
      <c r="F852" s="115" t="s">
        <v>1142</v>
      </c>
      <c r="G852" s="393"/>
      <c r="H852" s="222">
        <f t="shared" si="146"/>
        <v>500</v>
      </c>
      <c r="I852" s="203">
        <v>500</v>
      </c>
      <c r="J852" s="113"/>
      <c r="K852" s="113"/>
      <c r="L852" s="88">
        <f t="shared" si="147"/>
        <v>500</v>
      </c>
      <c r="M852" s="113">
        <v>500</v>
      </c>
      <c r="N852" s="114"/>
      <c r="O852" s="114"/>
      <c r="P852" s="114">
        <f t="shared" si="148"/>
        <v>0</v>
      </c>
      <c r="Q852" s="113"/>
      <c r="R852" s="114"/>
      <c r="S852" s="114"/>
      <c r="T852" s="114">
        <f t="shared" si="149"/>
        <v>1.2250000000000001</v>
      </c>
      <c r="U852" s="114">
        <v>1.2250000000000001</v>
      </c>
      <c r="V852" s="114"/>
      <c r="W852" s="114"/>
      <c r="X852" s="82" t="s">
        <v>1098</v>
      </c>
      <c r="Y852" s="108"/>
      <c r="Z852" s="50">
        <f t="shared" si="150"/>
        <v>500</v>
      </c>
      <c r="AA852" s="51">
        <f t="shared" si="151"/>
        <v>500</v>
      </c>
      <c r="AB852" s="51">
        <f t="shared" si="152"/>
        <v>0</v>
      </c>
      <c r="AC852" s="51">
        <f t="shared" si="153"/>
        <v>1.2250000000000001</v>
      </c>
    </row>
    <row r="853" spans="2:29" s="84" customFormat="1" ht="30">
      <c r="B853" s="49" t="s">
        <v>33</v>
      </c>
      <c r="E853" s="90">
        <v>25</v>
      </c>
      <c r="F853" s="115" t="s">
        <v>1143</v>
      </c>
      <c r="G853" s="393"/>
      <c r="H853" s="222">
        <f t="shared" si="146"/>
        <v>2000</v>
      </c>
      <c r="I853" s="203">
        <v>2000</v>
      </c>
      <c r="J853" s="113"/>
      <c r="K853" s="113"/>
      <c r="L853" s="88">
        <f t="shared" si="147"/>
        <v>1500</v>
      </c>
      <c r="M853" s="113">
        <v>1500</v>
      </c>
      <c r="N853" s="114"/>
      <c r="O853" s="114"/>
      <c r="P853" s="114">
        <f t="shared" si="148"/>
        <v>500</v>
      </c>
      <c r="Q853" s="113">
        <v>500</v>
      </c>
      <c r="R853" s="114"/>
      <c r="S853" s="114"/>
      <c r="T853" s="114">
        <f t="shared" si="149"/>
        <v>5.5659999999999998</v>
      </c>
      <c r="U853" s="114">
        <v>5.5659999999999998</v>
      </c>
      <c r="V853" s="114"/>
      <c r="W853" s="114"/>
      <c r="X853" s="82" t="s">
        <v>1098</v>
      </c>
      <c r="Y853" s="108"/>
      <c r="Z853" s="50">
        <f t="shared" si="150"/>
        <v>2000</v>
      </c>
      <c r="AA853" s="51">
        <f t="shared" si="151"/>
        <v>1500</v>
      </c>
      <c r="AB853" s="51">
        <f t="shared" si="152"/>
        <v>500</v>
      </c>
      <c r="AC853" s="51">
        <f t="shared" si="153"/>
        <v>5.5659999999999998</v>
      </c>
    </row>
    <row r="854" spans="2:29" s="84" customFormat="1" ht="30">
      <c r="B854" s="49" t="s">
        <v>33</v>
      </c>
      <c r="E854" s="90">
        <v>26</v>
      </c>
      <c r="F854" s="115" t="s">
        <v>1144</v>
      </c>
      <c r="G854" s="393"/>
      <c r="H854" s="222">
        <f t="shared" si="146"/>
        <v>802</v>
      </c>
      <c r="I854" s="203">
        <v>802</v>
      </c>
      <c r="J854" s="113"/>
      <c r="K854" s="113"/>
      <c r="L854" s="88">
        <f t="shared" si="147"/>
        <v>802</v>
      </c>
      <c r="M854" s="113">
        <v>802</v>
      </c>
      <c r="N854" s="114"/>
      <c r="O854" s="114"/>
      <c r="P854" s="114">
        <f t="shared" si="148"/>
        <v>0</v>
      </c>
      <c r="Q854" s="113"/>
      <c r="R854" s="114"/>
      <c r="S854" s="114"/>
      <c r="T854" s="114">
        <f t="shared" si="149"/>
        <v>1.843</v>
      </c>
      <c r="U854" s="114">
        <v>1.843</v>
      </c>
      <c r="V854" s="114"/>
      <c r="W854" s="114"/>
      <c r="X854" s="82" t="s">
        <v>1098</v>
      </c>
      <c r="Y854" s="108"/>
      <c r="Z854" s="50">
        <f t="shared" si="150"/>
        <v>802</v>
      </c>
      <c r="AA854" s="51">
        <f t="shared" si="151"/>
        <v>802</v>
      </c>
      <c r="AB854" s="51">
        <f t="shared" si="152"/>
        <v>0</v>
      </c>
      <c r="AC854" s="51">
        <f t="shared" si="153"/>
        <v>1.843</v>
      </c>
    </row>
    <row r="855" spans="2:29" s="84" customFormat="1" ht="30">
      <c r="B855" s="49" t="s">
        <v>33</v>
      </c>
      <c r="E855" s="90">
        <v>27</v>
      </c>
      <c r="F855" s="115" t="s">
        <v>1145</v>
      </c>
      <c r="G855" s="393"/>
      <c r="H855" s="222">
        <f t="shared" si="146"/>
        <v>700</v>
      </c>
      <c r="I855" s="203">
        <v>700</v>
      </c>
      <c r="J855" s="113"/>
      <c r="K855" s="113"/>
      <c r="L855" s="88">
        <f t="shared" si="147"/>
        <v>700</v>
      </c>
      <c r="M855" s="113">
        <v>700</v>
      </c>
      <c r="N855" s="114"/>
      <c r="O855" s="114"/>
      <c r="P855" s="114">
        <f t="shared" si="148"/>
        <v>0</v>
      </c>
      <c r="Q855" s="113"/>
      <c r="R855" s="114"/>
      <c r="S855" s="114"/>
      <c r="T855" s="114">
        <f t="shared" si="149"/>
        <v>1.08</v>
      </c>
      <c r="U855" s="114">
        <v>1.08</v>
      </c>
      <c r="V855" s="114"/>
      <c r="W855" s="114"/>
      <c r="X855" s="82" t="s">
        <v>1098</v>
      </c>
      <c r="Y855" s="108"/>
      <c r="Z855" s="50">
        <f t="shared" si="150"/>
        <v>700</v>
      </c>
      <c r="AA855" s="51">
        <f t="shared" si="151"/>
        <v>700</v>
      </c>
      <c r="AB855" s="51">
        <f t="shared" si="152"/>
        <v>0</v>
      </c>
      <c r="AC855" s="51">
        <f t="shared" si="153"/>
        <v>1.08</v>
      </c>
    </row>
    <row r="856" spans="2:29" s="84" customFormat="1" ht="30">
      <c r="B856" s="49" t="s">
        <v>33</v>
      </c>
      <c r="E856" s="90">
        <v>28</v>
      </c>
      <c r="F856" s="115" t="s">
        <v>1146</v>
      </c>
      <c r="G856" s="393"/>
      <c r="H856" s="222">
        <f t="shared" si="146"/>
        <v>500</v>
      </c>
      <c r="I856" s="203">
        <v>500</v>
      </c>
      <c r="J856" s="113"/>
      <c r="K856" s="113"/>
      <c r="L856" s="88">
        <f t="shared" si="147"/>
        <v>0</v>
      </c>
      <c r="M856" s="113"/>
      <c r="N856" s="114"/>
      <c r="O856" s="114"/>
      <c r="P856" s="114">
        <f t="shared" si="148"/>
        <v>500</v>
      </c>
      <c r="Q856" s="113">
        <v>500</v>
      </c>
      <c r="R856" s="114"/>
      <c r="S856" s="114"/>
      <c r="T856" s="114">
        <f t="shared" si="149"/>
        <v>19.260000000000002</v>
      </c>
      <c r="U856" s="114">
        <v>19.260000000000002</v>
      </c>
      <c r="V856" s="114"/>
      <c r="W856" s="114"/>
      <c r="X856" s="82" t="s">
        <v>1098</v>
      </c>
      <c r="Y856" s="108"/>
      <c r="Z856" s="50">
        <f t="shared" si="150"/>
        <v>500</v>
      </c>
      <c r="AA856" s="51">
        <f t="shared" si="151"/>
        <v>0</v>
      </c>
      <c r="AB856" s="51">
        <f t="shared" si="152"/>
        <v>500</v>
      </c>
      <c r="AC856" s="51">
        <f t="shared" si="153"/>
        <v>19.260000000000002</v>
      </c>
    </row>
    <row r="857" spans="2:29" s="84" customFormat="1" ht="30">
      <c r="B857" s="49" t="s">
        <v>33</v>
      </c>
      <c r="E857" s="90">
        <v>29</v>
      </c>
      <c r="F857" s="115" t="s">
        <v>1147</v>
      </c>
      <c r="G857" s="393"/>
      <c r="H857" s="222">
        <f t="shared" si="146"/>
        <v>1500</v>
      </c>
      <c r="I857" s="203">
        <v>1500</v>
      </c>
      <c r="J857" s="113"/>
      <c r="K857" s="113"/>
      <c r="L857" s="88">
        <f t="shared" si="147"/>
        <v>0</v>
      </c>
      <c r="M857" s="113"/>
      <c r="N857" s="114"/>
      <c r="O857" s="114"/>
      <c r="P857" s="114">
        <f t="shared" si="148"/>
        <v>1500</v>
      </c>
      <c r="Q857" s="113">
        <v>1500</v>
      </c>
      <c r="R857" s="114"/>
      <c r="S857" s="114"/>
      <c r="T857" s="114">
        <f t="shared" si="149"/>
        <v>56.854999999999997</v>
      </c>
      <c r="U857" s="114">
        <v>56.854999999999997</v>
      </c>
      <c r="V857" s="114"/>
      <c r="W857" s="114"/>
      <c r="X857" s="82" t="s">
        <v>1098</v>
      </c>
      <c r="Y857" s="108"/>
      <c r="Z857" s="50">
        <f t="shared" si="150"/>
        <v>1500</v>
      </c>
      <c r="AA857" s="51">
        <f t="shared" si="151"/>
        <v>0</v>
      </c>
      <c r="AB857" s="51">
        <f t="shared" si="152"/>
        <v>1500</v>
      </c>
      <c r="AC857" s="51">
        <f t="shared" si="153"/>
        <v>56.854999999999997</v>
      </c>
    </row>
    <row r="858" spans="2:29" s="84" customFormat="1" ht="30">
      <c r="B858" s="49" t="s">
        <v>33</v>
      </c>
      <c r="E858" s="90">
        <v>30</v>
      </c>
      <c r="F858" s="115" t="s">
        <v>1148</v>
      </c>
      <c r="G858" s="393"/>
      <c r="H858" s="222">
        <f t="shared" si="146"/>
        <v>400</v>
      </c>
      <c r="I858" s="203">
        <v>400</v>
      </c>
      <c r="J858" s="113"/>
      <c r="K858" s="113"/>
      <c r="L858" s="88">
        <f t="shared" si="147"/>
        <v>0</v>
      </c>
      <c r="M858" s="113"/>
      <c r="N858" s="114"/>
      <c r="O858" s="114"/>
      <c r="P858" s="114">
        <f t="shared" si="148"/>
        <v>400</v>
      </c>
      <c r="Q858" s="113">
        <v>400</v>
      </c>
      <c r="R858" s="114"/>
      <c r="S858" s="114"/>
      <c r="T858" s="114">
        <f t="shared" si="149"/>
        <v>0.186</v>
      </c>
      <c r="U858" s="114">
        <v>0.186</v>
      </c>
      <c r="V858" s="114"/>
      <c r="W858" s="114"/>
      <c r="X858" s="82" t="s">
        <v>1098</v>
      </c>
      <c r="Y858" s="108"/>
      <c r="Z858" s="50">
        <f t="shared" si="150"/>
        <v>400</v>
      </c>
      <c r="AA858" s="51">
        <f t="shared" si="151"/>
        <v>0</v>
      </c>
      <c r="AB858" s="51">
        <f t="shared" si="152"/>
        <v>400</v>
      </c>
      <c r="AC858" s="51">
        <f t="shared" si="153"/>
        <v>0.186</v>
      </c>
    </row>
    <row r="859" spans="2:29" s="84" customFormat="1" ht="30">
      <c r="B859" s="49" t="s">
        <v>33</v>
      </c>
      <c r="E859" s="90">
        <v>31</v>
      </c>
      <c r="F859" s="115" t="s">
        <v>1149</v>
      </c>
      <c r="G859" s="393" t="s">
        <v>1096</v>
      </c>
      <c r="H859" s="222">
        <f t="shared" si="146"/>
        <v>1200</v>
      </c>
      <c r="I859" s="203">
        <v>1200</v>
      </c>
      <c r="J859" s="113"/>
      <c r="K859" s="113"/>
      <c r="L859" s="88">
        <f t="shared" si="147"/>
        <v>1200</v>
      </c>
      <c r="M859" s="113">
        <v>1200</v>
      </c>
      <c r="N859" s="114"/>
      <c r="O859" s="114"/>
      <c r="P859" s="114">
        <f t="shared" si="148"/>
        <v>0</v>
      </c>
      <c r="Q859" s="113"/>
      <c r="R859" s="114"/>
      <c r="S859" s="114"/>
      <c r="T859" s="114">
        <f t="shared" si="149"/>
        <v>6.6574340000000003</v>
      </c>
      <c r="U859" s="114">
        <v>6.6574340000000003</v>
      </c>
      <c r="V859" s="114"/>
      <c r="W859" s="114"/>
      <c r="X859" s="82" t="s">
        <v>1095</v>
      </c>
      <c r="Y859" s="108"/>
      <c r="Z859" s="50">
        <f t="shared" si="150"/>
        <v>1200</v>
      </c>
      <c r="AA859" s="51">
        <f t="shared" si="151"/>
        <v>1200</v>
      </c>
      <c r="AB859" s="51">
        <f t="shared" si="152"/>
        <v>0</v>
      </c>
      <c r="AC859" s="51">
        <f t="shared" si="153"/>
        <v>6.6574340000000003</v>
      </c>
    </row>
    <row r="860" spans="2:29" s="84" customFormat="1" ht="30">
      <c r="B860" s="49" t="s">
        <v>33</v>
      </c>
      <c r="E860" s="90">
        <v>32</v>
      </c>
      <c r="F860" s="115" t="s">
        <v>1150</v>
      </c>
      <c r="G860" s="393"/>
      <c r="H860" s="222">
        <f t="shared" si="146"/>
        <v>1300</v>
      </c>
      <c r="I860" s="203">
        <v>1300</v>
      </c>
      <c r="J860" s="113"/>
      <c r="K860" s="113"/>
      <c r="L860" s="88">
        <f t="shared" si="147"/>
        <v>1300</v>
      </c>
      <c r="M860" s="113">
        <v>1300</v>
      </c>
      <c r="N860" s="114"/>
      <c r="O860" s="114"/>
      <c r="P860" s="114">
        <f t="shared" si="148"/>
        <v>0</v>
      </c>
      <c r="Q860" s="113"/>
      <c r="R860" s="114"/>
      <c r="S860" s="114"/>
      <c r="T860" s="114">
        <f t="shared" si="149"/>
        <v>2.206331</v>
      </c>
      <c r="U860" s="114">
        <v>2.206331</v>
      </c>
      <c r="V860" s="114"/>
      <c r="W860" s="114"/>
      <c r="X860" s="82" t="s">
        <v>1095</v>
      </c>
      <c r="Y860" s="108"/>
      <c r="Z860" s="50">
        <f t="shared" si="150"/>
        <v>1300</v>
      </c>
      <c r="AA860" s="51">
        <f t="shared" si="151"/>
        <v>1300</v>
      </c>
      <c r="AB860" s="51">
        <f t="shared" si="152"/>
        <v>0</v>
      </c>
      <c r="AC860" s="51">
        <f t="shared" si="153"/>
        <v>2.206331</v>
      </c>
    </row>
    <row r="861" spans="2:29" s="84" customFormat="1" ht="30">
      <c r="B861" s="49" t="s">
        <v>33</v>
      </c>
      <c r="E861" s="90">
        <v>33</v>
      </c>
      <c r="F861" s="115" t="s">
        <v>1151</v>
      </c>
      <c r="G861" s="393"/>
      <c r="H861" s="222">
        <f t="shared" si="146"/>
        <v>1300</v>
      </c>
      <c r="I861" s="203">
        <v>1300</v>
      </c>
      <c r="J861" s="113"/>
      <c r="K861" s="113"/>
      <c r="L861" s="88">
        <f t="shared" si="147"/>
        <v>1300</v>
      </c>
      <c r="M861" s="113">
        <v>1300</v>
      </c>
      <c r="N861" s="114"/>
      <c r="O861" s="114"/>
      <c r="P861" s="114">
        <f t="shared" si="148"/>
        <v>0</v>
      </c>
      <c r="Q861" s="113"/>
      <c r="R861" s="114"/>
      <c r="S861" s="114"/>
      <c r="T861" s="114">
        <f t="shared" si="149"/>
        <v>1.38</v>
      </c>
      <c r="U861" s="114">
        <v>1.38</v>
      </c>
      <c r="V861" s="114"/>
      <c r="W861" s="114"/>
      <c r="X861" s="82" t="s">
        <v>1095</v>
      </c>
      <c r="Y861" s="108"/>
      <c r="Z861" s="50">
        <f t="shared" si="150"/>
        <v>1300</v>
      </c>
      <c r="AA861" s="51">
        <f t="shared" si="151"/>
        <v>1300</v>
      </c>
      <c r="AB861" s="51">
        <f t="shared" si="152"/>
        <v>0</v>
      </c>
      <c r="AC861" s="51">
        <f t="shared" si="153"/>
        <v>1.38</v>
      </c>
    </row>
    <row r="862" spans="2:29" s="84" customFormat="1" ht="30">
      <c r="B862" s="49" t="s">
        <v>33</v>
      </c>
      <c r="E862" s="90">
        <v>34</v>
      </c>
      <c r="F862" s="115" t="s">
        <v>1152</v>
      </c>
      <c r="G862" s="393"/>
      <c r="H862" s="222">
        <f t="shared" si="146"/>
        <v>950</v>
      </c>
      <c r="I862" s="203">
        <v>950</v>
      </c>
      <c r="J862" s="113"/>
      <c r="K862" s="113"/>
      <c r="L862" s="88">
        <f t="shared" si="147"/>
        <v>950</v>
      </c>
      <c r="M862" s="113">
        <v>950</v>
      </c>
      <c r="N862" s="114"/>
      <c r="O862" s="114"/>
      <c r="P862" s="114">
        <f t="shared" si="148"/>
        <v>0</v>
      </c>
      <c r="Q862" s="113"/>
      <c r="R862" s="114"/>
      <c r="S862" s="114"/>
      <c r="T862" s="114">
        <f t="shared" si="149"/>
        <v>1.1599999999999999</v>
      </c>
      <c r="U862" s="114">
        <v>1.1599999999999999</v>
      </c>
      <c r="V862" s="114"/>
      <c r="W862" s="114"/>
      <c r="X862" s="82" t="s">
        <v>1095</v>
      </c>
      <c r="Y862" s="108"/>
      <c r="Z862" s="50">
        <f t="shared" si="150"/>
        <v>950</v>
      </c>
      <c r="AA862" s="51">
        <f t="shared" si="151"/>
        <v>950</v>
      </c>
      <c r="AB862" s="51">
        <f t="shared" si="152"/>
        <v>0</v>
      </c>
      <c r="AC862" s="51">
        <f t="shared" si="153"/>
        <v>1.1599999999999999</v>
      </c>
    </row>
    <row r="863" spans="2:29" s="84" customFormat="1" ht="30">
      <c r="B863" s="49" t="s">
        <v>33</v>
      </c>
      <c r="E863" s="90">
        <v>35</v>
      </c>
      <c r="F863" s="115" t="s">
        <v>1153</v>
      </c>
      <c r="G863" s="393"/>
      <c r="H863" s="222">
        <f t="shared" si="146"/>
        <v>1400</v>
      </c>
      <c r="I863" s="203">
        <v>1400</v>
      </c>
      <c r="J863" s="113"/>
      <c r="K863" s="113"/>
      <c r="L863" s="88">
        <f t="shared" si="147"/>
        <v>1400</v>
      </c>
      <c r="M863" s="113">
        <v>1400</v>
      </c>
      <c r="N863" s="114"/>
      <c r="O863" s="114"/>
      <c r="P863" s="114">
        <f t="shared" si="148"/>
        <v>0</v>
      </c>
      <c r="Q863" s="113"/>
      <c r="R863" s="114"/>
      <c r="S863" s="114"/>
      <c r="T863" s="114">
        <f t="shared" si="149"/>
        <v>2.113</v>
      </c>
      <c r="U863" s="114">
        <v>2.113</v>
      </c>
      <c r="V863" s="114"/>
      <c r="W863" s="114"/>
      <c r="X863" s="82" t="s">
        <v>1095</v>
      </c>
      <c r="Y863" s="108"/>
      <c r="Z863" s="50">
        <f t="shared" si="150"/>
        <v>1400</v>
      </c>
      <c r="AA863" s="51">
        <f t="shared" si="151"/>
        <v>1400</v>
      </c>
      <c r="AB863" s="51">
        <f t="shared" si="152"/>
        <v>0</v>
      </c>
      <c r="AC863" s="51">
        <f t="shared" si="153"/>
        <v>2.113</v>
      </c>
    </row>
    <row r="864" spans="2:29" s="84" customFormat="1" ht="30">
      <c r="B864" s="49" t="s">
        <v>33</v>
      </c>
      <c r="E864" s="90">
        <v>36</v>
      </c>
      <c r="F864" s="115" t="s">
        <v>1154</v>
      </c>
      <c r="G864" s="393"/>
      <c r="H864" s="222">
        <f t="shared" si="146"/>
        <v>1200</v>
      </c>
      <c r="I864" s="203">
        <v>1200</v>
      </c>
      <c r="J864" s="113"/>
      <c r="K864" s="113"/>
      <c r="L864" s="88">
        <f t="shared" si="147"/>
        <v>0</v>
      </c>
      <c r="M864" s="113"/>
      <c r="N864" s="114"/>
      <c r="O864" s="114"/>
      <c r="P864" s="114">
        <f t="shared" si="148"/>
        <v>1200</v>
      </c>
      <c r="Q864" s="113">
        <v>1200</v>
      </c>
      <c r="R864" s="114"/>
      <c r="S864" s="114"/>
      <c r="T864" s="114">
        <f t="shared" si="149"/>
        <v>860.492931</v>
      </c>
      <c r="U864" s="114">
        <v>860.492931</v>
      </c>
      <c r="V864" s="114"/>
      <c r="W864" s="114"/>
      <c r="X864" s="82" t="s">
        <v>1095</v>
      </c>
      <c r="Y864" s="108"/>
      <c r="Z864" s="50">
        <f t="shared" si="150"/>
        <v>1200</v>
      </c>
      <c r="AA864" s="51">
        <f t="shared" si="151"/>
        <v>0</v>
      </c>
      <c r="AB864" s="51">
        <f t="shared" si="152"/>
        <v>1200</v>
      </c>
      <c r="AC864" s="51">
        <f t="shared" si="153"/>
        <v>860.492931</v>
      </c>
    </row>
    <row r="865" spans="2:29" s="84" customFormat="1" ht="30">
      <c r="B865" s="49" t="s">
        <v>33</v>
      </c>
      <c r="E865" s="90">
        <v>37</v>
      </c>
      <c r="F865" s="115" t="s">
        <v>1155</v>
      </c>
      <c r="G865" s="393"/>
      <c r="H865" s="222">
        <f t="shared" si="146"/>
        <v>900</v>
      </c>
      <c r="I865" s="203">
        <v>900</v>
      </c>
      <c r="J865" s="113"/>
      <c r="K865" s="113"/>
      <c r="L865" s="88">
        <f t="shared" si="147"/>
        <v>0</v>
      </c>
      <c r="M865" s="113"/>
      <c r="N865" s="114"/>
      <c r="O865" s="114"/>
      <c r="P865" s="114">
        <f t="shared" si="148"/>
        <v>900</v>
      </c>
      <c r="Q865" s="113">
        <v>900</v>
      </c>
      <c r="R865" s="114"/>
      <c r="S865" s="114"/>
      <c r="T865" s="114">
        <f t="shared" si="149"/>
        <v>645.41549999999995</v>
      </c>
      <c r="U865" s="114">
        <v>645.41549999999995</v>
      </c>
      <c r="V865" s="114"/>
      <c r="W865" s="114"/>
      <c r="X865" s="82" t="s">
        <v>1095</v>
      </c>
      <c r="Y865" s="108"/>
      <c r="Z865" s="50">
        <f t="shared" si="150"/>
        <v>900</v>
      </c>
      <c r="AA865" s="51">
        <f t="shared" si="151"/>
        <v>0</v>
      </c>
      <c r="AB865" s="51">
        <f t="shared" si="152"/>
        <v>900</v>
      </c>
      <c r="AC865" s="51">
        <f t="shared" si="153"/>
        <v>645.41549999999995</v>
      </c>
    </row>
    <row r="866" spans="2:29" s="84" customFormat="1" ht="30">
      <c r="B866" s="49" t="s">
        <v>33</v>
      </c>
      <c r="E866" s="90">
        <v>38</v>
      </c>
      <c r="F866" s="115" t="s">
        <v>1156</v>
      </c>
      <c r="G866" s="393" t="s">
        <v>1095</v>
      </c>
      <c r="H866" s="222">
        <f t="shared" si="146"/>
        <v>400</v>
      </c>
      <c r="I866" s="203">
        <v>400</v>
      </c>
      <c r="J866" s="113"/>
      <c r="K866" s="113"/>
      <c r="L866" s="88">
        <f t="shared" si="147"/>
        <v>400</v>
      </c>
      <c r="M866" s="113">
        <v>400</v>
      </c>
      <c r="N866" s="114"/>
      <c r="O866" s="114"/>
      <c r="P866" s="114">
        <f t="shared" si="148"/>
        <v>0</v>
      </c>
      <c r="Q866" s="113"/>
      <c r="R866" s="114"/>
      <c r="S866" s="114"/>
      <c r="T866" s="114">
        <f t="shared" si="149"/>
        <v>2.11206</v>
      </c>
      <c r="U866" s="114">
        <v>2.11206</v>
      </c>
      <c r="V866" s="114"/>
      <c r="W866" s="114"/>
      <c r="X866" s="82" t="s">
        <v>1095</v>
      </c>
      <c r="Y866" s="108"/>
      <c r="Z866" s="50">
        <f t="shared" si="150"/>
        <v>400</v>
      </c>
      <c r="AA866" s="51">
        <f t="shared" si="151"/>
        <v>400</v>
      </c>
      <c r="AB866" s="51">
        <f t="shared" si="152"/>
        <v>0</v>
      </c>
      <c r="AC866" s="51">
        <f t="shared" si="153"/>
        <v>2.11206</v>
      </c>
    </row>
    <row r="867" spans="2:29" s="84" customFormat="1" ht="30">
      <c r="B867" s="49" t="s">
        <v>33</v>
      </c>
      <c r="E867" s="90">
        <v>39</v>
      </c>
      <c r="F867" s="115" t="s">
        <v>1157</v>
      </c>
      <c r="G867" s="393"/>
      <c r="H867" s="222">
        <f t="shared" si="146"/>
        <v>500</v>
      </c>
      <c r="I867" s="203">
        <v>500</v>
      </c>
      <c r="J867" s="113"/>
      <c r="K867" s="113"/>
      <c r="L867" s="88">
        <f t="shared" si="147"/>
        <v>500</v>
      </c>
      <c r="M867" s="113">
        <v>500</v>
      </c>
      <c r="N867" s="114"/>
      <c r="O867" s="114"/>
      <c r="P867" s="114">
        <f t="shared" si="148"/>
        <v>0</v>
      </c>
      <c r="Q867" s="113"/>
      <c r="R867" s="114"/>
      <c r="S867" s="114"/>
      <c r="T867" s="114">
        <f t="shared" si="149"/>
        <v>6.1804759999999996</v>
      </c>
      <c r="U867" s="114">
        <v>6.1804759999999996</v>
      </c>
      <c r="V867" s="114"/>
      <c r="W867" s="114"/>
      <c r="X867" s="82" t="s">
        <v>1095</v>
      </c>
      <c r="Y867" s="108"/>
      <c r="Z867" s="50">
        <f t="shared" si="150"/>
        <v>500</v>
      </c>
      <c r="AA867" s="51">
        <f t="shared" si="151"/>
        <v>500</v>
      </c>
      <c r="AB867" s="51">
        <f t="shared" si="152"/>
        <v>0</v>
      </c>
      <c r="AC867" s="51">
        <f t="shared" si="153"/>
        <v>6.1804759999999996</v>
      </c>
    </row>
    <row r="868" spans="2:29" s="84" customFormat="1" ht="30">
      <c r="B868" s="49" t="s">
        <v>33</v>
      </c>
      <c r="E868" s="90">
        <v>40</v>
      </c>
      <c r="F868" s="115" t="s">
        <v>1158</v>
      </c>
      <c r="G868" s="393"/>
      <c r="H868" s="222">
        <f t="shared" si="146"/>
        <v>2500</v>
      </c>
      <c r="I868" s="203">
        <v>2500</v>
      </c>
      <c r="J868" s="113"/>
      <c r="K868" s="113"/>
      <c r="L868" s="88">
        <f t="shared" si="147"/>
        <v>2500</v>
      </c>
      <c r="M868" s="113">
        <v>2500</v>
      </c>
      <c r="N868" s="114"/>
      <c r="O868" s="114"/>
      <c r="P868" s="114">
        <f t="shared" si="148"/>
        <v>0</v>
      </c>
      <c r="Q868" s="113"/>
      <c r="R868" s="114"/>
      <c r="S868" s="114"/>
      <c r="T868" s="114">
        <f t="shared" si="149"/>
        <v>5.1840000000000002</v>
      </c>
      <c r="U868" s="114">
        <v>5.1840000000000002</v>
      </c>
      <c r="V868" s="114"/>
      <c r="W868" s="114"/>
      <c r="X868" s="82" t="s">
        <v>1095</v>
      </c>
      <c r="Y868" s="108"/>
      <c r="Z868" s="50">
        <f t="shared" si="150"/>
        <v>2500</v>
      </c>
      <c r="AA868" s="51">
        <f t="shared" si="151"/>
        <v>2500</v>
      </c>
      <c r="AB868" s="51">
        <f t="shared" si="152"/>
        <v>0</v>
      </c>
      <c r="AC868" s="51">
        <f t="shared" si="153"/>
        <v>5.1840000000000002</v>
      </c>
    </row>
    <row r="869" spans="2:29" s="84" customFormat="1" ht="30">
      <c r="B869" s="49" t="s">
        <v>33</v>
      </c>
      <c r="E869" s="90">
        <v>41</v>
      </c>
      <c r="F869" s="115" t="s">
        <v>1159</v>
      </c>
      <c r="G869" s="393"/>
      <c r="H869" s="222">
        <f t="shared" si="146"/>
        <v>1200</v>
      </c>
      <c r="I869" s="203">
        <v>1200</v>
      </c>
      <c r="J869" s="113"/>
      <c r="K869" s="113"/>
      <c r="L869" s="88">
        <f t="shared" si="147"/>
        <v>1200</v>
      </c>
      <c r="M869" s="113">
        <v>1200</v>
      </c>
      <c r="N869" s="114"/>
      <c r="O869" s="114"/>
      <c r="P869" s="114">
        <f t="shared" si="148"/>
        <v>0</v>
      </c>
      <c r="Q869" s="113"/>
      <c r="R869" s="114"/>
      <c r="S869" s="114"/>
      <c r="T869" s="114">
        <f t="shared" si="149"/>
        <v>40.536000000000001</v>
      </c>
      <c r="U869" s="114">
        <v>40.536000000000001</v>
      </c>
      <c r="V869" s="114"/>
      <c r="W869" s="114"/>
      <c r="X869" s="82" t="s">
        <v>1095</v>
      </c>
      <c r="Y869" s="108"/>
      <c r="Z869" s="50">
        <f t="shared" si="150"/>
        <v>1200</v>
      </c>
      <c r="AA869" s="51">
        <f t="shared" si="151"/>
        <v>1200</v>
      </c>
      <c r="AB869" s="51">
        <f t="shared" si="152"/>
        <v>0</v>
      </c>
      <c r="AC869" s="51">
        <f t="shared" si="153"/>
        <v>40.536000000000001</v>
      </c>
    </row>
    <row r="870" spans="2:29" s="84" customFormat="1" ht="30">
      <c r="B870" s="49" t="s">
        <v>33</v>
      </c>
      <c r="E870" s="90">
        <v>42</v>
      </c>
      <c r="F870" s="115" t="s">
        <v>1160</v>
      </c>
      <c r="G870" s="393"/>
      <c r="H870" s="222">
        <f t="shared" si="146"/>
        <v>697</v>
      </c>
      <c r="I870" s="203">
        <v>697</v>
      </c>
      <c r="J870" s="113"/>
      <c r="K870" s="113"/>
      <c r="L870" s="88">
        <f t="shared" si="147"/>
        <v>697</v>
      </c>
      <c r="M870" s="113">
        <v>697</v>
      </c>
      <c r="N870" s="114"/>
      <c r="O870" s="114"/>
      <c r="P870" s="114">
        <f t="shared" si="148"/>
        <v>0</v>
      </c>
      <c r="Q870" s="113"/>
      <c r="R870" s="114"/>
      <c r="S870" s="114"/>
      <c r="T870" s="114">
        <f t="shared" si="149"/>
        <v>0</v>
      </c>
      <c r="U870" s="114"/>
      <c r="V870" s="114"/>
      <c r="W870" s="114"/>
      <c r="X870" s="82" t="s">
        <v>1095</v>
      </c>
      <c r="Y870" s="108"/>
      <c r="Z870" s="50">
        <f t="shared" si="150"/>
        <v>697</v>
      </c>
      <c r="AA870" s="51">
        <f t="shared" si="151"/>
        <v>697</v>
      </c>
      <c r="AB870" s="51">
        <f t="shared" si="152"/>
        <v>0</v>
      </c>
      <c r="AC870" s="51">
        <f t="shared" si="153"/>
        <v>0</v>
      </c>
    </row>
    <row r="871" spans="2:29" s="84" customFormat="1" ht="30">
      <c r="B871" s="49" t="s">
        <v>33</v>
      </c>
      <c r="E871" s="90">
        <v>43</v>
      </c>
      <c r="F871" s="115" t="s">
        <v>1161</v>
      </c>
      <c r="G871" s="393"/>
      <c r="H871" s="222">
        <f t="shared" si="146"/>
        <v>1100</v>
      </c>
      <c r="I871" s="203">
        <v>1100</v>
      </c>
      <c r="J871" s="113"/>
      <c r="K871" s="113"/>
      <c r="L871" s="88">
        <f t="shared" si="147"/>
        <v>1100</v>
      </c>
      <c r="M871" s="113">
        <v>1100</v>
      </c>
      <c r="N871" s="114"/>
      <c r="O871" s="114"/>
      <c r="P871" s="114">
        <f t="shared" si="148"/>
        <v>0</v>
      </c>
      <c r="Q871" s="113"/>
      <c r="R871" s="114"/>
      <c r="S871" s="114"/>
      <c r="T871" s="114">
        <f t="shared" si="149"/>
        <v>1.4890000000000001</v>
      </c>
      <c r="U871" s="114">
        <v>1.4890000000000001</v>
      </c>
      <c r="V871" s="114"/>
      <c r="W871" s="114"/>
      <c r="X871" s="82" t="s">
        <v>1095</v>
      </c>
      <c r="Y871" s="108"/>
      <c r="Z871" s="50">
        <f t="shared" si="150"/>
        <v>1100</v>
      </c>
      <c r="AA871" s="51">
        <f t="shared" si="151"/>
        <v>1100</v>
      </c>
      <c r="AB871" s="51">
        <f t="shared" si="152"/>
        <v>0</v>
      </c>
      <c r="AC871" s="51">
        <f t="shared" si="153"/>
        <v>1.4890000000000001</v>
      </c>
    </row>
    <row r="872" spans="2:29" s="84" customFormat="1" ht="30">
      <c r="B872" s="49" t="s">
        <v>33</v>
      </c>
      <c r="E872" s="90">
        <v>44</v>
      </c>
      <c r="F872" s="115" t="s">
        <v>1162</v>
      </c>
      <c r="G872" s="393"/>
      <c r="H872" s="222">
        <f t="shared" si="146"/>
        <v>1100</v>
      </c>
      <c r="I872" s="203">
        <v>1100</v>
      </c>
      <c r="J872" s="113"/>
      <c r="K872" s="113"/>
      <c r="L872" s="88">
        <f t="shared" si="147"/>
        <v>0</v>
      </c>
      <c r="M872" s="113"/>
      <c r="N872" s="114"/>
      <c r="O872" s="114"/>
      <c r="P872" s="114">
        <f t="shared" si="148"/>
        <v>1100</v>
      </c>
      <c r="Q872" s="113">
        <v>1100</v>
      </c>
      <c r="R872" s="114"/>
      <c r="S872" s="114"/>
      <c r="T872" s="114">
        <f t="shared" si="149"/>
        <v>0</v>
      </c>
      <c r="U872" s="114"/>
      <c r="V872" s="114"/>
      <c r="W872" s="114"/>
      <c r="X872" s="82" t="s">
        <v>1095</v>
      </c>
      <c r="Y872" s="108"/>
      <c r="Z872" s="50">
        <f t="shared" si="150"/>
        <v>1100</v>
      </c>
      <c r="AA872" s="51">
        <f t="shared" si="151"/>
        <v>0</v>
      </c>
      <c r="AB872" s="51">
        <f t="shared" si="152"/>
        <v>1100</v>
      </c>
      <c r="AC872" s="51">
        <f t="shared" si="153"/>
        <v>0</v>
      </c>
    </row>
    <row r="873" spans="2:29" s="84" customFormat="1" ht="30">
      <c r="B873" s="49" t="s">
        <v>33</v>
      </c>
      <c r="E873" s="90">
        <v>45</v>
      </c>
      <c r="F873" s="115" t="s">
        <v>1163</v>
      </c>
      <c r="G873" s="393"/>
      <c r="H873" s="222">
        <f t="shared" si="146"/>
        <v>1200</v>
      </c>
      <c r="I873" s="203">
        <v>1200</v>
      </c>
      <c r="J873" s="113"/>
      <c r="K873" s="113"/>
      <c r="L873" s="88">
        <f t="shared" si="147"/>
        <v>0</v>
      </c>
      <c r="M873" s="113"/>
      <c r="N873" s="114"/>
      <c r="O873" s="114"/>
      <c r="P873" s="114">
        <f t="shared" si="148"/>
        <v>1200</v>
      </c>
      <c r="Q873" s="113">
        <v>1200</v>
      </c>
      <c r="R873" s="114"/>
      <c r="S873" s="114"/>
      <c r="T873" s="114">
        <f t="shared" si="149"/>
        <v>0</v>
      </c>
      <c r="U873" s="114"/>
      <c r="V873" s="114"/>
      <c r="W873" s="114"/>
      <c r="X873" s="82" t="s">
        <v>1095</v>
      </c>
      <c r="Y873" s="108"/>
      <c r="Z873" s="50">
        <f t="shared" si="150"/>
        <v>1200</v>
      </c>
      <c r="AA873" s="51">
        <f t="shared" si="151"/>
        <v>0</v>
      </c>
      <c r="AB873" s="51">
        <f t="shared" si="152"/>
        <v>1200</v>
      </c>
      <c r="AC873" s="51">
        <f t="shared" si="153"/>
        <v>0</v>
      </c>
    </row>
    <row r="874" spans="2:29" s="84" customFormat="1" ht="30">
      <c r="B874" s="49" t="s">
        <v>33</v>
      </c>
      <c r="E874" s="90">
        <v>46</v>
      </c>
      <c r="F874" s="115" t="s">
        <v>1164</v>
      </c>
      <c r="G874" s="393"/>
      <c r="H874" s="222">
        <f t="shared" si="146"/>
        <v>1300</v>
      </c>
      <c r="I874" s="203">
        <v>1300</v>
      </c>
      <c r="J874" s="113"/>
      <c r="K874" s="113"/>
      <c r="L874" s="88">
        <f t="shared" si="147"/>
        <v>0</v>
      </c>
      <c r="M874" s="113"/>
      <c r="N874" s="114"/>
      <c r="O874" s="114"/>
      <c r="P874" s="114">
        <f t="shared" si="148"/>
        <v>1300</v>
      </c>
      <c r="Q874" s="113">
        <v>1300</v>
      </c>
      <c r="R874" s="114"/>
      <c r="S874" s="114"/>
      <c r="T874" s="114">
        <f t="shared" si="149"/>
        <v>0</v>
      </c>
      <c r="U874" s="114"/>
      <c r="V874" s="114"/>
      <c r="W874" s="114"/>
      <c r="X874" s="82" t="s">
        <v>1095</v>
      </c>
      <c r="Y874" s="108"/>
      <c r="Z874" s="50">
        <f t="shared" si="150"/>
        <v>1300</v>
      </c>
      <c r="AA874" s="51">
        <f t="shared" si="151"/>
        <v>0</v>
      </c>
      <c r="AB874" s="51">
        <f t="shared" si="152"/>
        <v>1300</v>
      </c>
      <c r="AC874" s="51">
        <f t="shared" si="153"/>
        <v>0</v>
      </c>
    </row>
    <row r="875" spans="2:29" s="84" customFormat="1" ht="30">
      <c r="B875" s="49" t="s">
        <v>33</v>
      </c>
      <c r="E875" s="90">
        <v>47</v>
      </c>
      <c r="F875" s="115" t="s">
        <v>1165</v>
      </c>
      <c r="G875" s="393"/>
      <c r="H875" s="222">
        <f t="shared" si="146"/>
        <v>1356</v>
      </c>
      <c r="I875" s="203">
        <v>1356</v>
      </c>
      <c r="J875" s="113"/>
      <c r="K875" s="113"/>
      <c r="L875" s="88">
        <f t="shared" si="147"/>
        <v>0</v>
      </c>
      <c r="M875" s="113"/>
      <c r="N875" s="114"/>
      <c r="O875" s="114"/>
      <c r="P875" s="114">
        <f t="shared" si="148"/>
        <v>1356</v>
      </c>
      <c r="Q875" s="113">
        <v>1356</v>
      </c>
      <c r="R875" s="114"/>
      <c r="S875" s="114"/>
      <c r="T875" s="114">
        <f t="shared" si="149"/>
        <v>0</v>
      </c>
      <c r="U875" s="114"/>
      <c r="V875" s="114"/>
      <c r="W875" s="114"/>
      <c r="X875" s="82" t="s">
        <v>1095</v>
      </c>
      <c r="Y875" s="108"/>
      <c r="Z875" s="50">
        <f t="shared" si="150"/>
        <v>1356</v>
      </c>
      <c r="AA875" s="51">
        <f t="shared" si="151"/>
        <v>0</v>
      </c>
      <c r="AB875" s="51">
        <f t="shared" si="152"/>
        <v>1356</v>
      </c>
      <c r="AC875" s="51">
        <f t="shared" si="153"/>
        <v>0</v>
      </c>
    </row>
    <row r="876" spans="2:29" s="84" customFormat="1">
      <c r="B876" s="49" t="s">
        <v>33</v>
      </c>
      <c r="E876" s="90">
        <v>48</v>
      </c>
      <c r="F876" s="108" t="s">
        <v>1166</v>
      </c>
      <c r="G876" s="394" t="s">
        <v>1097</v>
      </c>
      <c r="H876" s="222">
        <f t="shared" si="146"/>
        <v>800</v>
      </c>
      <c r="I876" s="203">
        <v>800</v>
      </c>
      <c r="J876" s="113"/>
      <c r="K876" s="113"/>
      <c r="L876" s="88">
        <f t="shared" si="147"/>
        <v>800</v>
      </c>
      <c r="M876" s="113">
        <v>800</v>
      </c>
      <c r="N876" s="114"/>
      <c r="O876" s="114"/>
      <c r="P876" s="114">
        <f t="shared" si="148"/>
        <v>0</v>
      </c>
      <c r="Q876" s="113"/>
      <c r="R876" s="114"/>
      <c r="S876" s="114"/>
      <c r="T876" s="114">
        <f t="shared" si="149"/>
        <v>2.561048</v>
      </c>
      <c r="U876" s="114">
        <v>2.561048</v>
      </c>
      <c r="V876" s="114"/>
      <c r="W876" s="114"/>
      <c r="X876" s="82" t="s">
        <v>1097</v>
      </c>
      <c r="Y876" s="108"/>
      <c r="Z876" s="50">
        <f t="shared" si="150"/>
        <v>800</v>
      </c>
      <c r="AA876" s="51">
        <f t="shared" si="151"/>
        <v>800</v>
      </c>
      <c r="AB876" s="51">
        <f t="shared" si="152"/>
        <v>0</v>
      </c>
      <c r="AC876" s="51">
        <f t="shared" si="153"/>
        <v>2.561048</v>
      </c>
    </row>
    <row r="877" spans="2:29" s="84" customFormat="1">
      <c r="B877" s="49" t="s">
        <v>33</v>
      </c>
      <c r="E877" s="90">
        <v>49</v>
      </c>
      <c r="F877" s="108" t="s">
        <v>1167</v>
      </c>
      <c r="G877" s="394"/>
      <c r="H877" s="222">
        <f t="shared" si="146"/>
        <v>950</v>
      </c>
      <c r="I877" s="203">
        <v>950</v>
      </c>
      <c r="J877" s="113"/>
      <c r="K877" s="113"/>
      <c r="L877" s="88">
        <f t="shared" si="147"/>
        <v>950</v>
      </c>
      <c r="M877" s="113">
        <v>950</v>
      </c>
      <c r="N877" s="114"/>
      <c r="O877" s="114"/>
      <c r="P877" s="114">
        <f t="shared" si="148"/>
        <v>0</v>
      </c>
      <c r="Q877" s="113"/>
      <c r="R877" s="114"/>
      <c r="S877" s="114"/>
      <c r="T877" s="114">
        <f t="shared" si="149"/>
        <v>1.88</v>
      </c>
      <c r="U877" s="114">
        <v>1.88</v>
      </c>
      <c r="V877" s="114"/>
      <c r="W877" s="114"/>
      <c r="X877" s="82" t="s">
        <v>1097</v>
      </c>
      <c r="Y877" s="108"/>
      <c r="Z877" s="50">
        <f t="shared" si="150"/>
        <v>950</v>
      </c>
      <c r="AA877" s="51">
        <f t="shared" si="151"/>
        <v>950</v>
      </c>
      <c r="AB877" s="51">
        <f t="shared" si="152"/>
        <v>0</v>
      </c>
      <c r="AC877" s="51">
        <f t="shared" si="153"/>
        <v>1.88</v>
      </c>
    </row>
    <row r="878" spans="2:29" s="84" customFormat="1">
      <c r="B878" s="49" t="s">
        <v>33</v>
      </c>
      <c r="E878" s="90">
        <v>50</v>
      </c>
      <c r="F878" s="108" t="s">
        <v>1168</v>
      </c>
      <c r="G878" s="394"/>
      <c r="H878" s="222">
        <f t="shared" si="146"/>
        <v>1050</v>
      </c>
      <c r="I878" s="203">
        <v>1050</v>
      </c>
      <c r="J878" s="113"/>
      <c r="K878" s="113"/>
      <c r="L878" s="88">
        <f t="shared" si="147"/>
        <v>1050</v>
      </c>
      <c r="M878" s="113">
        <v>1050</v>
      </c>
      <c r="N878" s="114"/>
      <c r="O878" s="114"/>
      <c r="P878" s="114">
        <f t="shared" si="148"/>
        <v>0</v>
      </c>
      <c r="Q878" s="113"/>
      <c r="R878" s="114"/>
      <c r="S878" s="114"/>
      <c r="T878" s="114">
        <f t="shared" si="149"/>
        <v>1.845</v>
      </c>
      <c r="U878" s="114">
        <v>1.845</v>
      </c>
      <c r="V878" s="114"/>
      <c r="W878" s="114"/>
      <c r="X878" s="82" t="s">
        <v>1097</v>
      </c>
      <c r="Y878" s="108"/>
      <c r="Z878" s="50">
        <f t="shared" si="150"/>
        <v>1050</v>
      </c>
      <c r="AA878" s="51">
        <f t="shared" si="151"/>
        <v>1050</v>
      </c>
      <c r="AB878" s="51">
        <f t="shared" si="152"/>
        <v>0</v>
      </c>
      <c r="AC878" s="51">
        <f t="shared" si="153"/>
        <v>1.845</v>
      </c>
    </row>
    <row r="879" spans="2:29" s="84" customFormat="1">
      <c r="B879" s="49" t="s">
        <v>33</v>
      </c>
      <c r="E879" s="90">
        <v>51</v>
      </c>
      <c r="F879" s="108" t="s">
        <v>1169</v>
      </c>
      <c r="G879" s="394"/>
      <c r="H879" s="222">
        <f t="shared" si="146"/>
        <v>1000</v>
      </c>
      <c r="I879" s="203">
        <v>1000</v>
      </c>
      <c r="J879" s="113"/>
      <c r="K879" s="113"/>
      <c r="L879" s="88">
        <f t="shared" si="147"/>
        <v>1000</v>
      </c>
      <c r="M879" s="113">
        <v>1000</v>
      </c>
      <c r="N879" s="114"/>
      <c r="O879" s="114"/>
      <c r="P879" s="114">
        <f t="shared" si="148"/>
        <v>0</v>
      </c>
      <c r="Q879" s="113"/>
      <c r="R879" s="114"/>
      <c r="S879" s="114"/>
      <c r="T879" s="114">
        <f t="shared" si="149"/>
        <v>1.5389999999999999</v>
      </c>
      <c r="U879" s="114">
        <v>1.5389999999999999</v>
      </c>
      <c r="V879" s="114"/>
      <c r="W879" s="114"/>
      <c r="X879" s="82" t="s">
        <v>1097</v>
      </c>
      <c r="Y879" s="108"/>
      <c r="Z879" s="50">
        <f t="shared" si="150"/>
        <v>1000</v>
      </c>
      <c r="AA879" s="51">
        <f t="shared" si="151"/>
        <v>1000</v>
      </c>
      <c r="AB879" s="51">
        <f t="shared" si="152"/>
        <v>0</v>
      </c>
      <c r="AC879" s="51">
        <f t="shared" si="153"/>
        <v>1.5389999999999999</v>
      </c>
    </row>
    <row r="880" spans="2:29" s="84" customFormat="1">
      <c r="B880" s="49" t="s">
        <v>33</v>
      </c>
      <c r="E880" s="90">
        <v>52</v>
      </c>
      <c r="F880" s="108" t="s">
        <v>1170</v>
      </c>
      <c r="G880" s="394"/>
      <c r="H880" s="222">
        <f t="shared" si="146"/>
        <v>1000</v>
      </c>
      <c r="I880" s="203">
        <v>1000</v>
      </c>
      <c r="J880" s="113"/>
      <c r="K880" s="113"/>
      <c r="L880" s="88">
        <f t="shared" si="147"/>
        <v>1000</v>
      </c>
      <c r="M880" s="113">
        <v>1000</v>
      </c>
      <c r="N880" s="114"/>
      <c r="O880" s="114"/>
      <c r="P880" s="114">
        <f t="shared" si="148"/>
        <v>0</v>
      </c>
      <c r="Q880" s="113"/>
      <c r="R880" s="114"/>
      <c r="S880" s="114"/>
      <c r="T880" s="114">
        <f t="shared" si="149"/>
        <v>2.3889999999999998</v>
      </c>
      <c r="U880" s="114">
        <v>2.3889999999999998</v>
      </c>
      <c r="V880" s="114"/>
      <c r="W880" s="114"/>
      <c r="X880" s="82" t="s">
        <v>1097</v>
      </c>
      <c r="Y880" s="108"/>
      <c r="Z880" s="50">
        <f t="shared" si="150"/>
        <v>1000</v>
      </c>
      <c r="AA880" s="51">
        <f t="shared" si="151"/>
        <v>1000</v>
      </c>
      <c r="AB880" s="51">
        <f t="shared" si="152"/>
        <v>0</v>
      </c>
      <c r="AC880" s="51">
        <f t="shared" si="153"/>
        <v>2.3889999999999998</v>
      </c>
    </row>
    <row r="881" spans="2:29" s="84" customFormat="1">
      <c r="B881" s="49" t="s">
        <v>33</v>
      </c>
      <c r="E881" s="90">
        <v>53</v>
      </c>
      <c r="F881" s="108" t="s">
        <v>1171</v>
      </c>
      <c r="G881" s="394"/>
      <c r="H881" s="222">
        <f t="shared" si="146"/>
        <v>1000</v>
      </c>
      <c r="I881" s="203">
        <v>1000</v>
      </c>
      <c r="J881" s="113"/>
      <c r="K881" s="113"/>
      <c r="L881" s="88">
        <f t="shared" si="147"/>
        <v>1000</v>
      </c>
      <c r="M881" s="113">
        <v>1000</v>
      </c>
      <c r="N881" s="114"/>
      <c r="O881" s="114"/>
      <c r="P881" s="114">
        <f t="shared" si="148"/>
        <v>0</v>
      </c>
      <c r="Q881" s="113"/>
      <c r="R881" s="114"/>
      <c r="S881" s="114"/>
      <c r="T881" s="114">
        <f t="shared" si="149"/>
        <v>1.921</v>
      </c>
      <c r="U881" s="114">
        <v>1.921</v>
      </c>
      <c r="V881" s="114"/>
      <c r="W881" s="114"/>
      <c r="X881" s="82" t="s">
        <v>1097</v>
      </c>
      <c r="Y881" s="108"/>
      <c r="Z881" s="50">
        <f t="shared" si="150"/>
        <v>1000</v>
      </c>
      <c r="AA881" s="51">
        <f t="shared" si="151"/>
        <v>1000</v>
      </c>
      <c r="AB881" s="51">
        <f t="shared" si="152"/>
        <v>0</v>
      </c>
      <c r="AC881" s="51">
        <f t="shared" si="153"/>
        <v>1.921</v>
      </c>
    </row>
    <row r="882" spans="2:29" s="84" customFormat="1" ht="14.45" customHeight="1">
      <c r="B882" s="49" t="s">
        <v>33</v>
      </c>
      <c r="E882" s="90">
        <v>54</v>
      </c>
      <c r="F882" s="108" t="s">
        <v>1172</v>
      </c>
      <c r="G882" s="394"/>
      <c r="H882" s="222">
        <f t="shared" si="146"/>
        <v>30</v>
      </c>
      <c r="I882" s="203">
        <v>30</v>
      </c>
      <c r="J882" s="113"/>
      <c r="K882" s="113"/>
      <c r="L882" s="88">
        <f t="shared" si="147"/>
        <v>0</v>
      </c>
      <c r="M882" s="113"/>
      <c r="N882" s="114"/>
      <c r="O882" s="114"/>
      <c r="P882" s="114">
        <f t="shared" si="148"/>
        <v>30</v>
      </c>
      <c r="Q882" s="113">
        <v>30</v>
      </c>
      <c r="R882" s="114"/>
      <c r="S882" s="114"/>
      <c r="T882" s="114">
        <f t="shared" si="149"/>
        <v>0</v>
      </c>
      <c r="U882" s="114"/>
      <c r="V882" s="114"/>
      <c r="W882" s="114"/>
      <c r="X882" s="82" t="s">
        <v>1097</v>
      </c>
      <c r="Y882" s="108"/>
      <c r="Z882" s="50">
        <f t="shared" si="150"/>
        <v>30</v>
      </c>
      <c r="AA882" s="51">
        <f t="shared" si="151"/>
        <v>0</v>
      </c>
      <c r="AB882" s="51">
        <f t="shared" si="152"/>
        <v>30</v>
      </c>
      <c r="AC882" s="51">
        <f t="shared" si="153"/>
        <v>0</v>
      </c>
    </row>
    <row r="883" spans="2:29" s="84" customFormat="1" ht="14.45" customHeight="1">
      <c r="B883" s="49" t="s">
        <v>33</v>
      </c>
      <c r="E883" s="90">
        <v>55</v>
      </c>
      <c r="F883" s="108" t="s">
        <v>1173</v>
      </c>
      <c r="G883" s="394"/>
      <c r="H883" s="222">
        <f t="shared" si="146"/>
        <v>940</v>
      </c>
      <c r="I883" s="203">
        <v>940</v>
      </c>
      <c r="J883" s="113"/>
      <c r="K883" s="113"/>
      <c r="L883" s="88">
        <f t="shared" si="147"/>
        <v>0</v>
      </c>
      <c r="M883" s="113"/>
      <c r="N883" s="114"/>
      <c r="O883" s="114"/>
      <c r="P883" s="114">
        <f t="shared" si="148"/>
        <v>940</v>
      </c>
      <c r="Q883" s="113">
        <v>940</v>
      </c>
      <c r="R883" s="114"/>
      <c r="S883" s="114"/>
      <c r="T883" s="114">
        <f t="shared" si="149"/>
        <v>0</v>
      </c>
      <c r="U883" s="114"/>
      <c r="V883" s="114"/>
      <c r="W883" s="114"/>
      <c r="X883" s="82" t="s">
        <v>1097</v>
      </c>
      <c r="Y883" s="108"/>
      <c r="Z883" s="50">
        <f t="shared" si="150"/>
        <v>940</v>
      </c>
      <c r="AA883" s="51">
        <f t="shared" si="151"/>
        <v>0</v>
      </c>
      <c r="AB883" s="51">
        <f t="shared" si="152"/>
        <v>940</v>
      </c>
      <c r="AC883" s="51">
        <f t="shared" si="153"/>
        <v>0</v>
      </c>
    </row>
    <row r="884" spans="2:29" s="84" customFormat="1" ht="14.45" customHeight="1">
      <c r="B884" s="49" t="s">
        <v>33</v>
      </c>
      <c r="E884" s="90">
        <v>56</v>
      </c>
      <c r="F884" s="108" t="s">
        <v>1174</v>
      </c>
      <c r="G884" s="394"/>
      <c r="H884" s="222">
        <f t="shared" si="146"/>
        <v>1500</v>
      </c>
      <c r="I884" s="203">
        <v>1500</v>
      </c>
      <c r="J884" s="113"/>
      <c r="K884" s="113"/>
      <c r="L884" s="88">
        <f t="shared" si="147"/>
        <v>0</v>
      </c>
      <c r="M884" s="113"/>
      <c r="N884" s="114"/>
      <c r="O884" s="114"/>
      <c r="P884" s="114">
        <f t="shared" si="148"/>
        <v>1500</v>
      </c>
      <c r="Q884" s="113">
        <v>1500</v>
      </c>
      <c r="R884" s="114"/>
      <c r="S884" s="114"/>
      <c r="T884" s="114">
        <f t="shared" si="149"/>
        <v>0</v>
      </c>
      <c r="U884" s="114"/>
      <c r="V884" s="114"/>
      <c r="W884" s="114"/>
      <c r="X884" s="82" t="s">
        <v>1097</v>
      </c>
      <c r="Y884" s="108"/>
      <c r="Z884" s="50">
        <f t="shared" si="150"/>
        <v>1500</v>
      </c>
      <c r="AA884" s="51">
        <f t="shared" si="151"/>
        <v>0</v>
      </c>
      <c r="AB884" s="51">
        <f t="shared" si="152"/>
        <v>1500</v>
      </c>
      <c r="AC884" s="51">
        <f t="shared" si="153"/>
        <v>0</v>
      </c>
    </row>
    <row r="885" spans="2:29" s="84" customFormat="1" ht="30">
      <c r="B885" s="49" t="s">
        <v>33</v>
      </c>
      <c r="E885" s="90">
        <v>57</v>
      </c>
      <c r="F885" s="108" t="s">
        <v>1175</v>
      </c>
      <c r="G885" s="393" t="s">
        <v>1180</v>
      </c>
      <c r="H885" s="222">
        <f t="shared" si="146"/>
        <v>1783</v>
      </c>
      <c r="I885" s="203">
        <v>1783</v>
      </c>
      <c r="J885" s="113"/>
      <c r="K885" s="113"/>
      <c r="L885" s="88">
        <f t="shared" si="147"/>
        <v>1783</v>
      </c>
      <c r="M885" s="113">
        <v>1783</v>
      </c>
      <c r="N885" s="114"/>
      <c r="O885" s="114"/>
      <c r="P885" s="114">
        <f t="shared" si="148"/>
        <v>0</v>
      </c>
      <c r="Q885" s="113"/>
      <c r="R885" s="114"/>
      <c r="S885" s="114"/>
      <c r="T885" s="114">
        <f t="shared" si="149"/>
        <v>0.01</v>
      </c>
      <c r="U885" s="114">
        <v>0.01</v>
      </c>
      <c r="V885" s="114"/>
      <c r="W885" s="114"/>
      <c r="X885" s="82" t="s">
        <v>1099</v>
      </c>
      <c r="Y885" s="108"/>
      <c r="Z885" s="50">
        <f t="shared" si="150"/>
        <v>1783</v>
      </c>
      <c r="AA885" s="51">
        <f t="shared" si="151"/>
        <v>1783</v>
      </c>
      <c r="AB885" s="51">
        <f t="shared" si="152"/>
        <v>0</v>
      </c>
      <c r="AC885" s="51">
        <f t="shared" si="153"/>
        <v>0.01</v>
      </c>
    </row>
    <row r="886" spans="2:29" s="84" customFormat="1" ht="30">
      <c r="B886" s="49" t="s">
        <v>33</v>
      </c>
      <c r="E886" s="90">
        <v>58</v>
      </c>
      <c r="F886" s="108" t="s">
        <v>1176</v>
      </c>
      <c r="G886" s="393"/>
      <c r="H886" s="222">
        <f t="shared" si="146"/>
        <v>1985</v>
      </c>
      <c r="I886" s="203">
        <v>1985</v>
      </c>
      <c r="J886" s="113"/>
      <c r="K886" s="113"/>
      <c r="L886" s="88">
        <f t="shared" si="147"/>
        <v>1985</v>
      </c>
      <c r="M886" s="113">
        <v>1985</v>
      </c>
      <c r="N886" s="114"/>
      <c r="O886" s="114"/>
      <c r="P886" s="114">
        <f t="shared" si="148"/>
        <v>0</v>
      </c>
      <c r="Q886" s="113"/>
      <c r="R886" s="114"/>
      <c r="S886" s="114"/>
      <c r="T886" s="114">
        <f t="shared" si="149"/>
        <v>0.17100000000000001</v>
      </c>
      <c r="U886" s="114">
        <v>0.17100000000000001</v>
      </c>
      <c r="V886" s="114"/>
      <c r="W886" s="114"/>
      <c r="X886" s="82" t="s">
        <v>1099</v>
      </c>
      <c r="Y886" s="108"/>
      <c r="Z886" s="50">
        <f t="shared" si="150"/>
        <v>1985</v>
      </c>
      <c r="AA886" s="51">
        <f t="shared" si="151"/>
        <v>1985</v>
      </c>
      <c r="AB886" s="51">
        <f t="shared" si="152"/>
        <v>0</v>
      </c>
      <c r="AC886" s="51">
        <f t="shared" si="153"/>
        <v>0.17100000000000001</v>
      </c>
    </row>
    <row r="887" spans="2:29" s="84" customFormat="1" ht="30">
      <c r="B887" s="49" t="s">
        <v>33</v>
      </c>
      <c r="E887" s="90">
        <v>59</v>
      </c>
      <c r="F887" s="108" t="s">
        <v>1177</v>
      </c>
      <c r="G887" s="393"/>
      <c r="H887" s="222">
        <f t="shared" si="146"/>
        <v>1960</v>
      </c>
      <c r="I887" s="203">
        <v>1960</v>
      </c>
      <c r="J887" s="113"/>
      <c r="K887" s="113"/>
      <c r="L887" s="88">
        <f t="shared" si="147"/>
        <v>1960</v>
      </c>
      <c r="M887" s="113">
        <v>1960</v>
      </c>
      <c r="N887" s="114"/>
      <c r="O887" s="114"/>
      <c r="P887" s="114">
        <f t="shared" si="148"/>
        <v>0</v>
      </c>
      <c r="Q887" s="113"/>
      <c r="R887" s="114"/>
      <c r="S887" s="114"/>
      <c r="T887" s="114">
        <f t="shared" si="149"/>
        <v>0.35299999999999998</v>
      </c>
      <c r="U887" s="114">
        <v>0.35299999999999998</v>
      </c>
      <c r="V887" s="114"/>
      <c r="W887" s="114"/>
      <c r="X887" s="82" t="s">
        <v>1099</v>
      </c>
      <c r="Y887" s="108"/>
      <c r="Z887" s="50">
        <f t="shared" si="150"/>
        <v>1960</v>
      </c>
      <c r="AA887" s="51">
        <f t="shared" si="151"/>
        <v>1960</v>
      </c>
      <c r="AB887" s="51">
        <f t="shared" si="152"/>
        <v>0</v>
      </c>
      <c r="AC887" s="51">
        <f t="shared" si="153"/>
        <v>0.35299999999999998</v>
      </c>
    </row>
    <row r="888" spans="2:29" s="84" customFormat="1" ht="30">
      <c r="B888" s="49" t="s">
        <v>33</v>
      </c>
      <c r="E888" s="90">
        <v>60</v>
      </c>
      <c r="F888" s="108" t="s">
        <v>1178</v>
      </c>
      <c r="G888" s="393"/>
      <c r="H888" s="222">
        <f t="shared" si="146"/>
        <v>2100</v>
      </c>
      <c r="I888" s="203">
        <v>2100</v>
      </c>
      <c r="J888" s="113"/>
      <c r="K888" s="113"/>
      <c r="L888" s="88">
        <f t="shared" si="147"/>
        <v>2100</v>
      </c>
      <c r="M888" s="113">
        <v>2100</v>
      </c>
      <c r="N888" s="114"/>
      <c r="O888" s="114"/>
      <c r="P888" s="114">
        <f t="shared" si="148"/>
        <v>0</v>
      </c>
      <c r="Q888" s="113"/>
      <c r="R888" s="114"/>
      <c r="S888" s="114"/>
      <c r="T888" s="114">
        <f t="shared" si="149"/>
        <v>3.7999999999999999E-2</v>
      </c>
      <c r="U888" s="114">
        <v>3.7999999999999999E-2</v>
      </c>
      <c r="V888" s="114"/>
      <c r="W888" s="114"/>
      <c r="X888" s="82" t="s">
        <v>1099</v>
      </c>
      <c r="Y888" s="108"/>
      <c r="Z888" s="50">
        <f t="shared" si="150"/>
        <v>2100</v>
      </c>
      <c r="AA888" s="51">
        <f t="shared" si="151"/>
        <v>2100</v>
      </c>
      <c r="AB888" s="51">
        <f t="shared" si="152"/>
        <v>0</v>
      </c>
      <c r="AC888" s="51">
        <f t="shared" si="153"/>
        <v>3.7999999999999999E-2</v>
      </c>
    </row>
    <row r="889" spans="2:29" s="84" customFormat="1" ht="30">
      <c r="B889" s="49" t="s">
        <v>33</v>
      </c>
      <c r="E889" s="90">
        <v>61</v>
      </c>
      <c r="F889" s="108" t="s">
        <v>1179</v>
      </c>
      <c r="G889" s="393"/>
      <c r="H889" s="222">
        <f t="shared" si="146"/>
        <v>2000</v>
      </c>
      <c r="I889" s="203">
        <v>2000</v>
      </c>
      <c r="J889" s="113"/>
      <c r="K889" s="113"/>
      <c r="L889" s="88">
        <f t="shared" si="147"/>
        <v>0</v>
      </c>
      <c r="M889" s="113"/>
      <c r="N889" s="114"/>
      <c r="O889" s="114"/>
      <c r="P889" s="114">
        <f t="shared" si="148"/>
        <v>2000</v>
      </c>
      <c r="Q889" s="113">
        <v>2000</v>
      </c>
      <c r="R889" s="114"/>
      <c r="S889" s="114"/>
      <c r="T889" s="114">
        <f t="shared" si="149"/>
        <v>0</v>
      </c>
      <c r="U889" s="114"/>
      <c r="V889" s="114"/>
      <c r="W889" s="114"/>
      <c r="X889" s="82" t="s">
        <v>1099</v>
      </c>
      <c r="Y889" s="108"/>
      <c r="Z889" s="50">
        <f t="shared" si="150"/>
        <v>2000</v>
      </c>
      <c r="AA889" s="51">
        <f t="shared" si="151"/>
        <v>0</v>
      </c>
      <c r="AB889" s="51">
        <f t="shared" si="152"/>
        <v>2000</v>
      </c>
      <c r="AC889" s="51">
        <f t="shared" si="153"/>
        <v>0</v>
      </c>
    </row>
    <row r="890" spans="2:29" s="84" customFormat="1" ht="30">
      <c r="B890" s="49" t="s">
        <v>33</v>
      </c>
      <c r="E890" s="90">
        <v>62</v>
      </c>
      <c r="F890" s="108" t="s">
        <v>1181</v>
      </c>
      <c r="G890" s="394" t="s">
        <v>909</v>
      </c>
      <c r="H890" s="222">
        <f t="shared" si="146"/>
        <v>1371</v>
      </c>
      <c r="I890" s="203">
        <v>1371</v>
      </c>
      <c r="J890" s="113"/>
      <c r="K890" s="113"/>
      <c r="L890" s="88">
        <f t="shared" si="147"/>
        <v>1371</v>
      </c>
      <c r="M890" s="113">
        <v>1371</v>
      </c>
      <c r="N890" s="114"/>
      <c r="O890" s="114"/>
      <c r="P890" s="114">
        <f t="shared" si="148"/>
        <v>0</v>
      </c>
      <c r="Q890" s="113"/>
      <c r="R890" s="114"/>
      <c r="S890" s="114"/>
      <c r="T890" s="114">
        <f t="shared" si="149"/>
        <v>16.764600000000002</v>
      </c>
      <c r="U890" s="114">
        <v>16.764600000000002</v>
      </c>
      <c r="V890" s="114"/>
      <c r="W890" s="114"/>
      <c r="X890" s="82" t="s">
        <v>909</v>
      </c>
      <c r="Y890" s="108"/>
      <c r="Z890" s="50">
        <f t="shared" si="150"/>
        <v>1371</v>
      </c>
      <c r="AA890" s="51">
        <f t="shared" si="151"/>
        <v>1371</v>
      </c>
      <c r="AB890" s="51">
        <f t="shared" si="152"/>
        <v>0</v>
      </c>
      <c r="AC890" s="51">
        <f t="shared" si="153"/>
        <v>16.764600000000002</v>
      </c>
    </row>
    <row r="891" spans="2:29" s="84" customFormat="1" ht="30">
      <c r="B891" s="49" t="s">
        <v>33</v>
      </c>
      <c r="E891" s="90">
        <v>63</v>
      </c>
      <c r="F891" s="108" t="s">
        <v>1182</v>
      </c>
      <c r="G891" s="394"/>
      <c r="H891" s="222">
        <f t="shared" si="146"/>
        <v>300</v>
      </c>
      <c r="I891" s="203">
        <v>300</v>
      </c>
      <c r="J891" s="113"/>
      <c r="K891" s="113"/>
      <c r="L891" s="88">
        <f t="shared" si="147"/>
        <v>300</v>
      </c>
      <c r="M891" s="113">
        <v>300</v>
      </c>
      <c r="N891" s="114"/>
      <c r="O891" s="114"/>
      <c r="P891" s="114">
        <f t="shared" si="148"/>
        <v>0</v>
      </c>
      <c r="Q891" s="113"/>
      <c r="R891" s="114"/>
      <c r="S891" s="114"/>
      <c r="T891" s="114">
        <f t="shared" si="149"/>
        <v>0.13589999999999999</v>
      </c>
      <c r="U891" s="114">
        <v>0.13589999999999999</v>
      </c>
      <c r="V891" s="114"/>
      <c r="W891" s="114"/>
      <c r="X891" s="82" t="s">
        <v>909</v>
      </c>
      <c r="Y891" s="108"/>
      <c r="Z891" s="50">
        <f t="shared" si="150"/>
        <v>300</v>
      </c>
      <c r="AA891" s="51">
        <f t="shared" si="151"/>
        <v>300</v>
      </c>
      <c r="AB891" s="51">
        <f t="shared" si="152"/>
        <v>0</v>
      </c>
      <c r="AC891" s="51">
        <f t="shared" si="153"/>
        <v>0.13589999999999999</v>
      </c>
    </row>
    <row r="892" spans="2:29" s="84" customFormat="1" ht="30">
      <c r="B892" s="49" t="s">
        <v>33</v>
      </c>
      <c r="E892" s="90">
        <v>64</v>
      </c>
      <c r="F892" s="108" t="s">
        <v>1183</v>
      </c>
      <c r="G892" s="394"/>
      <c r="H892" s="222">
        <f t="shared" si="146"/>
        <v>400</v>
      </c>
      <c r="I892" s="203">
        <v>400</v>
      </c>
      <c r="J892" s="113"/>
      <c r="K892" s="113"/>
      <c r="L892" s="88">
        <f t="shared" si="147"/>
        <v>400</v>
      </c>
      <c r="M892" s="113">
        <v>400</v>
      </c>
      <c r="N892" s="114"/>
      <c r="O892" s="114"/>
      <c r="P892" s="114">
        <f t="shared" si="148"/>
        <v>0</v>
      </c>
      <c r="Q892" s="113"/>
      <c r="R892" s="114"/>
      <c r="S892" s="114"/>
      <c r="T892" s="114">
        <f t="shared" si="149"/>
        <v>0.23100000000000001</v>
      </c>
      <c r="U892" s="114">
        <v>0.23100000000000001</v>
      </c>
      <c r="V892" s="114"/>
      <c r="W892" s="114"/>
      <c r="X892" s="82" t="s">
        <v>909</v>
      </c>
      <c r="Y892" s="108"/>
      <c r="Z892" s="50">
        <f t="shared" si="150"/>
        <v>400</v>
      </c>
      <c r="AA892" s="51">
        <f t="shared" si="151"/>
        <v>400</v>
      </c>
      <c r="AB892" s="51">
        <f t="shared" si="152"/>
        <v>0</v>
      </c>
      <c r="AC892" s="51">
        <f t="shared" si="153"/>
        <v>0.23100000000000001</v>
      </c>
    </row>
    <row r="893" spans="2:29" s="84" customFormat="1" ht="30">
      <c r="B893" s="49" t="s">
        <v>33</v>
      </c>
      <c r="E893" s="90">
        <v>65</v>
      </c>
      <c r="F893" s="108" t="s">
        <v>1184</v>
      </c>
      <c r="G893" s="394"/>
      <c r="H893" s="222">
        <f t="shared" ref="H893:H939" si="154">SUM(I893:K893)</f>
        <v>1900</v>
      </c>
      <c r="I893" s="203">
        <v>1900</v>
      </c>
      <c r="J893" s="113"/>
      <c r="K893" s="113"/>
      <c r="L893" s="88">
        <f t="shared" ref="L893:L939" si="155">SUM(M893:O893)</f>
        <v>1900</v>
      </c>
      <c r="M893" s="113">
        <v>1900</v>
      </c>
      <c r="N893" s="114"/>
      <c r="O893" s="114"/>
      <c r="P893" s="114">
        <f t="shared" ref="P893:P939" si="156">SUM(Q893:S893)</f>
        <v>0</v>
      </c>
      <c r="Q893" s="113"/>
      <c r="R893" s="114"/>
      <c r="S893" s="114"/>
      <c r="T893" s="114">
        <f t="shared" ref="T893:T939" si="157">SUM(U893:W893)</f>
        <v>0.53100000000000003</v>
      </c>
      <c r="U893" s="114">
        <v>0.53100000000000003</v>
      </c>
      <c r="V893" s="114"/>
      <c r="W893" s="114"/>
      <c r="X893" s="82" t="s">
        <v>909</v>
      </c>
      <c r="Y893" s="108"/>
      <c r="Z893" s="50">
        <f t="shared" si="150"/>
        <v>1900</v>
      </c>
      <c r="AA893" s="51">
        <f t="shared" si="151"/>
        <v>1900</v>
      </c>
      <c r="AB893" s="51">
        <f t="shared" si="152"/>
        <v>0</v>
      </c>
      <c r="AC893" s="51">
        <f t="shared" si="153"/>
        <v>0.53100000000000003</v>
      </c>
    </row>
    <row r="894" spans="2:29" s="84" customFormat="1" ht="30">
      <c r="B894" s="49" t="s">
        <v>33</v>
      </c>
      <c r="E894" s="90">
        <v>66</v>
      </c>
      <c r="F894" s="108" t="s">
        <v>1185</v>
      </c>
      <c r="G894" s="394"/>
      <c r="H894" s="222">
        <f t="shared" si="154"/>
        <v>1500</v>
      </c>
      <c r="I894" s="203">
        <v>1500</v>
      </c>
      <c r="J894" s="113"/>
      <c r="K894" s="113"/>
      <c r="L894" s="88">
        <f t="shared" si="155"/>
        <v>1500</v>
      </c>
      <c r="M894" s="113">
        <v>1500</v>
      </c>
      <c r="N894" s="114"/>
      <c r="O894" s="114"/>
      <c r="P894" s="114">
        <f t="shared" si="156"/>
        <v>0</v>
      </c>
      <c r="Q894" s="113"/>
      <c r="R894" s="114"/>
      <c r="S894" s="114"/>
      <c r="T894" s="114">
        <f t="shared" si="157"/>
        <v>2.5409999999999999</v>
      </c>
      <c r="U894" s="114">
        <v>2.5409999999999999</v>
      </c>
      <c r="V894" s="114"/>
      <c r="W894" s="114"/>
      <c r="X894" s="82" t="s">
        <v>909</v>
      </c>
      <c r="Y894" s="108"/>
      <c r="Z894" s="50">
        <f t="shared" si="150"/>
        <v>1500</v>
      </c>
      <c r="AA894" s="51">
        <f t="shared" si="151"/>
        <v>1500</v>
      </c>
      <c r="AB894" s="51">
        <f t="shared" si="152"/>
        <v>0</v>
      </c>
      <c r="AC894" s="51">
        <f t="shared" si="153"/>
        <v>2.5409999999999999</v>
      </c>
    </row>
    <row r="895" spans="2:29" s="84" customFormat="1" ht="30">
      <c r="B895" s="49" t="s">
        <v>33</v>
      </c>
      <c r="E895" s="90">
        <v>67</v>
      </c>
      <c r="F895" s="108" t="s">
        <v>1186</v>
      </c>
      <c r="G895" s="394"/>
      <c r="H895" s="222">
        <f t="shared" si="154"/>
        <v>1000</v>
      </c>
      <c r="I895" s="203">
        <v>1000</v>
      </c>
      <c r="J895" s="113"/>
      <c r="K895" s="113"/>
      <c r="L895" s="88">
        <f t="shared" si="155"/>
        <v>1000</v>
      </c>
      <c r="M895" s="113">
        <v>1000</v>
      </c>
      <c r="N895" s="114"/>
      <c r="O895" s="114"/>
      <c r="P895" s="114">
        <f t="shared" si="156"/>
        <v>0</v>
      </c>
      <c r="Q895" s="113"/>
      <c r="R895" s="114"/>
      <c r="S895" s="114"/>
      <c r="T895" s="114">
        <f t="shared" si="157"/>
        <v>1.873</v>
      </c>
      <c r="U895" s="114">
        <v>1.873</v>
      </c>
      <c r="V895" s="114"/>
      <c r="W895" s="114"/>
      <c r="X895" s="82" t="s">
        <v>909</v>
      </c>
      <c r="Y895" s="108"/>
      <c r="Z895" s="50">
        <f t="shared" si="150"/>
        <v>1000</v>
      </c>
      <c r="AA895" s="51">
        <f t="shared" si="151"/>
        <v>1000</v>
      </c>
      <c r="AB895" s="51">
        <f t="shared" si="152"/>
        <v>0</v>
      </c>
      <c r="AC895" s="51">
        <f t="shared" si="153"/>
        <v>1.873</v>
      </c>
    </row>
    <row r="896" spans="2:29" s="84" customFormat="1" ht="30">
      <c r="B896" s="49" t="s">
        <v>33</v>
      </c>
      <c r="E896" s="90">
        <v>68</v>
      </c>
      <c r="F896" s="108" t="s">
        <v>1187</v>
      </c>
      <c r="G896" s="394"/>
      <c r="H896" s="222">
        <f t="shared" si="154"/>
        <v>750</v>
      </c>
      <c r="I896" s="203">
        <v>750</v>
      </c>
      <c r="J896" s="113"/>
      <c r="K896" s="113"/>
      <c r="L896" s="88">
        <f t="shared" si="155"/>
        <v>750</v>
      </c>
      <c r="M896" s="113">
        <v>750</v>
      </c>
      <c r="N896" s="114"/>
      <c r="O896" s="114"/>
      <c r="P896" s="114">
        <f t="shared" si="156"/>
        <v>0</v>
      </c>
      <c r="Q896" s="113"/>
      <c r="R896" s="114"/>
      <c r="S896" s="114"/>
      <c r="T896" s="114">
        <f t="shared" si="157"/>
        <v>1.3320000000000001</v>
      </c>
      <c r="U896" s="114">
        <v>1.3320000000000001</v>
      </c>
      <c r="V896" s="114"/>
      <c r="W896" s="114"/>
      <c r="X896" s="82" t="s">
        <v>909</v>
      </c>
      <c r="Y896" s="108"/>
      <c r="Z896" s="50">
        <f t="shared" si="150"/>
        <v>750</v>
      </c>
      <c r="AA896" s="51">
        <f t="shared" si="151"/>
        <v>750</v>
      </c>
      <c r="AB896" s="51">
        <f t="shared" si="152"/>
        <v>0</v>
      </c>
      <c r="AC896" s="51">
        <f t="shared" si="153"/>
        <v>1.3320000000000001</v>
      </c>
    </row>
    <row r="897" spans="2:29" s="84" customFormat="1" ht="30">
      <c r="B897" s="49" t="s">
        <v>33</v>
      </c>
      <c r="E897" s="90">
        <v>69</v>
      </c>
      <c r="F897" s="108" t="s">
        <v>1188</v>
      </c>
      <c r="G897" s="394"/>
      <c r="H897" s="222">
        <f t="shared" si="154"/>
        <v>1900</v>
      </c>
      <c r="I897" s="203">
        <v>1900</v>
      </c>
      <c r="J897" s="113"/>
      <c r="K897" s="113"/>
      <c r="L897" s="88">
        <f t="shared" si="155"/>
        <v>0</v>
      </c>
      <c r="M897" s="113"/>
      <c r="N897" s="114"/>
      <c r="O897" s="114"/>
      <c r="P897" s="114">
        <f t="shared" si="156"/>
        <v>1900</v>
      </c>
      <c r="Q897" s="113">
        <v>1900</v>
      </c>
      <c r="R897" s="114"/>
      <c r="S897" s="114"/>
      <c r="T897" s="114">
        <f t="shared" si="157"/>
        <v>0</v>
      </c>
      <c r="U897" s="114"/>
      <c r="V897" s="114"/>
      <c r="W897" s="114"/>
      <c r="X897" s="82" t="s">
        <v>909</v>
      </c>
      <c r="Y897" s="108"/>
      <c r="Z897" s="50">
        <f t="shared" si="150"/>
        <v>1900</v>
      </c>
      <c r="AA897" s="51">
        <f t="shared" si="151"/>
        <v>0</v>
      </c>
      <c r="AB897" s="51">
        <f t="shared" si="152"/>
        <v>1900</v>
      </c>
      <c r="AC897" s="51">
        <f t="shared" si="153"/>
        <v>0</v>
      </c>
    </row>
    <row r="898" spans="2:29" s="84" customFormat="1" ht="30">
      <c r="B898" s="49" t="s">
        <v>33</v>
      </c>
      <c r="E898" s="90">
        <v>70</v>
      </c>
      <c r="F898" s="108" t="s">
        <v>1189</v>
      </c>
      <c r="G898" s="394"/>
      <c r="H898" s="222">
        <f t="shared" si="154"/>
        <v>1794</v>
      </c>
      <c r="I898" s="203">
        <v>1794</v>
      </c>
      <c r="J898" s="113"/>
      <c r="K898" s="113"/>
      <c r="L898" s="88">
        <f t="shared" si="155"/>
        <v>0</v>
      </c>
      <c r="M898" s="113"/>
      <c r="N898" s="114"/>
      <c r="O898" s="114"/>
      <c r="P898" s="114">
        <f t="shared" si="156"/>
        <v>1794</v>
      </c>
      <c r="Q898" s="113">
        <v>1794</v>
      </c>
      <c r="R898" s="114"/>
      <c r="S898" s="114"/>
      <c r="T898" s="114">
        <f t="shared" si="157"/>
        <v>0</v>
      </c>
      <c r="U898" s="114"/>
      <c r="V898" s="114"/>
      <c r="W898" s="114"/>
      <c r="X898" s="82" t="s">
        <v>909</v>
      </c>
      <c r="Y898" s="108"/>
      <c r="Z898" s="50">
        <f t="shared" si="150"/>
        <v>1794</v>
      </c>
      <c r="AA898" s="51">
        <f t="shared" si="151"/>
        <v>0</v>
      </c>
      <c r="AB898" s="51">
        <f t="shared" si="152"/>
        <v>1794</v>
      </c>
      <c r="AC898" s="51">
        <f t="shared" si="153"/>
        <v>0</v>
      </c>
    </row>
    <row r="899" spans="2:29" s="84" customFormat="1" ht="30">
      <c r="B899" s="49" t="s">
        <v>33</v>
      </c>
      <c r="E899" s="90">
        <v>71</v>
      </c>
      <c r="F899" s="108" t="s">
        <v>1190</v>
      </c>
      <c r="G899" s="394" t="s">
        <v>1104</v>
      </c>
      <c r="H899" s="222">
        <f t="shared" si="154"/>
        <v>500</v>
      </c>
      <c r="I899" s="203">
        <v>500</v>
      </c>
      <c r="J899" s="113"/>
      <c r="K899" s="113"/>
      <c r="L899" s="88">
        <f t="shared" si="155"/>
        <v>500</v>
      </c>
      <c r="M899" s="113">
        <v>500</v>
      </c>
      <c r="N899" s="114"/>
      <c r="O899" s="114"/>
      <c r="P899" s="114">
        <f t="shared" si="156"/>
        <v>0</v>
      </c>
      <c r="Q899" s="113"/>
      <c r="R899" s="114"/>
      <c r="S899" s="114"/>
      <c r="T899" s="114">
        <f t="shared" si="157"/>
        <v>2.8208760000000002</v>
      </c>
      <c r="U899" s="114">
        <v>2.8208760000000002</v>
      </c>
      <c r="V899" s="114"/>
      <c r="W899" s="114"/>
      <c r="X899" s="82" t="s">
        <v>1098</v>
      </c>
      <c r="Y899" s="108"/>
      <c r="Z899" s="50">
        <f t="shared" si="150"/>
        <v>500</v>
      </c>
      <c r="AA899" s="51">
        <f t="shared" si="151"/>
        <v>500</v>
      </c>
      <c r="AB899" s="51">
        <f t="shared" si="152"/>
        <v>0</v>
      </c>
      <c r="AC899" s="51">
        <f t="shared" si="153"/>
        <v>2.8208760000000002</v>
      </c>
    </row>
    <row r="900" spans="2:29" s="84" customFormat="1" ht="30">
      <c r="B900" s="49" t="s">
        <v>33</v>
      </c>
      <c r="E900" s="90">
        <v>72</v>
      </c>
      <c r="F900" s="108" t="s">
        <v>1191</v>
      </c>
      <c r="G900" s="394"/>
      <c r="H900" s="222">
        <f t="shared" si="154"/>
        <v>500</v>
      </c>
      <c r="I900" s="203">
        <v>500</v>
      </c>
      <c r="J900" s="113"/>
      <c r="K900" s="113"/>
      <c r="L900" s="88">
        <f t="shared" si="155"/>
        <v>500</v>
      </c>
      <c r="M900" s="113">
        <v>500</v>
      </c>
      <c r="N900" s="114"/>
      <c r="O900" s="114"/>
      <c r="P900" s="114">
        <f t="shared" si="156"/>
        <v>0</v>
      </c>
      <c r="Q900" s="113"/>
      <c r="R900" s="114"/>
      <c r="S900" s="114"/>
      <c r="T900" s="114">
        <f t="shared" si="157"/>
        <v>6.6120000000000001</v>
      </c>
      <c r="U900" s="114">
        <v>6.6120000000000001</v>
      </c>
      <c r="V900" s="114"/>
      <c r="W900" s="114"/>
      <c r="X900" s="82" t="s">
        <v>1098</v>
      </c>
      <c r="Y900" s="108"/>
      <c r="Z900" s="50">
        <f t="shared" si="150"/>
        <v>500</v>
      </c>
      <c r="AA900" s="51">
        <f t="shared" si="151"/>
        <v>500</v>
      </c>
      <c r="AB900" s="51">
        <f t="shared" si="152"/>
        <v>0</v>
      </c>
      <c r="AC900" s="51">
        <f t="shared" si="153"/>
        <v>6.6120000000000001</v>
      </c>
    </row>
    <row r="901" spans="2:29" s="84" customFormat="1" ht="30">
      <c r="B901" s="49" t="s">
        <v>33</v>
      </c>
      <c r="E901" s="90">
        <v>73</v>
      </c>
      <c r="F901" s="108" t="s">
        <v>1192</v>
      </c>
      <c r="G901" s="394"/>
      <c r="H901" s="222">
        <f t="shared" si="154"/>
        <v>924</v>
      </c>
      <c r="I901" s="203">
        <v>924</v>
      </c>
      <c r="J901" s="113"/>
      <c r="K901" s="113"/>
      <c r="L901" s="88">
        <f t="shared" si="155"/>
        <v>924</v>
      </c>
      <c r="M901" s="113">
        <v>924</v>
      </c>
      <c r="N901" s="114"/>
      <c r="O901" s="114"/>
      <c r="P901" s="114">
        <f t="shared" si="156"/>
        <v>0</v>
      </c>
      <c r="Q901" s="113"/>
      <c r="R901" s="114"/>
      <c r="S901" s="114"/>
      <c r="T901" s="114">
        <f t="shared" si="157"/>
        <v>11.153012</v>
      </c>
      <c r="U901" s="114">
        <v>11.153012</v>
      </c>
      <c r="V901" s="114"/>
      <c r="W901" s="114"/>
      <c r="X901" s="82" t="s">
        <v>1098</v>
      </c>
      <c r="Y901" s="108"/>
      <c r="Z901" s="50">
        <f t="shared" si="150"/>
        <v>924</v>
      </c>
      <c r="AA901" s="51">
        <f t="shared" si="151"/>
        <v>924</v>
      </c>
      <c r="AB901" s="51">
        <f t="shared" si="152"/>
        <v>0</v>
      </c>
      <c r="AC901" s="51">
        <f t="shared" si="153"/>
        <v>11.153012</v>
      </c>
    </row>
    <row r="902" spans="2:29" s="84" customFormat="1" ht="30">
      <c r="B902" s="49" t="s">
        <v>33</v>
      </c>
      <c r="E902" s="90">
        <v>74</v>
      </c>
      <c r="F902" s="108" t="s">
        <v>1193</v>
      </c>
      <c r="G902" s="394"/>
      <c r="H902" s="222">
        <f t="shared" si="154"/>
        <v>550</v>
      </c>
      <c r="I902" s="203">
        <v>550</v>
      </c>
      <c r="J902" s="113"/>
      <c r="K902" s="113"/>
      <c r="L902" s="88">
        <f t="shared" si="155"/>
        <v>550</v>
      </c>
      <c r="M902" s="113">
        <v>550</v>
      </c>
      <c r="N902" s="114"/>
      <c r="O902" s="114"/>
      <c r="P902" s="114">
        <f t="shared" si="156"/>
        <v>0</v>
      </c>
      <c r="Q902" s="113"/>
      <c r="R902" s="114"/>
      <c r="S902" s="114"/>
      <c r="T902" s="114">
        <f t="shared" si="157"/>
        <v>1.161432</v>
      </c>
      <c r="U902" s="114">
        <v>1.161432</v>
      </c>
      <c r="V902" s="114"/>
      <c r="W902" s="114"/>
      <c r="X902" s="82" t="s">
        <v>1098</v>
      </c>
      <c r="Y902" s="108"/>
      <c r="Z902" s="50">
        <f t="shared" si="150"/>
        <v>550</v>
      </c>
      <c r="AA902" s="51">
        <f t="shared" si="151"/>
        <v>550</v>
      </c>
      <c r="AB902" s="51">
        <f t="shared" si="152"/>
        <v>0</v>
      </c>
      <c r="AC902" s="51">
        <f t="shared" si="153"/>
        <v>1.161432</v>
      </c>
    </row>
    <row r="903" spans="2:29" s="84" customFormat="1" ht="30">
      <c r="B903" s="49" t="s">
        <v>33</v>
      </c>
      <c r="E903" s="90">
        <v>75</v>
      </c>
      <c r="F903" s="108" t="s">
        <v>1194</v>
      </c>
      <c r="G903" s="394"/>
      <c r="H903" s="222">
        <f t="shared" si="154"/>
        <v>700</v>
      </c>
      <c r="I903" s="203">
        <v>700</v>
      </c>
      <c r="J903" s="113"/>
      <c r="K903" s="113"/>
      <c r="L903" s="88">
        <f t="shared" si="155"/>
        <v>700</v>
      </c>
      <c r="M903" s="113">
        <v>700</v>
      </c>
      <c r="N903" s="114"/>
      <c r="O903" s="114"/>
      <c r="P903" s="114">
        <f t="shared" si="156"/>
        <v>0</v>
      </c>
      <c r="Q903" s="113"/>
      <c r="R903" s="114"/>
      <c r="S903" s="114"/>
      <c r="T903" s="114">
        <f t="shared" si="157"/>
        <v>0</v>
      </c>
      <c r="U903" s="114"/>
      <c r="V903" s="114"/>
      <c r="W903" s="114"/>
      <c r="X903" s="82" t="s">
        <v>1098</v>
      </c>
      <c r="Y903" s="108"/>
      <c r="Z903" s="50">
        <f t="shared" si="150"/>
        <v>700</v>
      </c>
      <c r="AA903" s="51">
        <f t="shared" si="151"/>
        <v>700</v>
      </c>
      <c r="AB903" s="51">
        <f t="shared" si="152"/>
        <v>0</v>
      </c>
      <c r="AC903" s="51">
        <f t="shared" si="153"/>
        <v>0</v>
      </c>
    </row>
    <row r="904" spans="2:29" s="84" customFormat="1" ht="30">
      <c r="B904" s="49" t="s">
        <v>33</v>
      </c>
      <c r="E904" s="90">
        <v>76</v>
      </c>
      <c r="F904" s="108" t="s">
        <v>1195</v>
      </c>
      <c r="G904" s="394"/>
      <c r="H904" s="222">
        <f t="shared" si="154"/>
        <v>700</v>
      </c>
      <c r="I904" s="203">
        <v>700</v>
      </c>
      <c r="J904" s="113"/>
      <c r="K904" s="113"/>
      <c r="L904" s="88">
        <f t="shared" si="155"/>
        <v>700</v>
      </c>
      <c r="M904" s="113">
        <v>700</v>
      </c>
      <c r="N904" s="114"/>
      <c r="O904" s="114"/>
      <c r="P904" s="114">
        <f t="shared" si="156"/>
        <v>0</v>
      </c>
      <c r="Q904" s="113"/>
      <c r="R904" s="114"/>
      <c r="S904" s="114"/>
      <c r="T904" s="114">
        <f t="shared" si="157"/>
        <v>0</v>
      </c>
      <c r="U904" s="114"/>
      <c r="V904" s="114"/>
      <c r="W904" s="114"/>
      <c r="X904" s="82" t="s">
        <v>1098</v>
      </c>
      <c r="Y904" s="108"/>
      <c r="Z904" s="50">
        <f t="shared" si="150"/>
        <v>700</v>
      </c>
      <c r="AA904" s="51">
        <f t="shared" si="151"/>
        <v>700</v>
      </c>
      <c r="AB904" s="51">
        <f t="shared" si="152"/>
        <v>0</v>
      </c>
      <c r="AC904" s="51">
        <f t="shared" si="153"/>
        <v>0</v>
      </c>
    </row>
    <row r="905" spans="2:29" s="84" customFormat="1" ht="30">
      <c r="B905" s="49" t="s">
        <v>33</v>
      </c>
      <c r="E905" s="90">
        <v>77</v>
      </c>
      <c r="F905" s="108" t="s">
        <v>1196</v>
      </c>
      <c r="G905" s="394"/>
      <c r="H905" s="222">
        <f t="shared" si="154"/>
        <v>700</v>
      </c>
      <c r="I905" s="203">
        <v>700</v>
      </c>
      <c r="J905" s="113"/>
      <c r="K905" s="113"/>
      <c r="L905" s="88">
        <f t="shared" si="155"/>
        <v>0</v>
      </c>
      <c r="M905" s="113"/>
      <c r="N905" s="114"/>
      <c r="O905" s="114"/>
      <c r="P905" s="114">
        <f t="shared" si="156"/>
        <v>700</v>
      </c>
      <c r="Q905" s="113">
        <v>700</v>
      </c>
      <c r="R905" s="114"/>
      <c r="S905" s="114"/>
      <c r="T905" s="114">
        <f t="shared" si="157"/>
        <v>23.747</v>
      </c>
      <c r="U905" s="114">
        <v>23.747</v>
      </c>
      <c r="V905" s="114"/>
      <c r="W905" s="114"/>
      <c r="X905" s="82" t="s">
        <v>1098</v>
      </c>
      <c r="Y905" s="108"/>
      <c r="Z905" s="50">
        <f t="shared" si="150"/>
        <v>700</v>
      </c>
      <c r="AA905" s="51">
        <f t="shared" si="151"/>
        <v>0</v>
      </c>
      <c r="AB905" s="51">
        <f t="shared" si="152"/>
        <v>700</v>
      </c>
      <c r="AC905" s="51">
        <f t="shared" si="153"/>
        <v>23.747</v>
      </c>
    </row>
    <row r="906" spans="2:29" s="84" customFormat="1" ht="30">
      <c r="B906" s="49" t="s">
        <v>33</v>
      </c>
      <c r="E906" s="90">
        <v>78</v>
      </c>
      <c r="F906" s="108" t="s">
        <v>1197</v>
      </c>
      <c r="G906" s="394" t="s">
        <v>1207</v>
      </c>
      <c r="H906" s="222">
        <f t="shared" si="154"/>
        <v>700</v>
      </c>
      <c r="I906" s="203">
        <v>700</v>
      </c>
      <c r="J906" s="113"/>
      <c r="K906" s="113"/>
      <c r="L906" s="88">
        <f t="shared" si="155"/>
        <v>700</v>
      </c>
      <c r="M906" s="113">
        <v>700</v>
      </c>
      <c r="N906" s="114"/>
      <c r="O906" s="114"/>
      <c r="P906" s="114">
        <f t="shared" si="156"/>
        <v>0</v>
      </c>
      <c r="Q906" s="113"/>
      <c r="R906" s="114"/>
      <c r="S906" s="114"/>
      <c r="T906" s="114">
        <f t="shared" si="157"/>
        <v>0.22800000000000001</v>
      </c>
      <c r="U906" s="114">
        <v>0.22800000000000001</v>
      </c>
      <c r="V906" s="114"/>
      <c r="W906" s="114"/>
      <c r="X906" s="82" t="s">
        <v>1198</v>
      </c>
      <c r="Y906" s="108"/>
      <c r="Z906" s="50">
        <f t="shared" si="150"/>
        <v>700</v>
      </c>
      <c r="AA906" s="51">
        <f t="shared" si="151"/>
        <v>700</v>
      </c>
      <c r="AB906" s="51">
        <f t="shared" si="152"/>
        <v>0</v>
      </c>
      <c r="AC906" s="51">
        <f t="shared" si="153"/>
        <v>0.22800000000000001</v>
      </c>
    </row>
    <row r="907" spans="2:29" s="84" customFormat="1" ht="30">
      <c r="B907" s="49" t="s">
        <v>33</v>
      </c>
      <c r="E907" s="90">
        <v>79</v>
      </c>
      <c r="F907" s="108" t="s">
        <v>1199</v>
      </c>
      <c r="G907" s="394"/>
      <c r="H907" s="222">
        <f t="shared" si="154"/>
        <v>1116</v>
      </c>
      <c r="I907" s="203">
        <v>1116</v>
      </c>
      <c r="J907" s="113"/>
      <c r="K907" s="113"/>
      <c r="L907" s="88">
        <f t="shared" si="155"/>
        <v>1116</v>
      </c>
      <c r="M907" s="113">
        <v>1116</v>
      </c>
      <c r="N907" s="114"/>
      <c r="O907" s="114"/>
      <c r="P907" s="114">
        <f t="shared" si="156"/>
        <v>0</v>
      </c>
      <c r="Q907" s="113"/>
      <c r="R907" s="114"/>
      <c r="S907" s="114"/>
      <c r="T907" s="114">
        <f t="shared" si="157"/>
        <v>0.40300000000000002</v>
      </c>
      <c r="U907" s="114">
        <v>0.40300000000000002</v>
      </c>
      <c r="V907" s="114"/>
      <c r="W907" s="114"/>
      <c r="X907" s="82" t="s">
        <v>1198</v>
      </c>
      <c r="Y907" s="108"/>
      <c r="Z907" s="50">
        <f t="shared" si="150"/>
        <v>1116</v>
      </c>
      <c r="AA907" s="51">
        <f t="shared" si="151"/>
        <v>1116</v>
      </c>
      <c r="AB907" s="51">
        <f t="shared" si="152"/>
        <v>0</v>
      </c>
      <c r="AC907" s="51">
        <f t="shared" si="153"/>
        <v>0.40300000000000002</v>
      </c>
    </row>
    <row r="908" spans="2:29" s="84" customFormat="1" ht="30">
      <c r="B908" s="49" t="s">
        <v>33</v>
      </c>
      <c r="E908" s="90">
        <v>80</v>
      </c>
      <c r="F908" s="108" t="s">
        <v>1200</v>
      </c>
      <c r="G908" s="394"/>
      <c r="H908" s="222">
        <f t="shared" si="154"/>
        <v>1200</v>
      </c>
      <c r="I908" s="203">
        <v>1200</v>
      </c>
      <c r="J908" s="113"/>
      <c r="K908" s="113"/>
      <c r="L908" s="88">
        <f t="shared" si="155"/>
        <v>1200</v>
      </c>
      <c r="M908" s="113">
        <v>1200</v>
      </c>
      <c r="N908" s="114"/>
      <c r="O908" s="114"/>
      <c r="P908" s="114">
        <f t="shared" si="156"/>
        <v>0</v>
      </c>
      <c r="Q908" s="113"/>
      <c r="R908" s="114"/>
      <c r="S908" s="114"/>
      <c r="T908" s="114">
        <f t="shared" si="157"/>
        <v>0.29099999999999998</v>
      </c>
      <c r="U908" s="114">
        <v>0.29099999999999998</v>
      </c>
      <c r="V908" s="114"/>
      <c r="W908" s="114"/>
      <c r="X908" s="82" t="s">
        <v>1198</v>
      </c>
      <c r="Y908" s="108"/>
      <c r="Z908" s="50">
        <f t="shared" ref="Z908:Z971" si="158">I908+J908+K908</f>
        <v>1200</v>
      </c>
      <c r="AA908" s="51">
        <f t="shared" ref="AA908:AA971" si="159">M908+N908+O908</f>
        <v>1200</v>
      </c>
      <c r="AB908" s="51">
        <f t="shared" ref="AB908:AB971" si="160">Q908+R908+S908</f>
        <v>0</v>
      </c>
      <c r="AC908" s="51">
        <f t="shared" ref="AC908:AC971" si="161">U908+V908+W908</f>
        <v>0.29099999999999998</v>
      </c>
    </row>
    <row r="909" spans="2:29" s="84" customFormat="1" ht="30">
      <c r="B909" s="49" t="s">
        <v>33</v>
      </c>
      <c r="E909" s="90">
        <v>81</v>
      </c>
      <c r="F909" s="108" t="s">
        <v>1201</v>
      </c>
      <c r="G909" s="394"/>
      <c r="H909" s="222">
        <f t="shared" si="154"/>
        <v>1300</v>
      </c>
      <c r="I909" s="203">
        <v>1300</v>
      </c>
      <c r="J909" s="113"/>
      <c r="K909" s="113"/>
      <c r="L909" s="88">
        <f t="shared" si="155"/>
        <v>1300</v>
      </c>
      <c r="M909" s="113">
        <v>1300</v>
      </c>
      <c r="N909" s="114"/>
      <c r="O909" s="114"/>
      <c r="P909" s="114">
        <f t="shared" si="156"/>
        <v>0</v>
      </c>
      <c r="Q909" s="113"/>
      <c r="R909" s="114"/>
      <c r="S909" s="114"/>
      <c r="T909" s="114">
        <f t="shared" si="157"/>
        <v>2.1970000000000001</v>
      </c>
      <c r="U909" s="114">
        <v>2.1970000000000001</v>
      </c>
      <c r="V909" s="114"/>
      <c r="W909" s="114"/>
      <c r="X909" s="82" t="s">
        <v>1198</v>
      </c>
      <c r="Y909" s="108"/>
      <c r="Z909" s="50">
        <f t="shared" si="158"/>
        <v>1300</v>
      </c>
      <c r="AA909" s="51">
        <f t="shared" si="159"/>
        <v>1300</v>
      </c>
      <c r="AB909" s="51">
        <f t="shared" si="160"/>
        <v>0</v>
      </c>
      <c r="AC909" s="51">
        <f t="shared" si="161"/>
        <v>2.1970000000000001</v>
      </c>
    </row>
    <row r="910" spans="2:29" s="84" customFormat="1" ht="30">
      <c r="B910" s="49" t="s">
        <v>33</v>
      </c>
      <c r="E910" s="90">
        <v>82</v>
      </c>
      <c r="F910" s="108" t="s">
        <v>1202</v>
      </c>
      <c r="G910" s="394"/>
      <c r="H910" s="222">
        <f t="shared" si="154"/>
        <v>1000</v>
      </c>
      <c r="I910" s="203">
        <v>1000</v>
      </c>
      <c r="J910" s="113"/>
      <c r="K910" s="113"/>
      <c r="L910" s="88">
        <f t="shared" si="155"/>
        <v>0</v>
      </c>
      <c r="M910" s="113"/>
      <c r="N910" s="114"/>
      <c r="O910" s="114"/>
      <c r="P910" s="114">
        <f t="shared" si="156"/>
        <v>1000</v>
      </c>
      <c r="Q910" s="113">
        <v>1000</v>
      </c>
      <c r="R910" s="114"/>
      <c r="S910" s="114"/>
      <c r="T910" s="114">
        <f t="shared" si="157"/>
        <v>0</v>
      </c>
      <c r="U910" s="114"/>
      <c r="V910" s="114"/>
      <c r="W910" s="114"/>
      <c r="X910" s="82" t="s">
        <v>1198</v>
      </c>
      <c r="Y910" s="108"/>
      <c r="Z910" s="50">
        <f t="shared" si="158"/>
        <v>1000</v>
      </c>
      <c r="AA910" s="51">
        <f t="shared" si="159"/>
        <v>0</v>
      </c>
      <c r="AB910" s="51">
        <f t="shared" si="160"/>
        <v>1000</v>
      </c>
      <c r="AC910" s="51">
        <f t="shared" si="161"/>
        <v>0</v>
      </c>
    </row>
    <row r="911" spans="2:29" s="84" customFormat="1" ht="30">
      <c r="B911" s="49" t="s">
        <v>33</v>
      </c>
      <c r="E911" s="90">
        <v>83</v>
      </c>
      <c r="F911" s="108" t="s">
        <v>1203</v>
      </c>
      <c r="G911" s="394"/>
      <c r="H911" s="222">
        <f t="shared" si="154"/>
        <v>1000</v>
      </c>
      <c r="I911" s="203">
        <v>1000</v>
      </c>
      <c r="J911" s="113"/>
      <c r="K911" s="113"/>
      <c r="L911" s="88">
        <f t="shared" si="155"/>
        <v>0</v>
      </c>
      <c r="M911" s="113"/>
      <c r="N911" s="114"/>
      <c r="O911" s="114"/>
      <c r="P911" s="114">
        <f t="shared" si="156"/>
        <v>1000</v>
      </c>
      <c r="Q911" s="113">
        <v>1000</v>
      </c>
      <c r="R911" s="114"/>
      <c r="S911" s="114"/>
      <c r="T911" s="114">
        <f t="shared" si="157"/>
        <v>0</v>
      </c>
      <c r="U911" s="114"/>
      <c r="V911" s="114"/>
      <c r="W911" s="114"/>
      <c r="X911" s="82" t="s">
        <v>1198</v>
      </c>
      <c r="Y911" s="108"/>
      <c r="Z911" s="50">
        <f t="shared" si="158"/>
        <v>1000</v>
      </c>
      <c r="AA911" s="51">
        <f t="shared" si="159"/>
        <v>0</v>
      </c>
      <c r="AB911" s="51">
        <f t="shared" si="160"/>
        <v>1000</v>
      </c>
      <c r="AC911" s="51">
        <f t="shared" si="161"/>
        <v>0</v>
      </c>
    </row>
    <row r="912" spans="2:29" s="84" customFormat="1" ht="30">
      <c r="B912" s="49" t="s">
        <v>33</v>
      </c>
      <c r="E912" s="90">
        <v>84</v>
      </c>
      <c r="F912" s="108" t="s">
        <v>1204</v>
      </c>
      <c r="G912" s="394"/>
      <c r="H912" s="222">
        <f t="shared" si="154"/>
        <v>697</v>
      </c>
      <c r="I912" s="203">
        <v>697</v>
      </c>
      <c r="J912" s="113"/>
      <c r="K912" s="113"/>
      <c r="L912" s="88">
        <f t="shared" si="155"/>
        <v>0</v>
      </c>
      <c r="M912" s="113"/>
      <c r="N912" s="114"/>
      <c r="O912" s="114"/>
      <c r="P912" s="114">
        <f t="shared" si="156"/>
        <v>697</v>
      </c>
      <c r="Q912" s="113">
        <v>697</v>
      </c>
      <c r="R912" s="114"/>
      <c r="S912" s="114"/>
      <c r="T912" s="114">
        <f t="shared" si="157"/>
        <v>0</v>
      </c>
      <c r="U912" s="114"/>
      <c r="V912" s="114"/>
      <c r="W912" s="114"/>
      <c r="X912" s="82" t="s">
        <v>1198</v>
      </c>
      <c r="Y912" s="108"/>
      <c r="Z912" s="50">
        <f t="shared" si="158"/>
        <v>697</v>
      </c>
      <c r="AA912" s="51">
        <f t="shared" si="159"/>
        <v>0</v>
      </c>
      <c r="AB912" s="51">
        <f t="shared" si="160"/>
        <v>697</v>
      </c>
      <c r="AC912" s="51">
        <f t="shared" si="161"/>
        <v>0</v>
      </c>
    </row>
    <row r="913" spans="2:29" s="84" customFormat="1" ht="30">
      <c r="B913" s="49" t="s">
        <v>33</v>
      </c>
      <c r="E913" s="90">
        <v>85</v>
      </c>
      <c r="F913" s="108" t="s">
        <v>1205</v>
      </c>
      <c r="G913" s="394"/>
      <c r="H913" s="222">
        <f t="shared" si="154"/>
        <v>1500</v>
      </c>
      <c r="I913" s="203">
        <v>1500</v>
      </c>
      <c r="J913" s="113"/>
      <c r="K913" s="113"/>
      <c r="L913" s="88">
        <f t="shared" si="155"/>
        <v>0</v>
      </c>
      <c r="M913" s="113"/>
      <c r="N913" s="114"/>
      <c r="O913" s="114"/>
      <c r="P913" s="114">
        <f t="shared" si="156"/>
        <v>1500</v>
      </c>
      <c r="Q913" s="113">
        <v>1500</v>
      </c>
      <c r="R913" s="114"/>
      <c r="S913" s="114"/>
      <c r="T913" s="114">
        <f t="shared" si="157"/>
        <v>0</v>
      </c>
      <c r="U913" s="114"/>
      <c r="V913" s="114"/>
      <c r="W913" s="114"/>
      <c r="X913" s="82" t="s">
        <v>1198</v>
      </c>
      <c r="Y913" s="108"/>
      <c r="Z913" s="50">
        <f t="shared" si="158"/>
        <v>1500</v>
      </c>
      <c r="AA913" s="51">
        <f t="shared" si="159"/>
        <v>0</v>
      </c>
      <c r="AB913" s="51">
        <f t="shared" si="160"/>
        <v>1500</v>
      </c>
      <c r="AC913" s="51">
        <f t="shared" si="161"/>
        <v>0</v>
      </c>
    </row>
    <row r="914" spans="2:29" s="84" customFormat="1" ht="30">
      <c r="B914" s="49" t="s">
        <v>33</v>
      </c>
      <c r="E914" s="90">
        <v>86</v>
      </c>
      <c r="F914" s="108" t="s">
        <v>1206</v>
      </c>
      <c r="G914" s="394"/>
      <c r="H914" s="222">
        <f t="shared" si="154"/>
        <v>1500</v>
      </c>
      <c r="I914" s="203">
        <v>1500</v>
      </c>
      <c r="J914" s="113"/>
      <c r="K914" s="113"/>
      <c r="L914" s="88">
        <f t="shared" si="155"/>
        <v>0</v>
      </c>
      <c r="M914" s="113"/>
      <c r="N914" s="114"/>
      <c r="O914" s="114"/>
      <c r="P914" s="114">
        <f t="shared" si="156"/>
        <v>1500</v>
      </c>
      <c r="Q914" s="113">
        <v>1500</v>
      </c>
      <c r="R914" s="114"/>
      <c r="S914" s="114"/>
      <c r="T914" s="114">
        <f t="shared" si="157"/>
        <v>0</v>
      </c>
      <c r="U914" s="114"/>
      <c r="V914" s="114"/>
      <c r="W914" s="114"/>
      <c r="X914" s="82" t="s">
        <v>1198</v>
      </c>
      <c r="Y914" s="108"/>
      <c r="Z914" s="50">
        <f t="shared" si="158"/>
        <v>1500</v>
      </c>
      <c r="AA914" s="51">
        <f t="shared" si="159"/>
        <v>0</v>
      </c>
      <c r="AB914" s="51">
        <f t="shared" si="160"/>
        <v>1500</v>
      </c>
      <c r="AC914" s="51">
        <f t="shared" si="161"/>
        <v>0</v>
      </c>
    </row>
    <row r="915" spans="2:29" s="84" customFormat="1" ht="30">
      <c r="B915" s="49" t="s">
        <v>33</v>
      </c>
      <c r="E915" s="90">
        <v>87</v>
      </c>
      <c r="F915" s="108" t="s">
        <v>1208</v>
      </c>
      <c r="G915" s="394" t="s">
        <v>1103</v>
      </c>
      <c r="H915" s="222">
        <f t="shared" si="154"/>
        <v>800</v>
      </c>
      <c r="I915" s="203">
        <v>800</v>
      </c>
      <c r="J915" s="113"/>
      <c r="K915" s="113"/>
      <c r="L915" s="88">
        <f t="shared" si="155"/>
        <v>800</v>
      </c>
      <c r="M915" s="113">
        <v>800</v>
      </c>
      <c r="N915" s="114"/>
      <c r="O915" s="114"/>
      <c r="P915" s="114">
        <f t="shared" si="156"/>
        <v>0</v>
      </c>
      <c r="Q915" s="113"/>
      <c r="R915" s="114"/>
      <c r="S915" s="114"/>
      <c r="T915" s="114">
        <f t="shared" si="157"/>
        <v>0.104</v>
      </c>
      <c r="U915" s="114">
        <v>0.104</v>
      </c>
      <c r="V915" s="114"/>
      <c r="W915" s="114"/>
      <c r="X915" s="82" t="s">
        <v>1098</v>
      </c>
      <c r="Y915" s="108"/>
      <c r="Z915" s="50">
        <f t="shared" si="158"/>
        <v>800</v>
      </c>
      <c r="AA915" s="51">
        <f t="shared" si="159"/>
        <v>800</v>
      </c>
      <c r="AB915" s="51">
        <f t="shared" si="160"/>
        <v>0</v>
      </c>
      <c r="AC915" s="51">
        <f t="shared" si="161"/>
        <v>0.104</v>
      </c>
    </row>
    <row r="916" spans="2:29" s="84" customFormat="1" ht="30">
      <c r="B916" s="49" t="s">
        <v>33</v>
      </c>
      <c r="E916" s="90">
        <v>88</v>
      </c>
      <c r="F916" s="108" t="s">
        <v>1209</v>
      </c>
      <c r="G916" s="394"/>
      <c r="H916" s="222">
        <f t="shared" si="154"/>
        <v>1133</v>
      </c>
      <c r="I916" s="203">
        <v>1133</v>
      </c>
      <c r="J916" s="113"/>
      <c r="K916" s="113"/>
      <c r="L916" s="88">
        <f t="shared" si="155"/>
        <v>1133</v>
      </c>
      <c r="M916" s="113">
        <v>1133</v>
      </c>
      <c r="N916" s="114"/>
      <c r="O916" s="114"/>
      <c r="P916" s="114">
        <f t="shared" si="156"/>
        <v>0</v>
      </c>
      <c r="Q916" s="113"/>
      <c r="R916" s="114"/>
      <c r="S916" s="114"/>
      <c r="T916" s="114">
        <f t="shared" si="157"/>
        <v>0.62519800000000003</v>
      </c>
      <c r="U916" s="114">
        <v>0.62519800000000003</v>
      </c>
      <c r="V916" s="114"/>
      <c r="W916" s="114"/>
      <c r="X916" s="82" t="s">
        <v>1098</v>
      </c>
      <c r="Y916" s="108"/>
      <c r="Z916" s="50">
        <f t="shared" si="158"/>
        <v>1133</v>
      </c>
      <c r="AA916" s="51">
        <f t="shared" si="159"/>
        <v>1133</v>
      </c>
      <c r="AB916" s="51">
        <f t="shared" si="160"/>
        <v>0</v>
      </c>
      <c r="AC916" s="51">
        <f t="shared" si="161"/>
        <v>0.62519800000000003</v>
      </c>
    </row>
    <row r="917" spans="2:29" s="84" customFormat="1" ht="30">
      <c r="B917" s="49" t="s">
        <v>33</v>
      </c>
      <c r="E917" s="90">
        <v>89</v>
      </c>
      <c r="F917" s="108" t="s">
        <v>1210</v>
      </c>
      <c r="G917" s="394"/>
      <c r="H917" s="222">
        <f t="shared" si="154"/>
        <v>1200</v>
      </c>
      <c r="I917" s="203">
        <v>1200</v>
      </c>
      <c r="J917" s="113"/>
      <c r="K917" s="113"/>
      <c r="L917" s="88">
        <f t="shared" si="155"/>
        <v>1200</v>
      </c>
      <c r="M917" s="113">
        <v>1200</v>
      </c>
      <c r="N917" s="114"/>
      <c r="O917" s="114"/>
      <c r="P917" s="114">
        <f t="shared" si="156"/>
        <v>0</v>
      </c>
      <c r="Q917" s="113"/>
      <c r="R917" s="114"/>
      <c r="S917" s="114"/>
      <c r="T917" s="114">
        <f t="shared" si="157"/>
        <v>40.017747</v>
      </c>
      <c r="U917" s="114">
        <v>40.017747</v>
      </c>
      <c r="V917" s="114"/>
      <c r="W917" s="114"/>
      <c r="X917" s="82" t="s">
        <v>1098</v>
      </c>
      <c r="Y917" s="108"/>
      <c r="Z917" s="50">
        <f t="shared" si="158"/>
        <v>1200</v>
      </c>
      <c r="AA917" s="51">
        <f t="shared" si="159"/>
        <v>1200</v>
      </c>
      <c r="AB917" s="51">
        <f t="shared" si="160"/>
        <v>0</v>
      </c>
      <c r="AC917" s="51">
        <f t="shared" si="161"/>
        <v>40.017747</v>
      </c>
    </row>
    <row r="918" spans="2:29" s="84" customFormat="1" ht="30">
      <c r="B918" s="49" t="s">
        <v>33</v>
      </c>
      <c r="E918" s="90">
        <v>90</v>
      </c>
      <c r="F918" s="108" t="s">
        <v>1211</v>
      </c>
      <c r="G918" s="394"/>
      <c r="H918" s="222">
        <f t="shared" si="154"/>
        <v>1200</v>
      </c>
      <c r="I918" s="203">
        <v>1200</v>
      </c>
      <c r="J918" s="113"/>
      <c r="K918" s="113"/>
      <c r="L918" s="88">
        <f t="shared" si="155"/>
        <v>1200</v>
      </c>
      <c r="M918" s="113">
        <v>1200</v>
      </c>
      <c r="N918" s="114"/>
      <c r="O918" s="114"/>
      <c r="P918" s="114">
        <f t="shared" si="156"/>
        <v>0</v>
      </c>
      <c r="Q918" s="113"/>
      <c r="R918" s="114"/>
      <c r="S918" s="114"/>
      <c r="T918" s="114">
        <f t="shared" si="157"/>
        <v>40.287750000000003</v>
      </c>
      <c r="U918" s="114">
        <v>40.287750000000003</v>
      </c>
      <c r="V918" s="114"/>
      <c r="W918" s="114"/>
      <c r="X918" s="82" t="s">
        <v>1098</v>
      </c>
      <c r="Y918" s="108"/>
      <c r="Z918" s="50">
        <f t="shared" si="158"/>
        <v>1200</v>
      </c>
      <c r="AA918" s="51">
        <f t="shared" si="159"/>
        <v>1200</v>
      </c>
      <c r="AB918" s="51">
        <f t="shared" si="160"/>
        <v>0</v>
      </c>
      <c r="AC918" s="51">
        <f t="shared" si="161"/>
        <v>40.287750000000003</v>
      </c>
    </row>
    <row r="919" spans="2:29" s="84" customFormat="1" ht="30">
      <c r="B919" s="49" t="s">
        <v>33</v>
      </c>
      <c r="E919" s="90">
        <v>91</v>
      </c>
      <c r="F919" s="108" t="s">
        <v>1212</v>
      </c>
      <c r="G919" s="394"/>
      <c r="H919" s="222">
        <f t="shared" si="154"/>
        <v>1100</v>
      </c>
      <c r="I919" s="203">
        <v>1100</v>
      </c>
      <c r="J919" s="113"/>
      <c r="K919" s="113"/>
      <c r="L919" s="88">
        <f t="shared" si="155"/>
        <v>500</v>
      </c>
      <c r="M919" s="113">
        <v>500</v>
      </c>
      <c r="N919" s="114"/>
      <c r="O919" s="114"/>
      <c r="P919" s="114">
        <f t="shared" si="156"/>
        <v>600</v>
      </c>
      <c r="Q919" s="113">
        <v>600</v>
      </c>
      <c r="R919" s="114"/>
      <c r="S919" s="114"/>
      <c r="T919" s="114">
        <f t="shared" si="157"/>
        <v>0</v>
      </c>
      <c r="U919" s="114"/>
      <c r="V919" s="114"/>
      <c r="W919" s="114"/>
      <c r="X919" s="82" t="s">
        <v>1098</v>
      </c>
      <c r="Y919" s="108"/>
      <c r="Z919" s="50">
        <f t="shared" si="158"/>
        <v>1100</v>
      </c>
      <c r="AA919" s="51">
        <f t="shared" si="159"/>
        <v>500</v>
      </c>
      <c r="AB919" s="51">
        <f t="shared" si="160"/>
        <v>600</v>
      </c>
      <c r="AC919" s="51">
        <f t="shared" si="161"/>
        <v>0</v>
      </c>
    </row>
    <row r="920" spans="2:29" s="84" customFormat="1" ht="30">
      <c r="B920" s="49" t="s">
        <v>33</v>
      </c>
      <c r="E920" s="90">
        <v>92</v>
      </c>
      <c r="F920" s="115" t="s">
        <v>1213</v>
      </c>
      <c r="G920" s="394"/>
      <c r="H920" s="222">
        <f t="shared" si="154"/>
        <v>1200</v>
      </c>
      <c r="I920" s="203">
        <v>1200</v>
      </c>
      <c r="J920" s="113"/>
      <c r="K920" s="113"/>
      <c r="L920" s="88">
        <f t="shared" si="155"/>
        <v>0</v>
      </c>
      <c r="M920" s="113"/>
      <c r="N920" s="114"/>
      <c r="O920" s="114"/>
      <c r="P920" s="114">
        <f t="shared" si="156"/>
        <v>1200</v>
      </c>
      <c r="Q920" s="113">
        <v>1200</v>
      </c>
      <c r="R920" s="114"/>
      <c r="S920" s="114"/>
      <c r="T920" s="114">
        <f t="shared" si="157"/>
        <v>0</v>
      </c>
      <c r="U920" s="114"/>
      <c r="V920" s="114"/>
      <c r="W920" s="114"/>
      <c r="X920" s="82" t="s">
        <v>1098</v>
      </c>
      <c r="Y920" s="108"/>
      <c r="Z920" s="50">
        <f t="shared" si="158"/>
        <v>1200</v>
      </c>
      <c r="AA920" s="51">
        <f t="shared" si="159"/>
        <v>0</v>
      </c>
      <c r="AB920" s="51">
        <f t="shared" si="160"/>
        <v>1200</v>
      </c>
      <c r="AC920" s="51">
        <f t="shared" si="161"/>
        <v>0</v>
      </c>
    </row>
    <row r="921" spans="2:29" s="84" customFormat="1" ht="30">
      <c r="B921" s="49" t="s">
        <v>33</v>
      </c>
      <c r="E921" s="90">
        <v>93</v>
      </c>
      <c r="F921" s="108" t="s">
        <v>1214</v>
      </c>
      <c r="G921" s="394"/>
      <c r="H921" s="222">
        <f t="shared" si="154"/>
        <v>30</v>
      </c>
      <c r="I921" s="203">
        <v>30</v>
      </c>
      <c r="J921" s="113"/>
      <c r="K921" s="113"/>
      <c r="L921" s="88">
        <f t="shared" si="155"/>
        <v>0</v>
      </c>
      <c r="M921" s="113"/>
      <c r="N921" s="114"/>
      <c r="O921" s="114"/>
      <c r="P921" s="114">
        <f t="shared" si="156"/>
        <v>30</v>
      </c>
      <c r="Q921" s="113">
        <v>30</v>
      </c>
      <c r="R921" s="114"/>
      <c r="S921" s="114"/>
      <c r="T921" s="114">
        <f t="shared" si="157"/>
        <v>0</v>
      </c>
      <c r="U921" s="114"/>
      <c r="V921" s="114"/>
      <c r="W921" s="114"/>
      <c r="X921" s="82" t="s">
        <v>1098</v>
      </c>
      <c r="Y921" s="108"/>
      <c r="Z921" s="50">
        <f t="shared" si="158"/>
        <v>30</v>
      </c>
      <c r="AA921" s="51">
        <f t="shared" si="159"/>
        <v>0</v>
      </c>
      <c r="AB921" s="51">
        <f t="shared" si="160"/>
        <v>30</v>
      </c>
      <c r="AC921" s="51">
        <f t="shared" si="161"/>
        <v>0</v>
      </c>
    </row>
    <row r="922" spans="2:29" s="84" customFormat="1" ht="30">
      <c r="B922" s="49" t="s">
        <v>33</v>
      </c>
      <c r="E922" s="90">
        <v>94</v>
      </c>
      <c r="F922" s="108" t="s">
        <v>1215</v>
      </c>
      <c r="G922" s="394"/>
      <c r="H922" s="222">
        <f t="shared" si="154"/>
        <v>1570</v>
      </c>
      <c r="I922" s="203">
        <v>1570</v>
      </c>
      <c r="J922" s="113"/>
      <c r="K922" s="113"/>
      <c r="L922" s="88">
        <f t="shared" si="155"/>
        <v>0</v>
      </c>
      <c r="M922" s="113"/>
      <c r="N922" s="114"/>
      <c r="O922" s="114"/>
      <c r="P922" s="114">
        <f t="shared" si="156"/>
        <v>1570</v>
      </c>
      <c r="Q922" s="113">
        <v>1570</v>
      </c>
      <c r="R922" s="114"/>
      <c r="S922" s="114"/>
      <c r="T922" s="114">
        <f t="shared" si="157"/>
        <v>0</v>
      </c>
      <c r="U922" s="114">
        <v>0</v>
      </c>
      <c r="V922" s="114"/>
      <c r="W922" s="114"/>
      <c r="X922" s="82" t="s">
        <v>1098</v>
      </c>
      <c r="Y922" s="108"/>
      <c r="Z922" s="50">
        <f t="shared" si="158"/>
        <v>1570</v>
      </c>
      <c r="AA922" s="51">
        <f t="shared" si="159"/>
        <v>0</v>
      </c>
      <c r="AB922" s="51">
        <f t="shared" si="160"/>
        <v>1570</v>
      </c>
      <c r="AC922" s="51">
        <f t="shared" si="161"/>
        <v>0</v>
      </c>
    </row>
    <row r="923" spans="2:29" s="84" customFormat="1" ht="30">
      <c r="B923" s="49" t="s">
        <v>33</v>
      </c>
      <c r="E923" s="90">
        <v>95</v>
      </c>
      <c r="F923" s="108" t="s">
        <v>1216</v>
      </c>
      <c r="G923" s="394" t="s">
        <v>1105</v>
      </c>
      <c r="H923" s="222">
        <f t="shared" si="154"/>
        <v>252</v>
      </c>
      <c r="I923" s="203">
        <v>252</v>
      </c>
      <c r="J923" s="113"/>
      <c r="K923" s="113"/>
      <c r="L923" s="88">
        <f t="shared" si="155"/>
        <v>252</v>
      </c>
      <c r="M923" s="113">
        <v>252</v>
      </c>
      <c r="N923" s="114"/>
      <c r="O923" s="114"/>
      <c r="P923" s="114">
        <f t="shared" si="156"/>
        <v>0</v>
      </c>
      <c r="Q923" s="113"/>
      <c r="R923" s="114"/>
      <c r="S923" s="114"/>
      <c r="T923" s="114">
        <f t="shared" si="157"/>
        <v>0</v>
      </c>
      <c r="U923" s="114"/>
      <c r="V923" s="114"/>
      <c r="W923" s="114"/>
      <c r="X923" s="82" t="s">
        <v>1217</v>
      </c>
      <c r="Y923" s="108"/>
      <c r="Z923" s="50">
        <f t="shared" si="158"/>
        <v>252</v>
      </c>
      <c r="AA923" s="51">
        <f t="shared" si="159"/>
        <v>252</v>
      </c>
      <c r="AB923" s="51">
        <f t="shared" si="160"/>
        <v>0</v>
      </c>
      <c r="AC923" s="51">
        <f t="shared" si="161"/>
        <v>0</v>
      </c>
    </row>
    <row r="924" spans="2:29" s="84" customFormat="1" ht="30">
      <c r="B924" s="49" t="s">
        <v>33</v>
      </c>
      <c r="E924" s="90">
        <v>96</v>
      </c>
      <c r="F924" s="108" t="s">
        <v>1218</v>
      </c>
      <c r="G924" s="394"/>
      <c r="H924" s="222">
        <f t="shared" si="154"/>
        <v>500</v>
      </c>
      <c r="I924" s="203">
        <v>500</v>
      </c>
      <c r="J924" s="113"/>
      <c r="K924" s="113"/>
      <c r="L924" s="88">
        <f t="shared" si="155"/>
        <v>500</v>
      </c>
      <c r="M924" s="113">
        <v>500</v>
      </c>
      <c r="N924" s="114"/>
      <c r="O924" s="114"/>
      <c r="P924" s="114">
        <f t="shared" si="156"/>
        <v>0</v>
      </c>
      <c r="Q924" s="113"/>
      <c r="R924" s="114"/>
      <c r="S924" s="114"/>
      <c r="T924" s="114">
        <f t="shared" si="157"/>
        <v>1.157</v>
      </c>
      <c r="U924" s="114">
        <v>1.157</v>
      </c>
      <c r="V924" s="114"/>
      <c r="W924" s="114"/>
      <c r="X924" s="82" t="s">
        <v>1217</v>
      </c>
      <c r="Y924" s="108"/>
      <c r="Z924" s="50">
        <f t="shared" si="158"/>
        <v>500</v>
      </c>
      <c r="AA924" s="51">
        <f t="shared" si="159"/>
        <v>500</v>
      </c>
      <c r="AB924" s="51">
        <f t="shared" si="160"/>
        <v>0</v>
      </c>
      <c r="AC924" s="51">
        <f t="shared" si="161"/>
        <v>1.157</v>
      </c>
    </row>
    <row r="925" spans="2:29" s="84" customFormat="1" ht="30">
      <c r="B925" s="49" t="s">
        <v>33</v>
      </c>
      <c r="E925" s="90">
        <v>97</v>
      </c>
      <c r="F925" s="108" t="s">
        <v>1219</v>
      </c>
      <c r="G925" s="394"/>
      <c r="H925" s="222">
        <f t="shared" si="154"/>
        <v>638</v>
      </c>
      <c r="I925" s="203">
        <v>638</v>
      </c>
      <c r="J925" s="113"/>
      <c r="K925" s="113"/>
      <c r="L925" s="88">
        <f t="shared" si="155"/>
        <v>638</v>
      </c>
      <c r="M925" s="113">
        <v>638</v>
      </c>
      <c r="N925" s="114"/>
      <c r="O925" s="114"/>
      <c r="P925" s="114">
        <f t="shared" si="156"/>
        <v>0</v>
      </c>
      <c r="Q925" s="113"/>
      <c r="R925" s="114"/>
      <c r="S925" s="114"/>
      <c r="T925" s="114">
        <f t="shared" si="157"/>
        <v>1.627</v>
      </c>
      <c r="U925" s="114">
        <v>1.627</v>
      </c>
      <c r="V925" s="114"/>
      <c r="W925" s="114"/>
      <c r="X925" s="82" t="s">
        <v>1217</v>
      </c>
      <c r="Y925" s="108"/>
      <c r="Z925" s="50">
        <f t="shared" si="158"/>
        <v>638</v>
      </c>
      <c r="AA925" s="51">
        <f t="shared" si="159"/>
        <v>638</v>
      </c>
      <c r="AB925" s="51">
        <f t="shared" si="160"/>
        <v>0</v>
      </c>
      <c r="AC925" s="51">
        <f t="shared" si="161"/>
        <v>1.627</v>
      </c>
    </row>
    <row r="926" spans="2:29" s="84" customFormat="1">
      <c r="B926" s="49" t="s">
        <v>33</v>
      </c>
      <c r="E926" s="90">
        <v>98</v>
      </c>
      <c r="F926" s="108" t="s">
        <v>1220</v>
      </c>
      <c r="G926" s="394" t="s">
        <v>1101</v>
      </c>
      <c r="H926" s="222">
        <f t="shared" si="154"/>
        <v>600</v>
      </c>
      <c r="I926" s="203">
        <v>600</v>
      </c>
      <c r="J926" s="113"/>
      <c r="K926" s="113"/>
      <c r="L926" s="88">
        <f t="shared" si="155"/>
        <v>600</v>
      </c>
      <c r="M926" s="113">
        <v>600</v>
      </c>
      <c r="N926" s="114"/>
      <c r="O926" s="114"/>
      <c r="P926" s="114">
        <f t="shared" si="156"/>
        <v>0</v>
      </c>
      <c r="Q926" s="113"/>
      <c r="R926" s="114"/>
      <c r="S926" s="114"/>
      <c r="T926" s="114">
        <f t="shared" si="157"/>
        <v>0.64800000000000002</v>
      </c>
      <c r="U926" s="114">
        <v>0.64800000000000002</v>
      </c>
      <c r="V926" s="114"/>
      <c r="W926" s="114"/>
      <c r="X926" s="82" t="s">
        <v>1097</v>
      </c>
      <c r="Y926" s="108"/>
      <c r="Z926" s="50">
        <f t="shared" si="158"/>
        <v>600</v>
      </c>
      <c r="AA926" s="51">
        <f t="shared" si="159"/>
        <v>600</v>
      </c>
      <c r="AB926" s="51">
        <f t="shared" si="160"/>
        <v>0</v>
      </c>
      <c r="AC926" s="51">
        <f t="shared" si="161"/>
        <v>0.64800000000000002</v>
      </c>
    </row>
    <row r="927" spans="2:29" s="84" customFormat="1">
      <c r="B927" s="49" t="s">
        <v>33</v>
      </c>
      <c r="E927" s="90">
        <v>99</v>
      </c>
      <c r="F927" s="108" t="s">
        <v>1221</v>
      </c>
      <c r="G927" s="394"/>
      <c r="H927" s="222">
        <f t="shared" si="154"/>
        <v>500</v>
      </c>
      <c r="I927" s="203">
        <v>500</v>
      </c>
      <c r="J927" s="113"/>
      <c r="K927" s="113"/>
      <c r="L927" s="88">
        <f t="shared" si="155"/>
        <v>500</v>
      </c>
      <c r="M927" s="113">
        <v>500</v>
      </c>
      <c r="N927" s="114"/>
      <c r="O927" s="114"/>
      <c r="P927" s="114">
        <f t="shared" si="156"/>
        <v>0</v>
      </c>
      <c r="Q927" s="113"/>
      <c r="R927" s="114"/>
      <c r="S927" s="114"/>
      <c r="T927" s="114">
        <f t="shared" si="157"/>
        <v>0.72799999999999998</v>
      </c>
      <c r="U927" s="114">
        <v>0.72799999999999998</v>
      </c>
      <c r="V927" s="114"/>
      <c r="W927" s="114"/>
      <c r="X927" s="82" t="s">
        <v>1097</v>
      </c>
      <c r="Y927" s="108"/>
      <c r="Z927" s="50">
        <f t="shared" si="158"/>
        <v>500</v>
      </c>
      <c r="AA927" s="51">
        <f t="shared" si="159"/>
        <v>500</v>
      </c>
      <c r="AB927" s="51">
        <f t="shared" si="160"/>
        <v>0</v>
      </c>
      <c r="AC927" s="51">
        <f t="shared" si="161"/>
        <v>0.72799999999999998</v>
      </c>
    </row>
    <row r="928" spans="2:29" s="84" customFormat="1">
      <c r="B928" s="49" t="s">
        <v>33</v>
      </c>
      <c r="E928" s="90">
        <v>100</v>
      </c>
      <c r="F928" s="108" t="s">
        <v>1222</v>
      </c>
      <c r="G928" s="394"/>
      <c r="H928" s="222">
        <f t="shared" si="154"/>
        <v>833</v>
      </c>
      <c r="I928" s="203">
        <v>833</v>
      </c>
      <c r="J928" s="113"/>
      <c r="K928" s="113"/>
      <c r="L928" s="88">
        <f t="shared" si="155"/>
        <v>833</v>
      </c>
      <c r="M928" s="113">
        <v>833</v>
      </c>
      <c r="N928" s="114"/>
      <c r="O928" s="114"/>
      <c r="P928" s="114">
        <f t="shared" si="156"/>
        <v>0</v>
      </c>
      <c r="Q928" s="113"/>
      <c r="R928" s="114"/>
      <c r="S928" s="114"/>
      <c r="T928" s="114">
        <f t="shared" si="157"/>
        <v>0.42838399999999999</v>
      </c>
      <c r="U928" s="114">
        <v>0.42838399999999999</v>
      </c>
      <c r="V928" s="114"/>
      <c r="W928" s="114"/>
      <c r="X928" s="82" t="s">
        <v>1097</v>
      </c>
      <c r="Y928" s="108"/>
      <c r="Z928" s="50">
        <f t="shared" si="158"/>
        <v>833</v>
      </c>
      <c r="AA928" s="51">
        <f t="shared" si="159"/>
        <v>833</v>
      </c>
      <c r="AB928" s="51">
        <f t="shared" si="160"/>
        <v>0</v>
      </c>
      <c r="AC928" s="51">
        <f t="shared" si="161"/>
        <v>0.42838399999999999</v>
      </c>
    </row>
    <row r="929" spans="2:246" s="84" customFormat="1">
      <c r="B929" s="49" t="s">
        <v>33</v>
      </c>
      <c r="E929" s="90">
        <v>101</v>
      </c>
      <c r="F929" s="108" t="s">
        <v>1223</v>
      </c>
      <c r="G929" s="394"/>
      <c r="H929" s="222">
        <f t="shared" si="154"/>
        <v>550</v>
      </c>
      <c r="I929" s="203">
        <v>550</v>
      </c>
      <c r="J929" s="113"/>
      <c r="K929" s="113"/>
      <c r="L929" s="88">
        <f t="shared" si="155"/>
        <v>550</v>
      </c>
      <c r="M929" s="113">
        <v>550</v>
      </c>
      <c r="N929" s="114"/>
      <c r="O929" s="114"/>
      <c r="P929" s="114">
        <f t="shared" si="156"/>
        <v>0</v>
      </c>
      <c r="Q929" s="113"/>
      <c r="R929" s="114"/>
      <c r="S929" s="114"/>
      <c r="T929" s="114">
        <f t="shared" si="157"/>
        <v>2.4329999999999998</v>
      </c>
      <c r="U929" s="114">
        <v>2.4329999999999998</v>
      </c>
      <c r="V929" s="114"/>
      <c r="W929" s="114"/>
      <c r="X929" s="82" t="s">
        <v>1097</v>
      </c>
      <c r="Y929" s="108"/>
      <c r="Z929" s="50">
        <f t="shared" si="158"/>
        <v>550</v>
      </c>
      <c r="AA929" s="51">
        <f t="shared" si="159"/>
        <v>550</v>
      </c>
      <c r="AB929" s="51">
        <f t="shared" si="160"/>
        <v>0</v>
      </c>
      <c r="AC929" s="51">
        <f t="shared" si="161"/>
        <v>2.4329999999999998</v>
      </c>
    </row>
    <row r="930" spans="2:246" s="84" customFormat="1">
      <c r="B930" s="49" t="s">
        <v>33</v>
      </c>
      <c r="E930" s="90">
        <v>102</v>
      </c>
      <c r="F930" s="108" t="s">
        <v>1224</v>
      </c>
      <c r="G930" s="394"/>
      <c r="H930" s="222">
        <f t="shared" si="154"/>
        <v>900</v>
      </c>
      <c r="I930" s="203">
        <v>900</v>
      </c>
      <c r="J930" s="113"/>
      <c r="K930" s="113"/>
      <c r="L930" s="88">
        <f t="shared" si="155"/>
        <v>900</v>
      </c>
      <c r="M930" s="113">
        <v>900</v>
      </c>
      <c r="N930" s="114"/>
      <c r="O930" s="114"/>
      <c r="P930" s="114">
        <f t="shared" si="156"/>
        <v>0</v>
      </c>
      <c r="Q930" s="113"/>
      <c r="R930" s="114"/>
      <c r="S930" s="114"/>
      <c r="T930" s="114">
        <f t="shared" si="157"/>
        <v>3.34</v>
      </c>
      <c r="U930" s="114">
        <v>3.34</v>
      </c>
      <c r="V930" s="114"/>
      <c r="W930" s="114"/>
      <c r="X930" s="82" t="s">
        <v>1097</v>
      </c>
      <c r="Y930" s="108"/>
      <c r="Z930" s="50">
        <f t="shared" si="158"/>
        <v>900</v>
      </c>
      <c r="AA930" s="51">
        <f t="shared" si="159"/>
        <v>900</v>
      </c>
      <c r="AB930" s="51">
        <f t="shared" si="160"/>
        <v>0</v>
      </c>
      <c r="AC930" s="51">
        <f t="shared" si="161"/>
        <v>3.34</v>
      </c>
    </row>
    <row r="931" spans="2:246" s="84" customFormat="1">
      <c r="B931" s="49" t="s">
        <v>33</v>
      </c>
      <c r="E931" s="90">
        <v>103</v>
      </c>
      <c r="F931" s="108" t="s">
        <v>1225</v>
      </c>
      <c r="G931" s="394"/>
      <c r="H931" s="222">
        <f t="shared" si="154"/>
        <v>900</v>
      </c>
      <c r="I931" s="203">
        <v>900</v>
      </c>
      <c r="J931" s="113"/>
      <c r="K931" s="113"/>
      <c r="L931" s="88">
        <f t="shared" si="155"/>
        <v>900</v>
      </c>
      <c r="M931" s="113">
        <v>900</v>
      </c>
      <c r="N931" s="114"/>
      <c r="O931" s="114"/>
      <c r="P931" s="114">
        <f t="shared" si="156"/>
        <v>0</v>
      </c>
      <c r="Q931" s="113"/>
      <c r="R931" s="114"/>
      <c r="S931" s="114"/>
      <c r="T931" s="114">
        <f t="shared" si="157"/>
        <v>3.3069999999999999</v>
      </c>
      <c r="U931" s="114">
        <v>3.3069999999999999</v>
      </c>
      <c r="V931" s="114"/>
      <c r="W931" s="114"/>
      <c r="X931" s="82" t="s">
        <v>1097</v>
      </c>
      <c r="Y931" s="108"/>
      <c r="Z931" s="50">
        <f t="shared" si="158"/>
        <v>900</v>
      </c>
      <c r="AA931" s="51">
        <f t="shared" si="159"/>
        <v>900</v>
      </c>
      <c r="AB931" s="51">
        <f t="shared" si="160"/>
        <v>0</v>
      </c>
      <c r="AC931" s="51">
        <f t="shared" si="161"/>
        <v>3.3069999999999999</v>
      </c>
    </row>
    <row r="932" spans="2:246" s="84" customFormat="1">
      <c r="B932" s="49" t="s">
        <v>33</v>
      </c>
      <c r="E932" s="90">
        <v>104</v>
      </c>
      <c r="F932" s="108" t="s">
        <v>1226</v>
      </c>
      <c r="G932" s="394"/>
      <c r="H932" s="222">
        <f t="shared" si="154"/>
        <v>550</v>
      </c>
      <c r="I932" s="203">
        <v>550</v>
      </c>
      <c r="J932" s="113"/>
      <c r="K932" s="113"/>
      <c r="L932" s="88">
        <f t="shared" si="155"/>
        <v>550</v>
      </c>
      <c r="M932" s="113">
        <v>550</v>
      </c>
      <c r="N932" s="114"/>
      <c r="O932" s="114"/>
      <c r="P932" s="114">
        <f t="shared" si="156"/>
        <v>0</v>
      </c>
      <c r="Q932" s="113"/>
      <c r="R932" s="114"/>
      <c r="S932" s="114"/>
      <c r="T932" s="114">
        <f t="shared" si="157"/>
        <v>10.053846999999999</v>
      </c>
      <c r="U932" s="114">
        <v>10.053846999999999</v>
      </c>
      <c r="V932" s="114"/>
      <c r="W932" s="114"/>
      <c r="X932" s="82" t="s">
        <v>1097</v>
      </c>
      <c r="Y932" s="108"/>
      <c r="Z932" s="50">
        <f t="shared" si="158"/>
        <v>550</v>
      </c>
      <c r="AA932" s="51">
        <f t="shared" si="159"/>
        <v>550</v>
      </c>
      <c r="AB932" s="51">
        <f t="shared" si="160"/>
        <v>0</v>
      </c>
      <c r="AC932" s="51">
        <f t="shared" si="161"/>
        <v>10.053846999999999</v>
      </c>
    </row>
    <row r="933" spans="2:246" s="84" customFormat="1">
      <c r="B933" s="49" t="s">
        <v>33</v>
      </c>
      <c r="E933" s="90">
        <v>105</v>
      </c>
      <c r="F933" s="108" t="s">
        <v>1227</v>
      </c>
      <c r="G933" s="394"/>
      <c r="H933" s="222">
        <f t="shared" si="154"/>
        <v>800</v>
      </c>
      <c r="I933" s="203">
        <v>800</v>
      </c>
      <c r="J933" s="113"/>
      <c r="K933" s="113"/>
      <c r="L933" s="88">
        <f t="shared" si="155"/>
        <v>800</v>
      </c>
      <c r="M933" s="113">
        <v>800</v>
      </c>
      <c r="N933" s="114"/>
      <c r="O933" s="114"/>
      <c r="P933" s="114">
        <f t="shared" si="156"/>
        <v>0</v>
      </c>
      <c r="Q933" s="113"/>
      <c r="R933" s="114"/>
      <c r="S933" s="114"/>
      <c r="T933" s="114">
        <f t="shared" si="157"/>
        <v>14.452125000000001</v>
      </c>
      <c r="U933" s="114">
        <v>14.452125000000001</v>
      </c>
      <c r="V933" s="114"/>
      <c r="W933" s="114"/>
      <c r="X933" s="82" t="s">
        <v>1097</v>
      </c>
      <c r="Y933" s="108"/>
      <c r="Z933" s="50">
        <f t="shared" si="158"/>
        <v>800</v>
      </c>
      <c r="AA933" s="51">
        <f t="shared" si="159"/>
        <v>800</v>
      </c>
      <c r="AB933" s="51">
        <f t="shared" si="160"/>
        <v>0</v>
      </c>
      <c r="AC933" s="51">
        <f t="shared" si="161"/>
        <v>14.452125000000001</v>
      </c>
    </row>
    <row r="934" spans="2:246" s="84" customFormat="1">
      <c r="B934" s="49" t="s">
        <v>33</v>
      </c>
      <c r="E934" s="90">
        <v>106</v>
      </c>
      <c r="F934" s="108" t="s">
        <v>1228</v>
      </c>
      <c r="G934" s="394"/>
      <c r="H934" s="222">
        <f t="shared" si="154"/>
        <v>600</v>
      </c>
      <c r="I934" s="203">
        <v>600</v>
      </c>
      <c r="J934" s="113"/>
      <c r="K934" s="113"/>
      <c r="L934" s="88">
        <f t="shared" si="155"/>
        <v>600</v>
      </c>
      <c r="M934" s="113">
        <v>600</v>
      </c>
      <c r="N934" s="114"/>
      <c r="O934" s="114"/>
      <c r="P934" s="114">
        <f t="shared" si="156"/>
        <v>0</v>
      </c>
      <c r="Q934" s="113"/>
      <c r="R934" s="114"/>
      <c r="S934" s="114"/>
      <c r="T934" s="114">
        <f t="shared" si="157"/>
        <v>13.751125</v>
      </c>
      <c r="U934" s="114">
        <v>13.751125</v>
      </c>
      <c r="V934" s="114"/>
      <c r="W934" s="114"/>
      <c r="X934" s="82" t="s">
        <v>1097</v>
      </c>
      <c r="Y934" s="108"/>
      <c r="Z934" s="50">
        <f t="shared" si="158"/>
        <v>600</v>
      </c>
      <c r="AA934" s="51">
        <f t="shared" si="159"/>
        <v>600</v>
      </c>
      <c r="AB934" s="51">
        <f t="shared" si="160"/>
        <v>0</v>
      </c>
      <c r="AC934" s="51">
        <f t="shared" si="161"/>
        <v>13.751125</v>
      </c>
    </row>
    <row r="935" spans="2:246" s="84" customFormat="1" ht="14.45" customHeight="1">
      <c r="B935" s="49" t="s">
        <v>33</v>
      </c>
      <c r="E935" s="90">
        <v>107</v>
      </c>
      <c r="F935" s="108" t="s">
        <v>1229</v>
      </c>
      <c r="G935" s="394"/>
      <c r="H935" s="222">
        <f t="shared" si="154"/>
        <v>950</v>
      </c>
      <c r="I935" s="203">
        <v>950</v>
      </c>
      <c r="J935" s="113"/>
      <c r="K935" s="113"/>
      <c r="L935" s="88">
        <f t="shared" si="155"/>
        <v>547</v>
      </c>
      <c r="M935" s="113">
        <v>547</v>
      </c>
      <c r="N935" s="114"/>
      <c r="O935" s="114"/>
      <c r="P935" s="113">
        <f t="shared" si="156"/>
        <v>403</v>
      </c>
      <c r="Q935" s="113">
        <v>403</v>
      </c>
      <c r="R935" s="114"/>
      <c r="S935" s="114"/>
      <c r="T935" s="114">
        <f t="shared" si="157"/>
        <v>0</v>
      </c>
      <c r="U935" s="114"/>
      <c r="V935" s="114"/>
      <c r="W935" s="114"/>
      <c r="X935" s="82" t="s">
        <v>1097</v>
      </c>
      <c r="Y935" s="108"/>
      <c r="Z935" s="50">
        <f t="shared" si="158"/>
        <v>950</v>
      </c>
      <c r="AA935" s="51">
        <f t="shared" si="159"/>
        <v>547</v>
      </c>
      <c r="AB935" s="51">
        <f t="shared" si="160"/>
        <v>403</v>
      </c>
      <c r="AC935" s="51">
        <f t="shared" si="161"/>
        <v>0</v>
      </c>
    </row>
    <row r="936" spans="2:246" s="84" customFormat="1" ht="14.45" customHeight="1">
      <c r="B936" s="49" t="s">
        <v>33</v>
      </c>
      <c r="E936" s="90">
        <v>108</v>
      </c>
      <c r="F936" s="108" t="s">
        <v>1230</v>
      </c>
      <c r="G936" s="394"/>
      <c r="H936" s="222">
        <f t="shared" si="154"/>
        <v>492</v>
      </c>
      <c r="I936" s="203">
        <v>492</v>
      </c>
      <c r="J936" s="113"/>
      <c r="K936" s="113"/>
      <c r="L936" s="88">
        <f t="shared" si="155"/>
        <v>0</v>
      </c>
      <c r="M936" s="113"/>
      <c r="N936" s="114"/>
      <c r="O936" s="114"/>
      <c r="P936" s="113">
        <f t="shared" si="156"/>
        <v>492</v>
      </c>
      <c r="Q936" s="113">
        <v>492</v>
      </c>
      <c r="R936" s="114"/>
      <c r="S936" s="114"/>
      <c r="T936" s="114">
        <f t="shared" si="157"/>
        <v>0</v>
      </c>
      <c r="U936" s="114"/>
      <c r="V936" s="114"/>
      <c r="W936" s="114"/>
      <c r="X936" s="82" t="s">
        <v>1097</v>
      </c>
      <c r="Y936" s="108"/>
      <c r="Z936" s="50">
        <f t="shared" si="158"/>
        <v>492</v>
      </c>
      <c r="AA936" s="51">
        <f t="shared" si="159"/>
        <v>0</v>
      </c>
      <c r="AB936" s="51">
        <f t="shared" si="160"/>
        <v>492</v>
      </c>
      <c r="AC936" s="51">
        <f t="shared" si="161"/>
        <v>0</v>
      </c>
    </row>
    <row r="937" spans="2:246" s="84" customFormat="1" ht="14.45" customHeight="1">
      <c r="B937" s="49" t="s">
        <v>33</v>
      </c>
      <c r="E937" s="90">
        <v>109</v>
      </c>
      <c r="F937" s="108" t="s">
        <v>1231</v>
      </c>
      <c r="G937" s="394"/>
      <c r="H937" s="222">
        <f t="shared" si="154"/>
        <v>750</v>
      </c>
      <c r="I937" s="203">
        <v>750</v>
      </c>
      <c r="J937" s="113"/>
      <c r="K937" s="113"/>
      <c r="L937" s="88">
        <f t="shared" si="155"/>
        <v>0</v>
      </c>
      <c r="M937" s="113"/>
      <c r="N937" s="114"/>
      <c r="O937" s="114"/>
      <c r="P937" s="113">
        <f t="shared" si="156"/>
        <v>750</v>
      </c>
      <c r="Q937" s="113">
        <v>750</v>
      </c>
      <c r="R937" s="114"/>
      <c r="S937" s="114"/>
      <c r="T937" s="114">
        <f t="shared" si="157"/>
        <v>0</v>
      </c>
      <c r="U937" s="114"/>
      <c r="V937" s="114"/>
      <c r="W937" s="114"/>
      <c r="X937" s="82" t="s">
        <v>1097</v>
      </c>
      <c r="Y937" s="108"/>
      <c r="Z937" s="50">
        <f t="shared" si="158"/>
        <v>750</v>
      </c>
      <c r="AA937" s="51">
        <f t="shared" si="159"/>
        <v>0</v>
      </c>
      <c r="AB937" s="51">
        <f t="shared" si="160"/>
        <v>750</v>
      </c>
      <c r="AC937" s="51">
        <f t="shared" si="161"/>
        <v>0</v>
      </c>
    </row>
    <row r="938" spans="2:246" s="84" customFormat="1" ht="14.45" customHeight="1">
      <c r="B938" s="49" t="s">
        <v>33</v>
      </c>
      <c r="E938" s="90">
        <v>110</v>
      </c>
      <c r="F938" s="108" t="s">
        <v>1232</v>
      </c>
      <c r="G938" s="394"/>
      <c r="H938" s="222">
        <f t="shared" si="154"/>
        <v>750</v>
      </c>
      <c r="I938" s="203">
        <v>750</v>
      </c>
      <c r="J938" s="113"/>
      <c r="K938" s="113"/>
      <c r="L938" s="88">
        <f t="shared" si="155"/>
        <v>0</v>
      </c>
      <c r="M938" s="113"/>
      <c r="N938" s="114"/>
      <c r="O938" s="114"/>
      <c r="P938" s="113">
        <f t="shared" si="156"/>
        <v>750</v>
      </c>
      <c r="Q938" s="113">
        <v>750</v>
      </c>
      <c r="R938" s="114"/>
      <c r="S938" s="114"/>
      <c r="T938" s="114">
        <f t="shared" si="157"/>
        <v>0</v>
      </c>
      <c r="U938" s="114"/>
      <c r="V938" s="114"/>
      <c r="W938" s="114"/>
      <c r="X938" s="82" t="s">
        <v>1097</v>
      </c>
      <c r="Y938" s="108"/>
      <c r="Z938" s="50">
        <f t="shared" si="158"/>
        <v>750</v>
      </c>
      <c r="AA938" s="51">
        <f t="shared" si="159"/>
        <v>0</v>
      </c>
      <c r="AB938" s="51">
        <f t="shared" si="160"/>
        <v>750</v>
      </c>
      <c r="AC938" s="51">
        <f t="shared" si="161"/>
        <v>0</v>
      </c>
    </row>
    <row r="939" spans="2:246" s="84" customFormat="1" ht="14.45" customHeight="1">
      <c r="B939" s="49" t="s">
        <v>33</v>
      </c>
      <c r="E939" s="90">
        <v>111</v>
      </c>
      <c r="F939" s="108" t="s">
        <v>1233</v>
      </c>
      <c r="G939" s="394"/>
      <c r="H939" s="222">
        <f t="shared" si="154"/>
        <v>700</v>
      </c>
      <c r="I939" s="203">
        <v>700</v>
      </c>
      <c r="J939" s="114"/>
      <c r="K939" s="114"/>
      <c r="L939" s="88">
        <f t="shared" si="155"/>
        <v>0</v>
      </c>
      <c r="M939" s="114"/>
      <c r="N939" s="114"/>
      <c r="O939" s="114"/>
      <c r="P939" s="113">
        <f t="shared" si="156"/>
        <v>700</v>
      </c>
      <c r="Q939" s="113">
        <v>700</v>
      </c>
      <c r="R939" s="114"/>
      <c r="S939" s="114"/>
      <c r="T939" s="114">
        <f t="shared" si="157"/>
        <v>0</v>
      </c>
      <c r="U939" s="114"/>
      <c r="V939" s="114"/>
      <c r="W939" s="114"/>
      <c r="X939" s="82" t="s">
        <v>1097</v>
      </c>
      <c r="Y939" s="108"/>
      <c r="Z939" s="50">
        <f t="shared" si="158"/>
        <v>700</v>
      </c>
      <c r="AA939" s="51">
        <f t="shared" si="159"/>
        <v>0</v>
      </c>
      <c r="AB939" s="51">
        <f t="shared" si="160"/>
        <v>700</v>
      </c>
      <c r="AC939" s="51">
        <f t="shared" si="161"/>
        <v>0</v>
      </c>
    </row>
    <row r="940" spans="2:246" ht="21.75" customHeight="1">
      <c r="B940" s="49" t="s">
        <v>33</v>
      </c>
      <c r="E940" s="65" t="s">
        <v>1270</v>
      </c>
      <c r="F940" s="75" t="s">
        <v>1260</v>
      </c>
      <c r="G940" s="78"/>
      <c r="H940" s="273">
        <f>SUM(H941:H948)</f>
        <v>29250.066899999998</v>
      </c>
      <c r="I940" s="273">
        <f t="shared" ref="I940:W940" si="162">SUM(I941:I948)</f>
        <v>21109</v>
      </c>
      <c r="J940" s="68">
        <f t="shared" si="162"/>
        <v>0</v>
      </c>
      <c r="K940" s="68">
        <f t="shared" si="162"/>
        <v>8141.0668999999998</v>
      </c>
      <c r="L940" s="69">
        <f t="shared" si="162"/>
        <v>16969.510999999999</v>
      </c>
      <c r="M940" s="68">
        <f t="shared" si="162"/>
        <v>15747</v>
      </c>
      <c r="N940" s="68">
        <f t="shared" si="162"/>
        <v>0</v>
      </c>
      <c r="O940" s="70">
        <f t="shared" si="162"/>
        <v>1222.511</v>
      </c>
      <c r="P940" s="68">
        <f t="shared" si="162"/>
        <v>5362</v>
      </c>
      <c r="Q940" s="68">
        <f t="shared" si="162"/>
        <v>5362</v>
      </c>
      <c r="R940" s="68">
        <f t="shared" si="162"/>
        <v>0</v>
      </c>
      <c r="S940" s="68">
        <f t="shared" si="162"/>
        <v>0</v>
      </c>
      <c r="T940" s="70">
        <f t="shared" si="162"/>
        <v>0</v>
      </c>
      <c r="U940" s="70">
        <f t="shared" si="162"/>
        <v>0</v>
      </c>
      <c r="V940" s="68">
        <f t="shared" si="162"/>
        <v>0</v>
      </c>
      <c r="W940" s="68">
        <f t="shared" si="162"/>
        <v>0</v>
      </c>
      <c r="X940" s="71">
        <f>SUM(X941:X945)</f>
        <v>0</v>
      </c>
      <c r="Y940" s="92"/>
      <c r="Z940" s="50">
        <f t="shared" si="158"/>
        <v>29250.066899999998</v>
      </c>
      <c r="AA940" s="51">
        <f t="shared" si="159"/>
        <v>16969.510999999999</v>
      </c>
      <c r="AB940" s="51">
        <f t="shared" si="160"/>
        <v>5362</v>
      </c>
      <c r="AC940" s="51">
        <f t="shared" si="161"/>
        <v>0</v>
      </c>
      <c r="AD940" s="93"/>
      <c r="AE940" s="93"/>
      <c r="AF940" s="93"/>
      <c r="AG940" s="93"/>
      <c r="AH940" s="93"/>
      <c r="AI940" s="93"/>
      <c r="AJ940" s="93"/>
      <c r="AK940" s="93"/>
      <c r="AL940" s="93"/>
      <c r="AM940" s="93"/>
      <c r="AN940" s="93"/>
      <c r="AO940" s="93"/>
      <c r="AP940" s="93"/>
      <c r="AQ940" s="93"/>
      <c r="AR940" s="93"/>
      <c r="AS940" s="93"/>
      <c r="AT940" s="93"/>
      <c r="AU940" s="93"/>
      <c r="AV940" s="93"/>
      <c r="AW940" s="93"/>
      <c r="AX940" s="93"/>
      <c r="AY940" s="93"/>
      <c r="AZ940" s="93"/>
      <c r="BA940" s="93"/>
      <c r="BB940" s="93"/>
      <c r="BC940" s="93"/>
      <c r="BD940" s="93"/>
      <c r="BE940" s="93"/>
      <c r="BF940" s="93"/>
      <c r="BG940" s="93"/>
      <c r="BH940" s="93"/>
      <c r="BI940" s="93"/>
      <c r="BJ940" s="93"/>
      <c r="BK940" s="93"/>
      <c r="BL940" s="93"/>
      <c r="BM940" s="93"/>
      <c r="BN940" s="93"/>
      <c r="BO940" s="93"/>
      <c r="BP940" s="93"/>
      <c r="BQ940" s="93"/>
      <c r="BR940" s="93"/>
      <c r="BS940" s="93"/>
      <c r="BT940" s="93"/>
      <c r="BU940" s="93"/>
      <c r="BV940" s="93"/>
      <c r="BW940" s="93"/>
      <c r="BX940" s="93"/>
      <c r="BY940" s="93"/>
      <c r="BZ940" s="93"/>
      <c r="CA940" s="93"/>
      <c r="CB940" s="93"/>
      <c r="CC940" s="93"/>
      <c r="CD940" s="93"/>
      <c r="CE940" s="93"/>
      <c r="CF940" s="93"/>
      <c r="CG940" s="93"/>
      <c r="CH940" s="93"/>
      <c r="CI940" s="93"/>
      <c r="CJ940" s="93"/>
      <c r="CK940" s="93"/>
      <c r="CL940" s="93"/>
      <c r="CM940" s="93"/>
      <c r="CN940" s="93"/>
      <c r="CO940" s="93"/>
      <c r="CP940" s="93"/>
      <c r="CQ940" s="93"/>
      <c r="CR940" s="93"/>
      <c r="CS940" s="93"/>
      <c r="CT940" s="93"/>
      <c r="CU940" s="93"/>
      <c r="CV940" s="93"/>
      <c r="CW940" s="93"/>
      <c r="CX940" s="93"/>
      <c r="CY940" s="93"/>
      <c r="CZ940" s="93"/>
      <c r="DA940" s="93"/>
      <c r="DB940" s="93"/>
      <c r="DC940" s="93"/>
      <c r="DD940" s="93"/>
      <c r="DE940" s="93"/>
      <c r="DF940" s="93"/>
      <c r="DG940" s="93"/>
      <c r="DH940" s="93"/>
      <c r="DI940" s="93"/>
      <c r="DJ940" s="93"/>
      <c r="DK940" s="93"/>
      <c r="DL940" s="93"/>
      <c r="DM940" s="93"/>
      <c r="DN940" s="93"/>
      <c r="DO940" s="93"/>
      <c r="DP940" s="93"/>
      <c r="DQ940" s="93"/>
      <c r="DR940" s="93"/>
      <c r="DS940" s="93"/>
      <c r="DT940" s="93"/>
      <c r="DU940" s="93"/>
      <c r="DV940" s="93"/>
      <c r="DW940" s="93"/>
      <c r="DX940" s="93"/>
      <c r="DY940" s="94"/>
      <c r="DZ940" s="93"/>
      <c r="EA940" s="93"/>
      <c r="EB940" s="93"/>
      <c r="EC940" s="93"/>
      <c r="ED940" s="93"/>
      <c r="EE940" s="93"/>
      <c r="EF940" s="93"/>
      <c r="EG940" s="93"/>
      <c r="EH940" s="93"/>
      <c r="EI940" s="93"/>
      <c r="EJ940" s="93"/>
      <c r="EK940" s="93"/>
      <c r="EL940" s="93"/>
      <c r="EM940" s="93"/>
      <c r="EN940" s="93"/>
      <c r="EO940" s="93"/>
      <c r="EP940" s="93"/>
      <c r="EQ940" s="93"/>
      <c r="ER940" s="93"/>
      <c r="ES940" s="93"/>
      <c r="ET940" s="93"/>
      <c r="EU940" s="93"/>
      <c r="EV940" s="93"/>
      <c r="EW940" s="93"/>
      <c r="EX940" s="93"/>
      <c r="EY940" s="93"/>
      <c r="EZ940" s="93"/>
      <c r="FA940" s="93"/>
      <c r="FB940" s="93"/>
      <c r="FC940" s="93"/>
      <c r="FD940" s="93"/>
      <c r="FE940" s="93"/>
      <c r="FF940" s="93"/>
      <c r="FG940" s="93"/>
      <c r="FH940" s="93"/>
      <c r="FI940" s="93"/>
      <c r="FJ940" s="93"/>
      <c r="FK940" s="93"/>
      <c r="FL940" s="93"/>
      <c r="FM940" s="93"/>
      <c r="FN940" s="93"/>
      <c r="FO940" s="93"/>
      <c r="FP940" s="93"/>
      <c r="FQ940" s="93"/>
      <c r="FR940" s="93"/>
      <c r="FS940" s="93"/>
      <c r="FT940" s="93"/>
      <c r="FU940" s="93"/>
      <c r="FV940" s="93"/>
      <c r="FW940" s="93"/>
      <c r="FX940" s="93"/>
      <c r="FY940" s="93"/>
      <c r="FZ940" s="93"/>
      <c r="GA940" s="93"/>
      <c r="GB940" s="93"/>
      <c r="GC940" s="93"/>
      <c r="GD940" s="93"/>
      <c r="GE940" s="93"/>
      <c r="GF940" s="93"/>
      <c r="GG940" s="93"/>
      <c r="GH940" s="93"/>
      <c r="GI940" s="93"/>
      <c r="GJ940" s="93"/>
      <c r="GK940" s="93"/>
      <c r="GL940" s="93"/>
      <c r="GM940" s="93"/>
      <c r="GN940" s="93"/>
      <c r="GO940" s="93"/>
      <c r="GP940" s="93"/>
      <c r="GQ940" s="93"/>
      <c r="GR940" s="93"/>
      <c r="GS940" s="93"/>
      <c r="GT940" s="93"/>
      <c r="GU940" s="93"/>
      <c r="GV940" s="93"/>
      <c r="GW940" s="93"/>
      <c r="GX940" s="93"/>
      <c r="GY940" s="93"/>
      <c r="GZ940" s="93"/>
      <c r="HA940" s="93"/>
      <c r="HB940" s="93"/>
      <c r="HC940" s="93"/>
      <c r="HD940" s="93"/>
      <c r="HE940" s="93"/>
      <c r="HF940" s="93"/>
      <c r="HG940" s="93"/>
      <c r="HH940" s="93"/>
      <c r="HI940" s="93"/>
      <c r="HJ940" s="93"/>
      <c r="HK940" s="93"/>
      <c r="HL940" s="93"/>
      <c r="HM940" s="93"/>
      <c r="HN940" s="93"/>
      <c r="HO940" s="93"/>
      <c r="HP940" s="93"/>
      <c r="HQ940" s="93"/>
      <c r="HR940" s="93"/>
      <c r="HS940" s="93"/>
      <c r="HT940" s="93"/>
      <c r="HU940" s="93"/>
      <c r="HV940" s="93"/>
      <c r="HW940" s="93"/>
      <c r="HX940" s="93"/>
      <c r="HY940" s="93"/>
      <c r="HZ940" s="93"/>
      <c r="IA940" s="93"/>
      <c r="IB940" s="93"/>
      <c r="IC940" s="93"/>
      <c r="ID940" s="93"/>
      <c r="IE940" s="93"/>
      <c r="IF940" s="93"/>
      <c r="IG940" s="93"/>
      <c r="IH940" s="93"/>
      <c r="II940" s="93"/>
      <c r="IJ940" s="93"/>
      <c r="IK940" s="93"/>
      <c r="IL940" s="93"/>
    </row>
    <row r="941" spans="2:246" s="84" customFormat="1" ht="14.45" customHeight="1">
      <c r="B941" s="49" t="s">
        <v>33</v>
      </c>
      <c r="E941" s="90">
        <v>1</v>
      </c>
      <c r="F941" s="108" t="s">
        <v>1272</v>
      </c>
      <c r="G941" s="394" t="s">
        <v>1266</v>
      </c>
      <c r="H941" s="222">
        <v>7641.1</v>
      </c>
      <c r="I941" s="203">
        <v>6877</v>
      </c>
      <c r="J941" s="114"/>
      <c r="K941" s="113">
        <v>764.10000000000036</v>
      </c>
      <c r="L941" s="88">
        <v>7597.0349999999999</v>
      </c>
      <c r="M941" s="113">
        <v>6877</v>
      </c>
      <c r="N941" s="114"/>
      <c r="O941" s="114">
        <v>720.03500000000008</v>
      </c>
      <c r="P941" s="113">
        <v>0</v>
      </c>
      <c r="Q941" s="113">
        <v>0</v>
      </c>
      <c r="R941" s="114"/>
      <c r="S941" s="114">
        <v>0</v>
      </c>
      <c r="T941" s="114">
        <v>0</v>
      </c>
      <c r="U941" s="114">
        <v>0</v>
      </c>
      <c r="V941" s="114"/>
      <c r="W941" s="114"/>
      <c r="X941" s="82" t="s">
        <v>1267</v>
      </c>
      <c r="Y941" s="108"/>
      <c r="Z941" s="50">
        <f t="shared" si="158"/>
        <v>7641.1</v>
      </c>
      <c r="AA941" s="51">
        <f t="shared" si="159"/>
        <v>7597.0349999999999</v>
      </c>
      <c r="AB941" s="51">
        <f t="shared" si="160"/>
        <v>0</v>
      </c>
      <c r="AC941" s="51">
        <f t="shared" si="161"/>
        <v>0</v>
      </c>
    </row>
    <row r="942" spans="2:246" s="84" customFormat="1" ht="14.45" customHeight="1">
      <c r="B942" s="49" t="s">
        <v>33</v>
      </c>
      <c r="E942" s="90">
        <v>2</v>
      </c>
      <c r="F942" s="108" t="s">
        <v>1273</v>
      </c>
      <c r="G942" s="394"/>
      <c r="H942" s="222">
        <v>7500</v>
      </c>
      <c r="I942" s="203">
        <v>6750</v>
      </c>
      <c r="J942" s="114"/>
      <c r="K942" s="113">
        <v>750</v>
      </c>
      <c r="L942" s="88">
        <v>7252.4759999999997</v>
      </c>
      <c r="M942" s="113">
        <v>6750</v>
      </c>
      <c r="N942" s="114"/>
      <c r="O942" s="114">
        <v>502.476</v>
      </c>
      <c r="P942" s="113">
        <v>0</v>
      </c>
      <c r="Q942" s="113">
        <v>0</v>
      </c>
      <c r="R942" s="114"/>
      <c r="S942" s="114">
        <v>0</v>
      </c>
      <c r="T942" s="114">
        <v>0</v>
      </c>
      <c r="U942" s="114">
        <v>0</v>
      </c>
      <c r="V942" s="114"/>
      <c r="W942" s="114"/>
      <c r="X942" s="82" t="s">
        <v>1267</v>
      </c>
      <c r="Y942" s="108"/>
      <c r="Z942" s="50">
        <f t="shared" si="158"/>
        <v>7500</v>
      </c>
      <c r="AA942" s="51">
        <f t="shared" si="159"/>
        <v>7252.4759999999997</v>
      </c>
      <c r="AB942" s="51">
        <f t="shared" si="160"/>
        <v>0</v>
      </c>
      <c r="AC942" s="51">
        <f t="shared" si="161"/>
        <v>0</v>
      </c>
    </row>
    <row r="943" spans="2:246" s="84" customFormat="1" ht="14.45" customHeight="1">
      <c r="B943" s="49" t="s">
        <v>33</v>
      </c>
      <c r="E943" s="90">
        <v>4</v>
      </c>
      <c r="F943" s="108" t="s">
        <v>1274</v>
      </c>
      <c r="G943" s="394"/>
      <c r="H943" s="222">
        <v>4100</v>
      </c>
      <c r="I943" s="203">
        <v>800</v>
      </c>
      <c r="J943" s="114"/>
      <c r="K943" s="113">
        <v>3300</v>
      </c>
      <c r="L943" s="88">
        <v>800</v>
      </c>
      <c r="M943" s="113">
        <v>800</v>
      </c>
      <c r="N943" s="114"/>
      <c r="O943" s="114">
        <v>0</v>
      </c>
      <c r="P943" s="113">
        <v>0</v>
      </c>
      <c r="Q943" s="113">
        <v>0</v>
      </c>
      <c r="R943" s="114"/>
      <c r="S943" s="114">
        <v>0</v>
      </c>
      <c r="T943" s="114">
        <v>0</v>
      </c>
      <c r="U943" s="114">
        <v>0</v>
      </c>
      <c r="V943" s="114"/>
      <c r="W943" s="114"/>
      <c r="X943" s="82" t="s">
        <v>1267</v>
      </c>
      <c r="Y943" s="108"/>
      <c r="Z943" s="50">
        <f t="shared" si="158"/>
        <v>4100</v>
      </c>
      <c r="AA943" s="51">
        <f t="shared" si="159"/>
        <v>800</v>
      </c>
      <c r="AB943" s="51">
        <f t="shared" si="160"/>
        <v>0</v>
      </c>
      <c r="AC943" s="51">
        <f t="shared" si="161"/>
        <v>0</v>
      </c>
    </row>
    <row r="944" spans="2:246" s="84" customFormat="1" ht="14.45" customHeight="1">
      <c r="B944" s="49" t="s">
        <v>33</v>
      </c>
      <c r="E944" s="90">
        <v>5</v>
      </c>
      <c r="F944" s="108" t="s">
        <v>1275</v>
      </c>
      <c r="G944" s="394"/>
      <c r="H944" s="222">
        <v>787.77800000000002</v>
      </c>
      <c r="I944" s="203">
        <v>707.77800000000002</v>
      </c>
      <c r="J944" s="114"/>
      <c r="K944" s="113">
        <v>80</v>
      </c>
      <c r="L944" s="88">
        <v>0</v>
      </c>
      <c r="M944" s="113">
        <v>0</v>
      </c>
      <c r="N944" s="114"/>
      <c r="O944" s="114">
        <v>0</v>
      </c>
      <c r="P944" s="113">
        <v>707.77800000000002</v>
      </c>
      <c r="Q944" s="113">
        <v>707.77800000000002</v>
      </c>
      <c r="R944" s="114"/>
      <c r="S944" s="114">
        <v>0</v>
      </c>
      <c r="T944" s="114">
        <v>0</v>
      </c>
      <c r="U944" s="114">
        <v>0</v>
      </c>
      <c r="V944" s="114"/>
      <c r="W944" s="114"/>
      <c r="X944" s="82" t="s">
        <v>1267</v>
      </c>
      <c r="Y944" s="108"/>
      <c r="Z944" s="50">
        <f t="shared" si="158"/>
        <v>787.77800000000002</v>
      </c>
      <c r="AA944" s="51">
        <f t="shared" si="159"/>
        <v>0</v>
      </c>
      <c r="AB944" s="51">
        <f t="shared" si="160"/>
        <v>707.77800000000002</v>
      </c>
      <c r="AC944" s="51">
        <f t="shared" si="161"/>
        <v>0</v>
      </c>
    </row>
    <row r="945" spans="1:248" s="84" customFormat="1" ht="14.45" customHeight="1">
      <c r="B945" s="49" t="s">
        <v>33</v>
      </c>
      <c r="E945" s="90">
        <v>6</v>
      </c>
      <c r="F945" s="108" t="s">
        <v>1276</v>
      </c>
      <c r="G945" s="394"/>
      <c r="H945" s="222">
        <v>4541.9668999999994</v>
      </c>
      <c r="I945" s="203">
        <v>1650</v>
      </c>
      <c r="J945" s="114"/>
      <c r="K945" s="113">
        <v>2891.9668999999999</v>
      </c>
      <c r="L945" s="88">
        <v>0</v>
      </c>
      <c r="M945" s="113">
        <v>0</v>
      </c>
      <c r="N945" s="114"/>
      <c r="O945" s="114">
        <v>0</v>
      </c>
      <c r="P945" s="113">
        <v>1650</v>
      </c>
      <c r="Q945" s="113">
        <v>1650</v>
      </c>
      <c r="R945" s="114"/>
      <c r="S945" s="114">
        <v>0</v>
      </c>
      <c r="T945" s="114">
        <v>0</v>
      </c>
      <c r="U945" s="114">
        <v>0</v>
      </c>
      <c r="V945" s="114"/>
      <c r="W945" s="114"/>
      <c r="X945" s="82" t="s">
        <v>1267</v>
      </c>
      <c r="Y945" s="108"/>
      <c r="Z945" s="50">
        <f t="shared" si="158"/>
        <v>4541.9668999999994</v>
      </c>
      <c r="AA945" s="51">
        <f t="shared" si="159"/>
        <v>0</v>
      </c>
      <c r="AB945" s="51">
        <f t="shared" si="160"/>
        <v>1650</v>
      </c>
      <c r="AC945" s="51">
        <f t="shared" si="161"/>
        <v>0</v>
      </c>
    </row>
    <row r="946" spans="1:248" s="84" customFormat="1" ht="14.45" customHeight="1">
      <c r="B946" s="49" t="s">
        <v>33</v>
      </c>
      <c r="E946" s="90">
        <v>7</v>
      </c>
      <c r="F946" s="108" t="s">
        <v>1277</v>
      </c>
      <c r="G946" s="394"/>
      <c r="H946" s="222">
        <v>732</v>
      </c>
      <c r="I946" s="203">
        <v>640</v>
      </c>
      <c r="J946" s="114"/>
      <c r="K946" s="113">
        <v>92</v>
      </c>
      <c r="L946" s="88">
        <v>0</v>
      </c>
      <c r="M946" s="113">
        <v>0</v>
      </c>
      <c r="N946" s="114"/>
      <c r="O946" s="114">
        <v>0</v>
      </c>
      <c r="P946" s="113">
        <v>640</v>
      </c>
      <c r="Q946" s="113">
        <v>640</v>
      </c>
      <c r="R946" s="114"/>
      <c r="S946" s="114">
        <v>0</v>
      </c>
      <c r="T946" s="114">
        <v>0</v>
      </c>
      <c r="U946" s="114">
        <v>0</v>
      </c>
      <c r="V946" s="114"/>
      <c r="W946" s="114"/>
      <c r="X946" s="82" t="s">
        <v>1267</v>
      </c>
      <c r="Y946" s="108"/>
      <c r="Z946" s="50">
        <f t="shared" si="158"/>
        <v>732</v>
      </c>
      <c r="AA946" s="51">
        <f t="shared" si="159"/>
        <v>0</v>
      </c>
      <c r="AB946" s="51">
        <f t="shared" si="160"/>
        <v>640</v>
      </c>
      <c r="AC946" s="51">
        <f t="shared" si="161"/>
        <v>0</v>
      </c>
    </row>
    <row r="947" spans="1:248" s="84" customFormat="1" ht="14.45" customHeight="1">
      <c r="B947" s="49" t="s">
        <v>33</v>
      </c>
      <c r="E947" s="90">
        <v>8</v>
      </c>
      <c r="F947" s="108" t="s">
        <v>1278</v>
      </c>
      <c r="G947" s="394"/>
      <c r="H947" s="222">
        <v>2627.2220000000002</v>
      </c>
      <c r="I947" s="203">
        <v>2364.2220000000002</v>
      </c>
      <c r="J947" s="114"/>
      <c r="K947" s="113">
        <v>263</v>
      </c>
      <c r="L947" s="88">
        <v>0</v>
      </c>
      <c r="M947" s="113">
        <v>0</v>
      </c>
      <c r="N947" s="114"/>
      <c r="O947" s="114">
        <v>0</v>
      </c>
      <c r="P947" s="113">
        <v>2364.2220000000002</v>
      </c>
      <c r="Q947" s="113">
        <v>2364.2220000000002</v>
      </c>
      <c r="R947" s="114"/>
      <c r="S947" s="114">
        <v>0</v>
      </c>
      <c r="T947" s="114">
        <v>0</v>
      </c>
      <c r="U947" s="114">
        <v>0</v>
      </c>
      <c r="V947" s="114"/>
      <c r="W947" s="114"/>
      <c r="X947" s="82" t="s">
        <v>1267</v>
      </c>
      <c r="Y947" s="108"/>
      <c r="Z947" s="50">
        <f t="shared" si="158"/>
        <v>2627.2220000000002</v>
      </c>
      <c r="AA947" s="51">
        <f t="shared" si="159"/>
        <v>0</v>
      </c>
      <c r="AB947" s="51">
        <f t="shared" si="160"/>
        <v>2364.2220000000002</v>
      </c>
      <c r="AC947" s="51">
        <f t="shared" si="161"/>
        <v>0</v>
      </c>
    </row>
    <row r="948" spans="1:248" s="84" customFormat="1" ht="14.45" customHeight="1">
      <c r="B948" s="49" t="s">
        <v>33</v>
      </c>
      <c r="E948" s="90">
        <v>9</v>
      </c>
      <c r="F948" s="108" t="s">
        <v>1279</v>
      </c>
      <c r="G948" s="394"/>
      <c r="H948" s="222">
        <v>1320</v>
      </c>
      <c r="I948" s="203">
        <v>1320</v>
      </c>
      <c r="J948" s="114"/>
      <c r="K948" s="114">
        <v>0</v>
      </c>
      <c r="L948" s="88">
        <v>1320</v>
      </c>
      <c r="M948" s="113">
        <v>1320</v>
      </c>
      <c r="N948" s="114"/>
      <c r="O948" s="114">
        <v>0</v>
      </c>
      <c r="P948" s="114">
        <v>0</v>
      </c>
      <c r="Q948" s="113">
        <v>0</v>
      </c>
      <c r="R948" s="114"/>
      <c r="S948" s="114">
        <v>0</v>
      </c>
      <c r="T948" s="114">
        <v>0</v>
      </c>
      <c r="U948" s="114">
        <v>0</v>
      </c>
      <c r="V948" s="114"/>
      <c r="W948" s="114">
        <v>0</v>
      </c>
      <c r="X948" s="82" t="s">
        <v>1267</v>
      </c>
      <c r="Y948" s="108"/>
      <c r="Z948" s="50">
        <f t="shared" si="158"/>
        <v>1320</v>
      </c>
      <c r="AA948" s="51">
        <f t="shared" si="159"/>
        <v>1320</v>
      </c>
      <c r="AB948" s="51">
        <f t="shared" si="160"/>
        <v>0</v>
      </c>
      <c r="AC948" s="51">
        <f t="shared" si="161"/>
        <v>0</v>
      </c>
    </row>
    <row r="949" spans="1:248" ht="28.5">
      <c r="B949" s="49" t="s">
        <v>1319</v>
      </c>
      <c r="E949" s="65" t="s">
        <v>29</v>
      </c>
      <c r="F949" s="66" t="s">
        <v>14</v>
      </c>
      <c r="G949" s="78"/>
      <c r="H949" s="273">
        <f>H950</f>
        <v>288450.38</v>
      </c>
      <c r="I949" s="273">
        <f t="shared" ref="I949:R949" si="163">I950</f>
        <v>265632</v>
      </c>
      <c r="J949" s="68">
        <f t="shared" si="163"/>
        <v>11370</v>
      </c>
      <c r="K949" s="68">
        <f t="shared" si="163"/>
        <v>11448.38</v>
      </c>
      <c r="L949" s="68">
        <f t="shared" si="163"/>
        <v>213768.23087699999</v>
      </c>
      <c r="M949" s="68">
        <f t="shared" si="163"/>
        <v>203747.084</v>
      </c>
      <c r="N949" s="68">
        <f t="shared" si="163"/>
        <v>4590</v>
      </c>
      <c r="O949" s="68">
        <f t="shared" si="163"/>
        <v>5431.1468770000001</v>
      </c>
      <c r="P949" s="68">
        <f t="shared" si="163"/>
        <v>68146.399999999994</v>
      </c>
      <c r="Q949" s="68">
        <f t="shared" si="163"/>
        <v>60657</v>
      </c>
      <c r="R949" s="68">
        <f t="shared" si="163"/>
        <v>5348</v>
      </c>
      <c r="S949" s="68">
        <f>S950</f>
        <v>2141.4</v>
      </c>
      <c r="T949" s="70">
        <f>T950</f>
        <v>23759.623519000001</v>
      </c>
      <c r="U949" s="70">
        <f>U950</f>
        <v>21229.452519000002</v>
      </c>
      <c r="V949" s="70">
        <f>V950</f>
        <v>2384.54</v>
      </c>
      <c r="W949" s="70">
        <f>W950</f>
        <v>145.631</v>
      </c>
      <c r="X949" s="71"/>
      <c r="Y949" s="92"/>
      <c r="Z949" s="50">
        <f t="shared" si="158"/>
        <v>288450.38</v>
      </c>
      <c r="AA949" s="51">
        <f t="shared" si="159"/>
        <v>213768.23087699999</v>
      </c>
      <c r="AB949" s="51">
        <f t="shared" si="160"/>
        <v>68146.399999999994</v>
      </c>
      <c r="AC949" s="51">
        <f t="shared" si="161"/>
        <v>23759.623519000004</v>
      </c>
      <c r="AD949" s="93"/>
      <c r="AE949" s="93"/>
      <c r="AF949" s="93"/>
      <c r="AG949" s="93"/>
      <c r="AH949" s="93"/>
      <c r="AI949" s="93"/>
      <c r="AJ949" s="93"/>
      <c r="AK949" s="93"/>
      <c r="AL949" s="93"/>
      <c r="AM949" s="93"/>
      <c r="AN949" s="93"/>
      <c r="AO949" s="93"/>
      <c r="AP949" s="93"/>
      <c r="AQ949" s="93"/>
      <c r="AR949" s="93"/>
      <c r="AS949" s="93"/>
      <c r="AT949" s="93"/>
      <c r="AU949" s="93"/>
      <c r="AV949" s="93"/>
      <c r="AW949" s="93"/>
      <c r="AX949" s="93"/>
      <c r="AY949" s="93"/>
      <c r="AZ949" s="93"/>
      <c r="BA949" s="93"/>
      <c r="BB949" s="93"/>
      <c r="BC949" s="93"/>
      <c r="BD949" s="93"/>
      <c r="BE949" s="93"/>
      <c r="BF949" s="93"/>
      <c r="BG949" s="93"/>
      <c r="BH949" s="93"/>
      <c r="BI949" s="93"/>
      <c r="BJ949" s="93"/>
      <c r="BK949" s="93"/>
      <c r="BL949" s="93"/>
      <c r="BM949" s="93"/>
      <c r="BN949" s="93"/>
      <c r="BO949" s="93"/>
      <c r="BP949" s="93"/>
      <c r="BQ949" s="93"/>
      <c r="BR949" s="93"/>
      <c r="BS949" s="93"/>
      <c r="BT949" s="93"/>
      <c r="BU949" s="93"/>
      <c r="BV949" s="93"/>
      <c r="BW949" s="93"/>
      <c r="BX949" s="93"/>
      <c r="BY949" s="93"/>
      <c r="BZ949" s="93"/>
      <c r="CA949" s="93"/>
      <c r="CB949" s="93"/>
      <c r="CC949" s="93"/>
      <c r="CD949" s="93"/>
      <c r="CE949" s="93"/>
      <c r="CF949" s="93"/>
      <c r="CG949" s="93"/>
      <c r="CH949" s="93"/>
      <c r="CI949" s="93"/>
      <c r="CJ949" s="93"/>
      <c r="CK949" s="93"/>
      <c r="CL949" s="93"/>
      <c r="CM949" s="93"/>
      <c r="CN949" s="93"/>
      <c r="CO949" s="93"/>
      <c r="CP949" s="93"/>
      <c r="CQ949" s="93"/>
      <c r="CR949" s="93"/>
      <c r="CS949" s="93"/>
      <c r="CT949" s="93"/>
      <c r="CU949" s="93"/>
      <c r="CV949" s="93"/>
      <c r="CW949" s="93"/>
      <c r="CX949" s="93"/>
      <c r="CY949" s="93"/>
      <c r="CZ949" s="93"/>
      <c r="DA949" s="93"/>
      <c r="DB949" s="93"/>
      <c r="DC949" s="93"/>
      <c r="DD949" s="93"/>
      <c r="DE949" s="93"/>
      <c r="DF949" s="93"/>
      <c r="DG949" s="93"/>
      <c r="DH949" s="93"/>
      <c r="DI949" s="93"/>
      <c r="DJ949" s="93"/>
      <c r="DK949" s="93"/>
      <c r="DL949" s="93"/>
      <c r="DM949" s="93"/>
      <c r="DN949" s="93"/>
      <c r="DO949" s="93"/>
      <c r="DP949" s="93"/>
      <c r="DQ949" s="93"/>
      <c r="DR949" s="93"/>
      <c r="DS949" s="93"/>
      <c r="DT949" s="93"/>
      <c r="DU949" s="93"/>
      <c r="DV949" s="93"/>
      <c r="DW949" s="93"/>
      <c r="DX949" s="93"/>
      <c r="DY949" s="94"/>
      <c r="DZ949" s="93"/>
      <c r="EA949" s="93"/>
      <c r="EB949" s="93"/>
      <c r="EC949" s="93"/>
      <c r="ED949" s="93"/>
      <c r="EE949" s="93"/>
      <c r="EF949" s="93"/>
      <c r="EG949" s="93"/>
      <c r="EH949" s="93"/>
      <c r="EI949" s="93"/>
      <c r="EJ949" s="93"/>
      <c r="EK949" s="93"/>
      <c r="EL949" s="93"/>
      <c r="EM949" s="93"/>
      <c r="EN949" s="93"/>
      <c r="EO949" s="93"/>
      <c r="EP949" s="93"/>
      <c r="EQ949" s="93"/>
      <c r="ER949" s="93"/>
      <c r="ES949" s="93"/>
      <c r="ET949" s="93"/>
      <c r="EU949" s="93"/>
      <c r="EV949" s="93"/>
      <c r="EW949" s="93"/>
      <c r="EX949" s="93"/>
      <c r="EY949" s="93"/>
      <c r="EZ949" s="93"/>
      <c r="FA949" s="93"/>
      <c r="FB949" s="93"/>
      <c r="FC949" s="93"/>
      <c r="FD949" s="93"/>
      <c r="FE949" s="93"/>
      <c r="FF949" s="93"/>
      <c r="FG949" s="93"/>
      <c r="FH949" s="93"/>
      <c r="FI949" s="93"/>
      <c r="FJ949" s="93"/>
      <c r="FK949" s="93"/>
      <c r="FL949" s="93"/>
      <c r="FM949" s="93"/>
      <c r="FN949" s="93"/>
      <c r="FO949" s="93"/>
      <c r="FP949" s="93"/>
      <c r="FQ949" s="93"/>
      <c r="FR949" s="93"/>
      <c r="FS949" s="93"/>
      <c r="FT949" s="93"/>
      <c r="FU949" s="93"/>
      <c r="FV949" s="93"/>
      <c r="FW949" s="93"/>
      <c r="FX949" s="93"/>
      <c r="FY949" s="93"/>
      <c r="FZ949" s="93"/>
      <c r="GA949" s="93"/>
      <c r="GB949" s="93"/>
      <c r="GC949" s="93"/>
      <c r="GD949" s="93"/>
      <c r="GE949" s="93"/>
      <c r="GF949" s="93"/>
      <c r="GG949" s="93"/>
      <c r="GH949" s="93"/>
      <c r="GI949" s="93"/>
      <c r="GJ949" s="93"/>
      <c r="GK949" s="93"/>
      <c r="GL949" s="93"/>
      <c r="GM949" s="93"/>
      <c r="GN949" s="93"/>
      <c r="GO949" s="93"/>
      <c r="GP949" s="93"/>
      <c r="GQ949" s="93"/>
      <c r="GR949" s="93"/>
      <c r="GS949" s="93"/>
      <c r="GT949" s="93"/>
      <c r="GU949" s="93"/>
      <c r="GV949" s="93"/>
      <c r="GW949" s="93"/>
      <c r="GX949" s="93"/>
      <c r="GY949" s="93"/>
      <c r="GZ949" s="93"/>
      <c r="HA949" s="93"/>
      <c r="HB949" s="93"/>
      <c r="HC949" s="93"/>
      <c r="HD949" s="93"/>
      <c r="HE949" s="93"/>
      <c r="HF949" s="93"/>
      <c r="HG949" s="93"/>
      <c r="HH949" s="93"/>
      <c r="HI949" s="93"/>
      <c r="HJ949" s="93"/>
      <c r="HK949" s="93"/>
      <c r="HL949" s="93"/>
      <c r="HM949" s="93"/>
      <c r="HN949" s="93"/>
      <c r="HO949" s="93"/>
      <c r="HP949" s="93"/>
      <c r="HQ949" s="93"/>
      <c r="HR949" s="93"/>
      <c r="HS949" s="93"/>
      <c r="HT949" s="93"/>
      <c r="HU949" s="93"/>
      <c r="HV949" s="93"/>
      <c r="HW949" s="93"/>
      <c r="HX949" s="93"/>
      <c r="HY949" s="93"/>
      <c r="HZ949" s="93"/>
      <c r="IA949" s="93"/>
      <c r="IB949" s="93"/>
      <c r="IC949" s="93"/>
      <c r="ID949" s="93"/>
      <c r="IE949" s="93"/>
      <c r="IF949" s="93"/>
      <c r="IG949" s="93"/>
      <c r="IH949" s="93"/>
      <c r="II949" s="93"/>
      <c r="IJ949" s="93"/>
      <c r="IK949" s="93"/>
      <c r="IL949" s="93"/>
    </row>
    <row r="950" spans="1:248" ht="90">
      <c r="B950" s="49" t="s">
        <v>1319</v>
      </c>
      <c r="E950" s="204" t="s">
        <v>11</v>
      </c>
      <c r="F950" s="205" t="s">
        <v>57</v>
      </c>
      <c r="G950" s="206"/>
      <c r="H950" s="287">
        <f t="shared" ref="H950:R950" si="164">H951+H961</f>
        <v>288450.38</v>
      </c>
      <c r="I950" s="287">
        <f t="shared" si="164"/>
        <v>265632</v>
      </c>
      <c r="J950" s="156">
        <f t="shared" si="164"/>
        <v>11370</v>
      </c>
      <c r="K950" s="156">
        <f t="shared" si="164"/>
        <v>11448.38</v>
      </c>
      <c r="L950" s="156">
        <f t="shared" si="164"/>
        <v>213768.23087699999</v>
      </c>
      <c r="M950" s="156">
        <f t="shared" si="164"/>
        <v>203747.084</v>
      </c>
      <c r="N950" s="156">
        <f t="shared" si="164"/>
        <v>4590</v>
      </c>
      <c r="O950" s="156">
        <f t="shared" si="164"/>
        <v>5431.1468770000001</v>
      </c>
      <c r="P950" s="156">
        <f t="shared" si="164"/>
        <v>68146.399999999994</v>
      </c>
      <c r="Q950" s="156">
        <f t="shared" si="164"/>
        <v>60657</v>
      </c>
      <c r="R950" s="156">
        <f t="shared" si="164"/>
        <v>5348</v>
      </c>
      <c r="S950" s="156">
        <f>S951+S961</f>
        <v>2141.4</v>
      </c>
      <c r="T950" s="207">
        <f>T951+T961</f>
        <v>23759.623519000001</v>
      </c>
      <c r="U950" s="207">
        <f>U951+U961</f>
        <v>21229.452519000002</v>
      </c>
      <c r="V950" s="208">
        <f>V951+V961</f>
        <v>2384.54</v>
      </c>
      <c r="W950" s="207">
        <f>W951+W961</f>
        <v>145.631</v>
      </c>
      <c r="X950" s="209"/>
      <c r="Y950" s="210"/>
      <c r="Z950" s="50">
        <f t="shared" si="158"/>
        <v>288450.38</v>
      </c>
      <c r="AA950" s="51">
        <f t="shared" si="159"/>
        <v>213768.23087699999</v>
      </c>
      <c r="AB950" s="51">
        <f t="shared" si="160"/>
        <v>68146.399999999994</v>
      </c>
      <c r="AC950" s="51">
        <f t="shared" si="161"/>
        <v>23759.623519000004</v>
      </c>
      <c r="AD950" s="211"/>
      <c r="AE950" s="211"/>
      <c r="AF950" s="211"/>
      <c r="AG950" s="211"/>
      <c r="AH950" s="211"/>
      <c r="AI950" s="211"/>
      <c r="AJ950" s="211"/>
      <c r="AK950" s="211"/>
      <c r="AL950" s="211"/>
      <c r="AM950" s="211"/>
      <c r="AN950" s="211"/>
      <c r="AO950" s="211"/>
      <c r="AP950" s="211"/>
      <c r="AQ950" s="211"/>
      <c r="AR950" s="211"/>
      <c r="AS950" s="211"/>
      <c r="AT950" s="211"/>
      <c r="AU950" s="211"/>
      <c r="AV950" s="211"/>
      <c r="AW950" s="211"/>
      <c r="AX950" s="211"/>
      <c r="AY950" s="211"/>
      <c r="AZ950" s="211"/>
      <c r="BA950" s="211"/>
      <c r="BB950" s="211"/>
      <c r="BC950" s="211"/>
      <c r="BD950" s="211"/>
      <c r="BE950" s="211"/>
      <c r="BF950" s="211"/>
      <c r="BG950" s="211"/>
      <c r="BH950" s="211"/>
      <c r="BI950" s="211"/>
      <c r="BJ950" s="211"/>
      <c r="BK950" s="211"/>
      <c r="BL950" s="211"/>
      <c r="BM950" s="211"/>
      <c r="BN950" s="211"/>
      <c r="BO950" s="211"/>
      <c r="BP950" s="211"/>
      <c r="BQ950" s="211"/>
      <c r="BR950" s="211"/>
      <c r="BS950" s="211"/>
      <c r="BT950" s="211"/>
      <c r="BU950" s="211"/>
      <c r="BV950" s="211"/>
      <c r="BW950" s="211"/>
      <c r="BX950" s="211"/>
      <c r="BY950" s="211"/>
      <c r="BZ950" s="211"/>
      <c r="CA950" s="211"/>
      <c r="CB950" s="211"/>
      <c r="CC950" s="211"/>
      <c r="CD950" s="211"/>
      <c r="CE950" s="211"/>
      <c r="CF950" s="211"/>
      <c r="CG950" s="211"/>
      <c r="CH950" s="211"/>
      <c r="CI950" s="211"/>
      <c r="CJ950" s="211"/>
      <c r="CK950" s="211"/>
      <c r="CL950" s="211"/>
      <c r="CM950" s="211"/>
      <c r="CN950" s="211"/>
      <c r="CO950" s="211"/>
      <c r="CP950" s="211"/>
      <c r="CQ950" s="211"/>
      <c r="CR950" s="211"/>
      <c r="CS950" s="211"/>
      <c r="CT950" s="211"/>
      <c r="CU950" s="211"/>
      <c r="CV950" s="211"/>
      <c r="CW950" s="211"/>
      <c r="CX950" s="211"/>
      <c r="CY950" s="211"/>
      <c r="CZ950" s="211"/>
      <c r="DA950" s="211"/>
      <c r="DB950" s="211"/>
      <c r="DC950" s="211"/>
      <c r="DD950" s="211"/>
      <c r="DE950" s="211"/>
      <c r="DF950" s="211"/>
      <c r="DG950" s="211"/>
      <c r="DH950" s="211"/>
      <c r="DI950" s="211"/>
      <c r="DJ950" s="211"/>
      <c r="DK950" s="211"/>
      <c r="DL950" s="211"/>
      <c r="DM950" s="211"/>
      <c r="DN950" s="211"/>
      <c r="DO950" s="211"/>
      <c r="DP950" s="211"/>
      <c r="DQ950" s="211"/>
      <c r="DR950" s="211"/>
      <c r="DS950" s="211"/>
      <c r="DT950" s="211"/>
      <c r="DU950" s="211"/>
      <c r="DV950" s="211"/>
      <c r="DW950" s="211"/>
      <c r="DX950" s="211"/>
      <c r="DY950" s="212"/>
      <c r="DZ950" s="211"/>
      <c r="EA950" s="211"/>
      <c r="EB950" s="211"/>
      <c r="EC950" s="211"/>
      <c r="ED950" s="211"/>
      <c r="EE950" s="211"/>
      <c r="EF950" s="211"/>
      <c r="EG950" s="211"/>
      <c r="EH950" s="211"/>
      <c r="EI950" s="211"/>
      <c r="EJ950" s="211"/>
      <c r="EK950" s="211"/>
      <c r="EL950" s="211"/>
      <c r="EM950" s="211"/>
      <c r="EN950" s="211"/>
      <c r="EO950" s="211"/>
      <c r="EP950" s="211"/>
      <c r="EQ950" s="211"/>
      <c r="ER950" s="211"/>
      <c r="ES950" s="211"/>
      <c r="ET950" s="211"/>
      <c r="EU950" s="211"/>
      <c r="EV950" s="211"/>
      <c r="EW950" s="211"/>
      <c r="EX950" s="211"/>
      <c r="EY950" s="211"/>
      <c r="EZ950" s="211"/>
      <c r="FA950" s="211"/>
      <c r="FB950" s="211"/>
      <c r="FC950" s="211"/>
      <c r="FD950" s="211"/>
      <c r="FE950" s="211"/>
      <c r="FF950" s="211"/>
      <c r="FG950" s="211"/>
      <c r="FH950" s="211"/>
      <c r="FI950" s="211"/>
      <c r="FJ950" s="211"/>
      <c r="FK950" s="211"/>
      <c r="FL950" s="211"/>
      <c r="FM950" s="211"/>
      <c r="FN950" s="211"/>
      <c r="FO950" s="211"/>
      <c r="FP950" s="211"/>
      <c r="FQ950" s="211"/>
      <c r="FR950" s="211"/>
      <c r="FS950" s="211"/>
      <c r="FT950" s="211"/>
      <c r="FU950" s="211"/>
      <c r="FV950" s="211"/>
      <c r="FW950" s="211"/>
      <c r="FX950" s="211"/>
      <c r="FY950" s="211"/>
      <c r="FZ950" s="211"/>
      <c r="GA950" s="211"/>
      <c r="GB950" s="211"/>
      <c r="GC950" s="211"/>
      <c r="GD950" s="211"/>
      <c r="GE950" s="211"/>
      <c r="GF950" s="211"/>
      <c r="GG950" s="211"/>
      <c r="GH950" s="211"/>
      <c r="GI950" s="211"/>
      <c r="GJ950" s="211"/>
      <c r="GK950" s="211"/>
      <c r="GL950" s="211"/>
      <c r="GM950" s="211"/>
      <c r="GN950" s="211"/>
      <c r="GO950" s="211"/>
      <c r="GP950" s="211"/>
      <c r="GQ950" s="211"/>
      <c r="GR950" s="211"/>
      <c r="GS950" s="211"/>
      <c r="GT950" s="211"/>
      <c r="GU950" s="211"/>
      <c r="GV950" s="211"/>
      <c r="GW950" s="211"/>
      <c r="GX950" s="211"/>
      <c r="GY950" s="211"/>
      <c r="GZ950" s="211"/>
      <c r="HA950" s="211"/>
      <c r="HB950" s="211"/>
      <c r="HC950" s="211"/>
      <c r="HD950" s="211"/>
      <c r="HE950" s="211"/>
      <c r="HF950" s="211"/>
      <c r="HG950" s="211"/>
      <c r="HH950" s="211"/>
      <c r="HI950" s="211"/>
      <c r="HJ950" s="211"/>
      <c r="HK950" s="211"/>
      <c r="HL950" s="211"/>
      <c r="HM950" s="211"/>
      <c r="HN950" s="211"/>
      <c r="HO950" s="211"/>
      <c r="HP950" s="211"/>
      <c r="HQ950" s="211"/>
      <c r="HR950" s="211"/>
      <c r="HS950" s="211"/>
      <c r="HT950" s="211"/>
      <c r="HU950" s="211"/>
      <c r="HV950" s="211"/>
      <c r="HW950" s="211"/>
      <c r="HX950" s="211"/>
      <c r="HY950" s="211"/>
      <c r="HZ950" s="211"/>
      <c r="IA950" s="211"/>
      <c r="IB950" s="211"/>
      <c r="IC950" s="211"/>
      <c r="ID950" s="211"/>
      <c r="IE950" s="211"/>
      <c r="IF950" s="211"/>
      <c r="IG950" s="211"/>
      <c r="IH950" s="211"/>
      <c r="II950" s="211"/>
      <c r="IJ950" s="211"/>
      <c r="IK950" s="211"/>
      <c r="IL950" s="211"/>
    </row>
    <row r="951" spans="1:248">
      <c r="B951" s="49" t="s">
        <v>1319</v>
      </c>
      <c r="E951" s="65" t="s">
        <v>25</v>
      </c>
      <c r="F951" s="66" t="s">
        <v>37</v>
      </c>
      <c r="G951" s="78"/>
      <c r="H951" s="273">
        <f t="shared" ref="H951:R951" si="165">SUM(H952:H960)</f>
        <v>125060</v>
      </c>
      <c r="I951" s="273">
        <f t="shared" si="165"/>
        <v>113690</v>
      </c>
      <c r="J951" s="68">
        <f t="shared" si="165"/>
        <v>11370</v>
      </c>
      <c r="K951" s="68">
        <f t="shared" si="165"/>
        <v>0</v>
      </c>
      <c r="L951" s="69">
        <f t="shared" si="165"/>
        <v>88106</v>
      </c>
      <c r="M951" s="68">
        <f t="shared" si="165"/>
        <v>83516</v>
      </c>
      <c r="N951" s="68">
        <f t="shared" si="165"/>
        <v>4590</v>
      </c>
      <c r="O951" s="68">
        <f t="shared" si="165"/>
        <v>0</v>
      </c>
      <c r="P951" s="68">
        <f t="shared" si="165"/>
        <v>35522</v>
      </c>
      <c r="Q951" s="68">
        <f t="shared" si="165"/>
        <v>30174</v>
      </c>
      <c r="R951" s="70">
        <f t="shared" si="165"/>
        <v>5348</v>
      </c>
      <c r="S951" s="70">
        <f>SUM(S952:S960)</f>
        <v>0</v>
      </c>
      <c r="T951" s="70">
        <f>SUM(T952:T960)</f>
        <v>20866.589091000002</v>
      </c>
      <c r="U951" s="70">
        <f>SUM(U952:U960)</f>
        <v>18482.049091000001</v>
      </c>
      <c r="V951" s="70">
        <f>SUM(V952:V960)</f>
        <v>2384.54</v>
      </c>
      <c r="W951" s="70">
        <f>SUM(W952:W960)</f>
        <v>0</v>
      </c>
      <c r="X951" s="213"/>
      <c r="Y951" s="214"/>
      <c r="Z951" s="50">
        <f t="shared" si="158"/>
        <v>125060</v>
      </c>
      <c r="AA951" s="51">
        <f t="shared" si="159"/>
        <v>88106</v>
      </c>
      <c r="AB951" s="51">
        <f t="shared" si="160"/>
        <v>35522</v>
      </c>
      <c r="AC951" s="51">
        <f t="shared" si="161"/>
        <v>20866.589091000002</v>
      </c>
      <c r="AD951" s="93"/>
      <c r="AE951" s="93"/>
      <c r="AF951" s="93"/>
      <c r="AG951" s="93"/>
      <c r="AH951" s="93"/>
      <c r="AI951" s="93"/>
      <c r="AJ951" s="93"/>
      <c r="AK951" s="93"/>
      <c r="AL951" s="93"/>
      <c r="AM951" s="93"/>
      <c r="AN951" s="93"/>
      <c r="AO951" s="93"/>
      <c r="AP951" s="93"/>
      <c r="AQ951" s="93"/>
      <c r="AR951" s="93"/>
      <c r="AS951" s="93"/>
      <c r="AT951" s="93"/>
      <c r="AU951" s="93"/>
      <c r="AV951" s="93"/>
      <c r="AW951" s="93"/>
      <c r="AX951" s="93"/>
      <c r="AY951" s="93"/>
      <c r="AZ951" s="93"/>
      <c r="BA951" s="93"/>
      <c r="BB951" s="93"/>
      <c r="BC951" s="93"/>
      <c r="BD951" s="93"/>
      <c r="BE951" s="93"/>
      <c r="BF951" s="93"/>
      <c r="BG951" s="93"/>
      <c r="BH951" s="93"/>
      <c r="BI951" s="93"/>
      <c r="BJ951" s="93"/>
      <c r="BK951" s="93"/>
      <c r="BL951" s="93"/>
      <c r="BM951" s="93"/>
      <c r="BN951" s="93"/>
      <c r="BO951" s="93"/>
      <c r="BP951" s="93"/>
      <c r="BQ951" s="93"/>
      <c r="BR951" s="93"/>
      <c r="BS951" s="93"/>
      <c r="BT951" s="93"/>
      <c r="BU951" s="93"/>
      <c r="BV951" s="93"/>
      <c r="BW951" s="93"/>
      <c r="BX951" s="93"/>
      <c r="BY951" s="93"/>
      <c r="BZ951" s="93"/>
      <c r="CA951" s="93"/>
      <c r="CB951" s="93"/>
      <c r="CC951" s="93"/>
      <c r="CD951" s="93"/>
      <c r="CE951" s="93"/>
      <c r="CF951" s="93"/>
      <c r="CG951" s="93"/>
      <c r="CH951" s="93"/>
      <c r="CI951" s="93"/>
      <c r="CJ951" s="93"/>
      <c r="CK951" s="93"/>
      <c r="CL951" s="93"/>
      <c r="CM951" s="93"/>
      <c r="CN951" s="93"/>
      <c r="CO951" s="93"/>
      <c r="CP951" s="93"/>
      <c r="CQ951" s="93"/>
      <c r="CR951" s="93"/>
      <c r="CS951" s="93"/>
      <c r="CT951" s="93"/>
      <c r="CU951" s="93"/>
      <c r="CV951" s="93"/>
      <c r="CW951" s="93"/>
      <c r="CX951" s="93"/>
      <c r="CY951" s="93"/>
      <c r="CZ951" s="93"/>
      <c r="DA951" s="93"/>
      <c r="DB951" s="93"/>
      <c r="DC951" s="93"/>
      <c r="DD951" s="93"/>
      <c r="DE951" s="93"/>
      <c r="DF951" s="93"/>
      <c r="DG951" s="93"/>
      <c r="DH951" s="93"/>
      <c r="DI951" s="93"/>
      <c r="DJ951" s="93"/>
      <c r="DK951" s="93"/>
      <c r="DL951" s="93"/>
      <c r="DM951" s="93"/>
      <c r="DN951" s="93"/>
      <c r="DO951" s="93"/>
      <c r="DP951" s="93"/>
      <c r="DQ951" s="93"/>
      <c r="DR951" s="93"/>
      <c r="DS951" s="93"/>
      <c r="DT951" s="93"/>
      <c r="DU951" s="93"/>
      <c r="DV951" s="93"/>
      <c r="DW951" s="93"/>
      <c r="DX951" s="93"/>
      <c r="DY951" s="94"/>
      <c r="DZ951" s="93"/>
      <c r="EA951" s="93"/>
      <c r="EB951" s="93"/>
      <c r="EC951" s="93"/>
      <c r="ED951" s="93"/>
      <c r="EE951" s="93"/>
      <c r="EF951" s="93"/>
      <c r="EG951" s="93"/>
      <c r="EH951" s="93"/>
      <c r="EI951" s="93"/>
      <c r="EJ951" s="93"/>
      <c r="EK951" s="93"/>
      <c r="EL951" s="93"/>
      <c r="EM951" s="93"/>
      <c r="EN951" s="93"/>
      <c r="EO951" s="93"/>
      <c r="EP951" s="93"/>
      <c r="EQ951" s="93"/>
      <c r="ER951" s="93"/>
      <c r="ES951" s="93"/>
      <c r="ET951" s="93"/>
      <c r="EU951" s="93"/>
      <c r="EV951" s="93"/>
      <c r="EW951" s="93"/>
      <c r="EX951" s="93"/>
      <c r="EY951" s="93"/>
      <c r="EZ951" s="93"/>
      <c r="FA951" s="93"/>
      <c r="FB951" s="93"/>
      <c r="FC951" s="93"/>
      <c r="FD951" s="93"/>
      <c r="FE951" s="93"/>
      <c r="FF951" s="93"/>
      <c r="FG951" s="93"/>
      <c r="FH951" s="93"/>
      <c r="FI951" s="93"/>
      <c r="FJ951" s="93"/>
      <c r="FK951" s="93"/>
      <c r="FL951" s="93"/>
      <c r="FM951" s="93"/>
      <c r="FN951" s="93"/>
      <c r="FO951" s="93"/>
      <c r="FP951" s="93"/>
      <c r="FQ951" s="93"/>
      <c r="FR951" s="93"/>
      <c r="FS951" s="93"/>
      <c r="FT951" s="93"/>
      <c r="FU951" s="93"/>
      <c r="FV951" s="93"/>
      <c r="FW951" s="93"/>
      <c r="FX951" s="93"/>
      <c r="FY951" s="93"/>
      <c r="FZ951" s="93"/>
      <c r="GA951" s="93"/>
      <c r="GB951" s="93"/>
      <c r="GC951" s="93"/>
      <c r="GD951" s="93"/>
      <c r="GE951" s="93"/>
      <c r="GF951" s="93"/>
      <c r="GG951" s="93"/>
      <c r="GH951" s="93"/>
      <c r="GI951" s="93"/>
      <c r="GJ951" s="93"/>
      <c r="GK951" s="93"/>
      <c r="GL951" s="93"/>
      <c r="GM951" s="93"/>
      <c r="GN951" s="93"/>
      <c r="GO951" s="93"/>
      <c r="GP951" s="93"/>
      <c r="GQ951" s="93"/>
      <c r="GR951" s="93"/>
      <c r="GS951" s="93"/>
      <c r="GT951" s="93"/>
      <c r="GU951" s="93"/>
      <c r="GV951" s="93"/>
      <c r="GW951" s="93"/>
      <c r="GX951" s="93"/>
      <c r="GY951" s="93"/>
      <c r="GZ951" s="93"/>
      <c r="HA951" s="93"/>
      <c r="HB951" s="93"/>
      <c r="HC951" s="93"/>
      <c r="HD951" s="93"/>
      <c r="HE951" s="93"/>
      <c r="HF951" s="93"/>
      <c r="HG951" s="93"/>
      <c r="HH951" s="93"/>
      <c r="HI951" s="93"/>
      <c r="HJ951" s="93"/>
      <c r="HK951" s="93"/>
      <c r="HL951" s="93"/>
      <c r="HM951" s="93"/>
      <c r="HN951" s="93"/>
      <c r="HO951" s="93"/>
      <c r="HP951" s="93"/>
      <c r="HQ951" s="93"/>
      <c r="HR951" s="93"/>
      <c r="HS951" s="93"/>
      <c r="HT951" s="93"/>
      <c r="HU951" s="93"/>
      <c r="HV951" s="93"/>
      <c r="HW951" s="93"/>
      <c r="HX951" s="93"/>
      <c r="HY951" s="93"/>
      <c r="HZ951" s="93"/>
      <c r="IA951" s="93"/>
      <c r="IB951" s="93"/>
      <c r="IC951" s="93"/>
      <c r="ID951" s="93"/>
      <c r="IE951" s="93"/>
      <c r="IF951" s="93"/>
      <c r="IG951" s="93"/>
      <c r="IH951" s="93"/>
      <c r="II951" s="93"/>
      <c r="IJ951" s="93"/>
      <c r="IK951" s="93"/>
      <c r="IL951" s="93"/>
    </row>
    <row r="952" spans="1:248" ht="30">
      <c r="A952" s="49" t="s">
        <v>863</v>
      </c>
      <c r="B952" s="49" t="s">
        <v>1319</v>
      </c>
      <c r="E952" s="82">
        <v>1</v>
      </c>
      <c r="F952" s="180" t="s">
        <v>58</v>
      </c>
      <c r="G952" s="404" t="s">
        <v>59</v>
      </c>
      <c r="H952" s="293">
        <f t="shared" ref="H952:H960" si="166">SUM(I952:K952)</f>
        <v>14885</v>
      </c>
      <c r="I952" s="274">
        <v>13532</v>
      </c>
      <c r="J952" s="183">
        <v>1353</v>
      </c>
      <c r="K952" s="183"/>
      <c r="L952" s="184">
        <f t="shared" ref="L952:L960" si="167">M952+N952</f>
        <v>14317</v>
      </c>
      <c r="M952" s="183">
        <v>13532</v>
      </c>
      <c r="N952" s="184">
        <v>785</v>
      </c>
      <c r="O952" s="183"/>
      <c r="P952" s="183"/>
      <c r="Q952" s="183"/>
      <c r="R952" s="184"/>
      <c r="S952" s="47"/>
      <c r="T952" s="185">
        <f>U952+V952</f>
        <v>202.10599999999999</v>
      </c>
      <c r="U952" s="185"/>
      <c r="V952" s="184">
        <v>202.10599999999999</v>
      </c>
      <c r="W952" s="108"/>
      <c r="X952" s="108"/>
      <c r="Y952" s="108"/>
      <c r="Z952" s="50">
        <f t="shared" si="158"/>
        <v>14885</v>
      </c>
      <c r="AA952" s="51">
        <f t="shared" si="159"/>
        <v>14317</v>
      </c>
      <c r="AB952" s="51">
        <f t="shared" si="160"/>
        <v>0</v>
      </c>
      <c r="AC952" s="51">
        <f t="shared" si="161"/>
        <v>202.10599999999999</v>
      </c>
      <c r="AD952" s="84"/>
      <c r="AE952" s="84"/>
      <c r="AF952" s="84"/>
      <c r="AG952" s="84"/>
      <c r="AH952" s="84"/>
      <c r="AI952" s="84"/>
      <c r="AJ952" s="84"/>
      <c r="AK952" s="84"/>
      <c r="AL952" s="84"/>
      <c r="AM952" s="84"/>
      <c r="AN952" s="84"/>
      <c r="AO952" s="84"/>
      <c r="AP952" s="84"/>
      <c r="AQ952" s="84"/>
      <c r="AR952" s="84"/>
      <c r="AS952" s="84"/>
      <c r="AT952" s="84"/>
      <c r="AU952" s="84"/>
      <c r="AV952" s="84"/>
      <c r="AW952" s="84"/>
      <c r="AX952" s="84"/>
      <c r="AY952" s="84"/>
      <c r="AZ952" s="84"/>
      <c r="BA952" s="84"/>
      <c r="BB952" s="84"/>
      <c r="BC952" s="84"/>
      <c r="BD952" s="84"/>
      <c r="BE952" s="84"/>
      <c r="BF952" s="84"/>
      <c r="BG952" s="84"/>
      <c r="BH952" s="84"/>
      <c r="BI952" s="84"/>
      <c r="BJ952" s="84"/>
      <c r="BK952" s="84"/>
      <c r="BL952" s="84"/>
      <c r="BM952" s="84"/>
      <c r="BN952" s="84"/>
      <c r="BO952" s="84"/>
      <c r="BP952" s="84"/>
      <c r="BQ952" s="84"/>
      <c r="BR952" s="84"/>
      <c r="BS952" s="84"/>
      <c r="BT952" s="84"/>
      <c r="BU952" s="84"/>
      <c r="BV952" s="84"/>
      <c r="BW952" s="84"/>
      <c r="BX952" s="84"/>
      <c r="BY952" s="84"/>
      <c r="BZ952" s="84"/>
      <c r="CA952" s="84"/>
      <c r="CB952" s="84"/>
      <c r="CC952" s="84"/>
      <c r="CD952" s="84"/>
      <c r="CE952" s="84"/>
      <c r="CF952" s="84"/>
      <c r="CG952" s="84"/>
      <c r="CH952" s="84"/>
      <c r="CI952" s="84"/>
      <c r="CJ952" s="84"/>
      <c r="CK952" s="84"/>
      <c r="CL952" s="84"/>
      <c r="CM952" s="84"/>
      <c r="CN952" s="84"/>
      <c r="CO952" s="84"/>
      <c r="CP952" s="84"/>
      <c r="CQ952" s="84"/>
      <c r="CR952" s="84"/>
      <c r="CS952" s="84"/>
      <c r="CT952" s="84"/>
      <c r="CU952" s="84"/>
      <c r="CV952" s="84"/>
      <c r="CW952" s="84"/>
      <c r="CX952" s="84"/>
      <c r="CY952" s="84"/>
      <c r="CZ952" s="84"/>
      <c r="DA952" s="84"/>
      <c r="DB952" s="84"/>
      <c r="DC952" s="84"/>
      <c r="DD952" s="84"/>
      <c r="DE952" s="84"/>
      <c r="DF952" s="84"/>
      <c r="DG952" s="84"/>
      <c r="DH952" s="84"/>
      <c r="DI952" s="84"/>
      <c r="DJ952" s="84"/>
      <c r="DK952" s="84"/>
      <c r="DL952" s="84"/>
      <c r="DM952" s="84"/>
      <c r="DN952" s="84"/>
      <c r="DO952" s="84"/>
      <c r="DP952" s="84"/>
      <c r="DQ952" s="84"/>
      <c r="DR952" s="84"/>
      <c r="DS952" s="84"/>
      <c r="DT952" s="84"/>
      <c r="DU952" s="84"/>
      <c r="DV952" s="84"/>
      <c r="DW952" s="85"/>
      <c r="DX952" s="84"/>
      <c r="DY952" s="84"/>
      <c r="DZ952" s="84"/>
      <c r="EA952" s="84"/>
      <c r="EB952" s="84"/>
      <c r="EC952" s="84"/>
      <c r="ED952" s="84"/>
      <c r="EE952" s="84"/>
      <c r="EF952" s="84"/>
      <c r="EG952" s="84"/>
      <c r="EH952" s="84"/>
      <c r="EI952" s="84"/>
      <c r="EJ952" s="84"/>
      <c r="EK952" s="84"/>
      <c r="EL952" s="84"/>
      <c r="EM952" s="84"/>
      <c r="EN952" s="84"/>
      <c r="EO952" s="84"/>
      <c r="EP952" s="84"/>
      <c r="EQ952" s="84"/>
      <c r="ER952" s="84"/>
      <c r="ES952" s="84"/>
      <c r="ET952" s="84"/>
      <c r="EU952" s="84"/>
      <c r="EV952" s="84"/>
      <c r="EW952" s="84"/>
      <c r="EX952" s="84"/>
      <c r="EY952" s="84"/>
      <c r="EZ952" s="84"/>
      <c r="FA952" s="84"/>
      <c r="FB952" s="84"/>
      <c r="FC952" s="84"/>
      <c r="FD952" s="84"/>
      <c r="FE952" s="84"/>
      <c r="FF952" s="84"/>
      <c r="FG952" s="84"/>
      <c r="FH952" s="84"/>
      <c r="FI952" s="84"/>
      <c r="FJ952" s="84"/>
      <c r="FK952" s="84"/>
      <c r="FL952" s="84"/>
      <c r="FM952" s="84"/>
      <c r="FN952" s="84"/>
      <c r="FO952" s="84"/>
      <c r="FP952" s="84"/>
      <c r="FQ952" s="84"/>
      <c r="FR952" s="84"/>
      <c r="FS952" s="84"/>
      <c r="FT952" s="84"/>
      <c r="FU952" s="84"/>
      <c r="FV952" s="84"/>
      <c r="FW952" s="84"/>
      <c r="FX952" s="84"/>
      <c r="FY952" s="84"/>
      <c r="FZ952" s="84"/>
      <c r="GA952" s="84"/>
      <c r="GB952" s="84"/>
      <c r="GC952" s="84"/>
      <c r="GD952" s="84"/>
      <c r="GE952" s="84"/>
      <c r="GF952" s="84"/>
      <c r="GG952" s="84"/>
      <c r="GH952" s="84"/>
      <c r="GI952" s="84"/>
      <c r="GJ952" s="84"/>
      <c r="GK952" s="84"/>
      <c r="GL952" s="84"/>
      <c r="GM952" s="84"/>
      <c r="GN952" s="84"/>
      <c r="GO952" s="84"/>
      <c r="GP952" s="84"/>
      <c r="GQ952" s="84"/>
      <c r="GR952" s="84"/>
      <c r="GS952" s="84"/>
      <c r="GT952" s="84"/>
      <c r="GU952" s="84"/>
      <c r="GV952" s="84"/>
      <c r="GW952" s="84"/>
      <c r="GX952" s="84"/>
      <c r="GY952" s="84"/>
      <c r="GZ952" s="84"/>
      <c r="HA952" s="84"/>
      <c r="HB952" s="84"/>
      <c r="HC952" s="84"/>
      <c r="HD952" s="84"/>
      <c r="HE952" s="84"/>
      <c r="HF952" s="84"/>
      <c r="HG952" s="84"/>
      <c r="HH952" s="84"/>
      <c r="HI952" s="84"/>
      <c r="HJ952" s="84"/>
      <c r="HK952" s="84"/>
      <c r="HL952" s="84"/>
      <c r="HM952" s="84"/>
      <c r="HN952" s="84"/>
      <c r="HO952" s="84"/>
      <c r="HP952" s="84"/>
      <c r="HQ952" s="84"/>
      <c r="HR952" s="84"/>
      <c r="HS952" s="84"/>
      <c r="HT952" s="84"/>
      <c r="HU952" s="84"/>
      <c r="HV952" s="84"/>
      <c r="HW952" s="84"/>
      <c r="HX952" s="84"/>
      <c r="HY952" s="84"/>
      <c r="HZ952" s="84"/>
      <c r="IA952" s="84"/>
      <c r="IB952" s="84"/>
      <c r="IC952" s="84"/>
      <c r="ID952" s="84"/>
      <c r="IE952" s="84"/>
      <c r="IF952" s="84"/>
      <c r="IG952" s="84"/>
      <c r="IH952" s="84"/>
      <c r="II952" s="84"/>
      <c r="IJ952" s="84"/>
      <c r="IK952" s="84"/>
      <c r="IL952" s="84"/>
      <c r="IM952" s="84"/>
      <c r="IN952" s="139"/>
    </row>
    <row r="953" spans="1:248" ht="30">
      <c r="A953" s="49" t="s">
        <v>863</v>
      </c>
      <c r="B953" s="49" t="s">
        <v>1319</v>
      </c>
      <c r="E953" s="82">
        <v>2</v>
      </c>
      <c r="F953" s="180" t="s">
        <v>60</v>
      </c>
      <c r="G953" s="404"/>
      <c r="H953" s="293">
        <f t="shared" si="166"/>
        <v>14850</v>
      </c>
      <c r="I953" s="274">
        <v>13500</v>
      </c>
      <c r="J953" s="183">
        <v>1350</v>
      </c>
      <c r="K953" s="183"/>
      <c r="L953" s="184">
        <f t="shared" si="167"/>
        <v>14610</v>
      </c>
      <c r="M953" s="183">
        <v>13500</v>
      </c>
      <c r="N953" s="184">
        <v>1110</v>
      </c>
      <c r="O953" s="183"/>
      <c r="P953" s="183">
        <f>Q953+R953</f>
        <v>151</v>
      </c>
      <c r="Q953" s="183"/>
      <c r="R953" s="184">
        <v>151</v>
      </c>
      <c r="S953" s="47"/>
      <c r="T953" s="185"/>
      <c r="U953" s="185"/>
      <c r="V953" s="184"/>
      <c r="W953" s="108"/>
      <c r="X953" s="108"/>
      <c r="Y953" s="108"/>
      <c r="Z953" s="50">
        <f t="shared" si="158"/>
        <v>14850</v>
      </c>
      <c r="AA953" s="51">
        <f t="shared" si="159"/>
        <v>14610</v>
      </c>
      <c r="AB953" s="51">
        <f t="shared" si="160"/>
        <v>151</v>
      </c>
      <c r="AC953" s="51">
        <f t="shared" si="161"/>
        <v>0</v>
      </c>
      <c r="AD953" s="84"/>
      <c r="AE953" s="84"/>
      <c r="AF953" s="84"/>
      <c r="AG953" s="84"/>
      <c r="AH953" s="84"/>
      <c r="AI953" s="84"/>
      <c r="AJ953" s="84"/>
      <c r="AK953" s="84"/>
      <c r="AL953" s="84"/>
      <c r="AM953" s="84"/>
      <c r="AN953" s="84"/>
      <c r="AO953" s="84"/>
      <c r="AP953" s="84"/>
      <c r="AQ953" s="84"/>
      <c r="AR953" s="84"/>
      <c r="AS953" s="84"/>
      <c r="AT953" s="84"/>
      <c r="AU953" s="84"/>
      <c r="AV953" s="84"/>
      <c r="AW953" s="84"/>
      <c r="AX953" s="84"/>
      <c r="AY953" s="84"/>
      <c r="AZ953" s="84"/>
      <c r="BA953" s="84"/>
      <c r="BB953" s="84"/>
      <c r="BC953" s="84"/>
      <c r="BD953" s="84"/>
      <c r="BE953" s="84"/>
      <c r="BF953" s="84"/>
      <c r="BG953" s="84"/>
      <c r="BH953" s="84"/>
      <c r="BI953" s="84"/>
      <c r="BJ953" s="84"/>
      <c r="BK953" s="84"/>
      <c r="BL953" s="84"/>
      <c r="BM953" s="84"/>
      <c r="BN953" s="84"/>
      <c r="BO953" s="84"/>
      <c r="BP953" s="84"/>
      <c r="BQ953" s="84"/>
      <c r="BR953" s="84"/>
      <c r="BS953" s="84"/>
      <c r="BT953" s="84"/>
      <c r="BU953" s="84"/>
      <c r="BV953" s="84"/>
      <c r="BW953" s="84"/>
      <c r="BX953" s="84"/>
      <c r="BY953" s="84"/>
      <c r="BZ953" s="84"/>
      <c r="CA953" s="84"/>
      <c r="CB953" s="84"/>
      <c r="CC953" s="84"/>
      <c r="CD953" s="84"/>
      <c r="CE953" s="84"/>
      <c r="CF953" s="84"/>
      <c r="CG953" s="84"/>
      <c r="CH953" s="84"/>
      <c r="CI953" s="84"/>
      <c r="CJ953" s="84"/>
      <c r="CK953" s="84"/>
      <c r="CL953" s="84"/>
      <c r="CM953" s="84"/>
      <c r="CN953" s="84"/>
      <c r="CO953" s="84"/>
      <c r="CP953" s="84"/>
      <c r="CQ953" s="84"/>
      <c r="CR953" s="84"/>
      <c r="CS953" s="84"/>
      <c r="CT953" s="84"/>
      <c r="CU953" s="84"/>
      <c r="CV953" s="84"/>
      <c r="CW953" s="84"/>
      <c r="CX953" s="84"/>
      <c r="CY953" s="84"/>
      <c r="CZ953" s="84"/>
      <c r="DA953" s="84"/>
      <c r="DB953" s="84"/>
      <c r="DC953" s="84"/>
      <c r="DD953" s="84"/>
      <c r="DE953" s="84"/>
      <c r="DF953" s="84"/>
      <c r="DG953" s="84"/>
      <c r="DH953" s="84"/>
      <c r="DI953" s="84"/>
      <c r="DJ953" s="84"/>
      <c r="DK953" s="84"/>
      <c r="DL953" s="84"/>
      <c r="DM953" s="84"/>
      <c r="DN953" s="84"/>
      <c r="DO953" s="84"/>
      <c r="DP953" s="84"/>
      <c r="DQ953" s="84"/>
      <c r="DR953" s="84"/>
      <c r="DS953" s="84"/>
      <c r="DT953" s="84"/>
      <c r="DU953" s="84"/>
      <c r="DV953" s="84"/>
      <c r="DW953" s="85"/>
      <c r="DX953" s="84"/>
      <c r="DY953" s="84"/>
      <c r="DZ953" s="84"/>
      <c r="EA953" s="84"/>
      <c r="EB953" s="84"/>
      <c r="EC953" s="84"/>
      <c r="ED953" s="84"/>
      <c r="EE953" s="84"/>
      <c r="EF953" s="84"/>
      <c r="EG953" s="84"/>
      <c r="EH953" s="84"/>
      <c r="EI953" s="84"/>
      <c r="EJ953" s="84"/>
      <c r="EK953" s="84"/>
      <c r="EL953" s="84"/>
      <c r="EM953" s="84"/>
      <c r="EN953" s="84"/>
      <c r="EO953" s="84"/>
      <c r="EP953" s="84"/>
      <c r="EQ953" s="84"/>
      <c r="ER953" s="84"/>
      <c r="ES953" s="84"/>
      <c r="ET953" s="84"/>
      <c r="EU953" s="84"/>
      <c r="EV953" s="84"/>
      <c r="EW953" s="84"/>
      <c r="EX953" s="84"/>
      <c r="EY953" s="84"/>
      <c r="EZ953" s="84"/>
      <c r="FA953" s="84"/>
      <c r="FB953" s="84"/>
      <c r="FC953" s="84"/>
      <c r="FD953" s="84"/>
      <c r="FE953" s="84"/>
      <c r="FF953" s="84"/>
      <c r="FG953" s="84"/>
      <c r="FH953" s="84"/>
      <c r="FI953" s="84"/>
      <c r="FJ953" s="84"/>
      <c r="FK953" s="84"/>
      <c r="FL953" s="84"/>
      <c r="FM953" s="84"/>
      <c r="FN953" s="84"/>
      <c r="FO953" s="84"/>
      <c r="FP953" s="84"/>
      <c r="FQ953" s="84"/>
      <c r="FR953" s="84"/>
      <c r="FS953" s="84"/>
      <c r="FT953" s="84"/>
      <c r="FU953" s="84"/>
      <c r="FV953" s="84"/>
      <c r="FW953" s="84"/>
      <c r="FX953" s="84"/>
      <c r="FY953" s="84"/>
      <c r="FZ953" s="84"/>
      <c r="GA953" s="84"/>
      <c r="GB953" s="84"/>
      <c r="GC953" s="84"/>
      <c r="GD953" s="84"/>
      <c r="GE953" s="84"/>
      <c r="GF953" s="84"/>
      <c r="GG953" s="84"/>
      <c r="GH953" s="84"/>
      <c r="GI953" s="84"/>
      <c r="GJ953" s="84"/>
      <c r="GK953" s="84"/>
      <c r="GL953" s="84"/>
      <c r="GM953" s="84"/>
      <c r="GN953" s="84"/>
      <c r="GO953" s="84"/>
      <c r="GP953" s="84"/>
      <c r="GQ953" s="84"/>
      <c r="GR953" s="84"/>
      <c r="GS953" s="84"/>
      <c r="GT953" s="84"/>
      <c r="GU953" s="84"/>
      <c r="GV953" s="84"/>
      <c r="GW953" s="84"/>
      <c r="GX953" s="84"/>
      <c r="GY953" s="84"/>
      <c r="GZ953" s="84"/>
      <c r="HA953" s="84"/>
      <c r="HB953" s="84"/>
      <c r="HC953" s="84"/>
      <c r="HD953" s="84"/>
      <c r="HE953" s="84"/>
      <c r="HF953" s="84"/>
      <c r="HG953" s="84"/>
      <c r="HH953" s="84"/>
      <c r="HI953" s="84"/>
      <c r="HJ953" s="84"/>
      <c r="HK953" s="84"/>
      <c r="HL953" s="84"/>
      <c r="HM953" s="84"/>
      <c r="HN953" s="84"/>
      <c r="HO953" s="84"/>
      <c r="HP953" s="84"/>
      <c r="HQ953" s="84"/>
      <c r="HR953" s="84"/>
      <c r="HS953" s="84"/>
      <c r="HT953" s="84"/>
      <c r="HU953" s="84"/>
      <c r="HV953" s="84"/>
      <c r="HW953" s="84"/>
      <c r="HX953" s="84"/>
      <c r="HY953" s="84"/>
      <c r="HZ953" s="84"/>
      <c r="IA953" s="84"/>
      <c r="IB953" s="84"/>
      <c r="IC953" s="84"/>
      <c r="ID953" s="84"/>
      <c r="IE953" s="84"/>
      <c r="IF953" s="84"/>
      <c r="IG953" s="84"/>
      <c r="IH953" s="84"/>
      <c r="II953" s="84"/>
      <c r="IJ953" s="84"/>
      <c r="IK953" s="84"/>
      <c r="IL953" s="84"/>
      <c r="IM953" s="84"/>
      <c r="IN953" s="139"/>
    </row>
    <row r="954" spans="1:248" ht="45">
      <c r="A954" s="49" t="s">
        <v>863</v>
      </c>
      <c r="B954" s="49" t="s">
        <v>1319</v>
      </c>
      <c r="E954" s="82">
        <v>3</v>
      </c>
      <c r="F954" s="180" t="s">
        <v>61</v>
      </c>
      <c r="G954" s="404"/>
      <c r="H954" s="293">
        <f t="shared" si="166"/>
        <v>14634</v>
      </c>
      <c r="I954" s="274">
        <v>13304</v>
      </c>
      <c r="J954" s="183">
        <v>1330</v>
      </c>
      <c r="K954" s="183"/>
      <c r="L954" s="184">
        <f t="shared" si="167"/>
        <v>14304</v>
      </c>
      <c r="M954" s="183">
        <v>13304</v>
      </c>
      <c r="N954" s="184">
        <v>1000</v>
      </c>
      <c r="O954" s="183"/>
      <c r="P954" s="183"/>
      <c r="Q954" s="183"/>
      <c r="R954" s="184"/>
      <c r="S954" s="47"/>
      <c r="T954" s="185">
        <f>SUM(U954:W954)</f>
        <v>825.07299999999998</v>
      </c>
      <c r="U954" s="185"/>
      <c r="V954" s="184">
        <v>825.07299999999998</v>
      </c>
      <c r="W954" s="108"/>
      <c r="X954" s="108"/>
      <c r="Y954" s="108"/>
      <c r="Z954" s="50">
        <f t="shared" si="158"/>
        <v>14634</v>
      </c>
      <c r="AA954" s="51">
        <f t="shared" si="159"/>
        <v>14304</v>
      </c>
      <c r="AB954" s="51">
        <f t="shared" si="160"/>
        <v>0</v>
      </c>
      <c r="AC954" s="51">
        <f t="shared" si="161"/>
        <v>825.07299999999998</v>
      </c>
      <c r="AD954" s="84"/>
      <c r="AE954" s="84"/>
      <c r="AF954" s="84"/>
      <c r="AG954" s="84"/>
      <c r="AH954" s="84"/>
      <c r="AI954" s="84"/>
      <c r="AJ954" s="84"/>
      <c r="AK954" s="84"/>
      <c r="AL954" s="84"/>
      <c r="AM954" s="84"/>
      <c r="AN954" s="84"/>
      <c r="AO954" s="84"/>
      <c r="AP954" s="84"/>
      <c r="AQ954" s="84"/>
      <c r="AR954" s="84"/>
      <c r="AS954" s="84"/>
      <c r="AT954" s="84"/>
      <c r="AU954" s="84"/>
      <c r="AV954" s="84"/>
      <c r="AW954" s="84"/>
      <c r="AX954" s="84"/>
      <c r="AY954" s="84"/>
      <c r="AZ954" s="84"/>
      <c r="BA954" s="84"/>
      <c r="BB954" s="84"/>
      <c r="BC954" s="84"/>
      <c r="BD954" s="84"/>
      <c r="BE954" s="84"/>
      <c r="BF954" s="84"/>
      <c r="BG954" s="84"/>
      <c r="BH954" s="84"/>
      <c r="BI954" s="84"/>
      <c r="BJ954" s="84"/>
      <c r="BK954" s="84"/>
      <c r="BL954" s="84"/>
      <c r="BM954" s="84"/>
      <c r="BN954" s="84"/>
      <c r="BO954" s="84"/>
      <c r="BP954" s="84"/>
      <c r="BQ954" s="84"/>
      <c r="BR954" s="84"/>
      <c r="BS954" s="84"/>
      <c r="BT954" s="84"/>
      <c r="BU954" s="84"/>
      <c r="BV954" s="84"/>
      <c r="BW954" s="84"/>
      <c r="BX954" s="84"/>
      <c r="BY954" s="84"/>
      <c r="BZ954" s="84"/>
      <c r="CA954" s="84"/>
      <c r="CB954" s="84"/>
      <c r="CC954" s="84"/>
      <c r="CD954" s="84"/>
      <c r="CE954" s="84"/>
      <c r="CF954" s="84"/>
      <c r="CG954" s="84"/>
      <c r="CH954" s="84"/>
      <c r="CI954" s="84"/>
      <c r="CJ954" s="84"/>
      <c r="CK954" s="84"/>
      <c r="CL954" s="84"/>
      <c r="CM954" s="84"/>
      <c r="CN954" s="84"/>
      <c r="CO954" s="84"/>
      <c r="CP954" s="84"/>
      <c r="CQ954" s="84"/>
      <c r="CR954" s="84"/>
      <c r="CS954" s="84"/>
      <c r="CT954" s="84"/>
      <c r="CU954" s="84"/>
      <c r="CV954" s="84"/>
      <c r="CW954" s="84"/>
      <c r="CX954" s="84"/>
      <c r="CY954" s="84"/>
      <c r="CZ954" s="84"/>
      <c r="DA954" s="84"/>
      <c r="DB954" s="84"/>
      <c r="DC954" s="84"/>
      <c r="DD954" s="84"/>
      <c r="DE954" s="84"/>
      <c r="DF954" s="84"/>
      <c r="DG954" s="84"/>
      <c r="DH954" s="84"/>
      <c r="DI954" s="84"/>
      <c r="DJ954" s="84"/>
      <c r="DK954" s="84"/>
      <c r="DL954" s="84"/>
      <c r="DM954" s="84"/>
      <c r="DN954" s="84"/>
      <c r="DO954" s="84"/>
      <c r="DP954" s="84"/>
      <c r="DQ954" s="84"/>
      <c r="DR954" s="84"/>
      <c r="DS954" s="84"/>
      <c r="DT954" s="84"/>
      <c r="DU954" s="84"/>
      <c r="DV954" s="84"/>
      <c r="DW954" s="85"/>
      <c r="DX954" s="84"/>
      <c r="DY954" s="84"/>
      <c r="DZ954" s="84"/>
      <c r="EA954" s="84"/>
      <c r="EB954" s="84"/>
      <c r="EC954" s="84"/>
      <c r="ED954" s="84"/>
      <c r="EE954" s="84"/>
      <c r="EF954" s="84"/>
      <c r="EG954" s="84"/>
      <c r="EH954" s="84"/>
      <c r="EI954" s="84"/>
      <c r="EJ954" s="84"/>
      <c r="EK954" s="84"/>
      <c r="EL954" s="84"/>
      <c r="EM954" s="84"/>
      <c r="EN954" s="84"/>
      <c r="EO954" s="84"/>
      <c r="EP954" s="84"/>
      <c r="EQ954" s="84"/>
      <c r="ER954" s="84"/>
      <c r="ES954" s="84"/>
      <c r="ET954" s="84"/>
      <c r="EU954" s="84"/>
      <c r="EV954" s="84"/>
      <c r="EW954" s="84"/>
      <c r="EX954" s="84"/>
      <c r="EY954" s="84"/>
      <c r="EZ954" s="84"/>
      <c r="FA954" s="84"/>
      <c r="FB954" s="84"/>
      <c r="FC954" s="84"/>
      <c r="FD954" s="84"/>
      <c r="FE954" s="84"/>
      <c r="FF954" s="84"/>
      <c r="FG954" s="84"/>
      <c r="FH954" s="84"/>
      <c r="FI954" s="84"/>
      <c r="FJ954" s="84"/>
      <c r="FK954" s="84"/>
      <c r="FL954" s="84"/>
      <c r="FM954" s="84"/>
      <c r="FN954" s="84"/>
      <c r="FO954" s="84"/>
      <c r="FP954" s="84"/>
      <c r="FQ954" s="84"/>
      <c r="FR954" s="84"/>
      <c r="FS954" s="84"/>
      <c r="FT954" s="84"/>
      <c r="FU954" s="84"/>
      <c r="FV954" s="84"/>
      <c r="FW954" s="84"/>
      <c r="FX954" s="84"/>
      <c r="FY954" s="84"/>
      <c r="FZ954" s="84"/>
      <c r="GA954" s="84"/>
      <c r="GB954" s="84"/>
      <c r="GC954" s="84"/>
      <c r="GD954" s="84"/>
      <c r="GE954" s="84"/>
      <c r="GF954" s="84"/>
      <c r="GG954" s="84"/>
      <c r="GH954" s="84"/>
      <c r="GI954" s="84"/>
      <c r="GJ954" s="84"/>
      <c r="GK954" s="84"/>
      <c r="GL954" s="84"/>
      <c r="GM954" s="84"/>
      <c r="GN954" s="84"/>
      <c r="GO954" s="84"/>
      <c r="GP954" s="84"/>
      <c r="GQ954" s="84"/>
      <c r="GR954" s="84"/>
      <c r="GS954" s="84"/>
      <c r="GT954" s="84"/>
      <c r="GU954" s="84"/>
      <c r="GV954" s="84"/>
      <c r="GW954" s="84"/>
      <c r="GX954" s="84"/>
      <c r="GY954" s="84"/>
      <c r="GZ954" s="84"/>
      <c r="HA954" s="84"/>
      <c r="HB954" s="84"/>
      <c r="HC954" s="84"/>
      <c r="HD954" s="84"/>
      <c r="HE954" s="84"/>
      <c r="HF954" s="84"/>
      <c r="HG954" s="84"/>
      <c r="HH954" s="84"/>
      <c r="HI954" s="84"/>
      <c r="HJ954" s="84"/>
      <c r="HK954" s="84"/>
      <c r="HL954" s="84"/>
      <c r="HM954" s="84"/>
      <c r="HN954" s="84"/>
      <c r="HO954" s="84"/>
      <c r="HP954" s="84"/>
      <c r="HQ954" s="84"/>
      <c r="HR954" s="84"/>
      <c r="HS954" s="84"/>
      <c r="HT954" s="84"/>
      <c r="HU954" s="84"/>
      <c r="HV954" s="84"/>
      <c r="HW954" s="84"/>
      <c r="HX954" s="84"/>
      <c r="HY954" s="84"/>
      <c r="HZ954" s="84"/>
      <c r="IA954" s="84"/>
      <c r="IB954" s="84"/>
      <c r="IC954" s="84"/>
      <c r="ID954" s="84"/>
      <c r="IE954" s="84"/>
      <c r="IF954" s="84"/>
      <c r="IG954" s="84"/>
      <c r="IH954" s="84"/>
      <c r="II954" s="84"/>
      <c r="IJ954" s="84"/>
      <c r="IK954" s="84"/>
      <c r="IL954" s="84"/>
      <c r="IM954" s="84"/>
      <c r="IN954" s="139"/>
    </row>
    <row r="955" spans="1:248" ht="30">
      <c r="A955" s="49" t="s">
        <v>863</v>
      </c>
      <c r="B955" s="49" t="s">
        <v>1319</v>
      </c>
      <c r="E955" s="82">
        <v>4</v>
      </c>
      <c r="F955" s="180" t="s">
        <v>62</v>
      </c>
      <c r="G955" s="404"/>
      <c r="H955" s="293">
        <f t="shared" si="166"/>
        <v>12000</v>
      </c>
      <c r="I955" s="274">
        <v>10909</v>
      </c>
      <c r="J955" s="183">
        <v>1091</v>
      </c>
      <c r="K955" s="183"/>
      <c r="L955" s="184">
        <f t="shared" si="167"/>
        <v>8800</v>
      </c>
      <c r="M955" s="183">
        <v>8000</v>
      </c>
      <c r="N955" s="184">
        <v>800</v>
      </c>
      <c r="O955" s="183"/>
      <c r="P955" s="183">
        <f>Q955+R955</f>
        <v>3100</v>
      </c>
      <c r="Q955" s="183">
        <v>2909</v>
      </c>
      <c r="R955" s="184">
        <v>191</v>
      </c>
      <c r="S955" s="47"/>
      <c r="T955" s="185">
        <f t="shared" ref="T955:T960" si="168">U955+V955</f>
        <v>2123.2366439999996</v>
      </c>
      <c r="U955" s="185">
        <v>1323.2366439999996</v>
      </c>
      <c r="V955" s="184">
        <v>800</v>
      </c>
      <c r="W955" s="108"/>
      <c r="X955" s="108"/>
      <c r="Y955" s="108"/>
      <c r="Z955" s="50">
        <f t="shared" si="158"/>
        <v>12000</v>
      </c>
      <c r="AA955" s="51">
        <f t="shared" si="159"/>
        <v>8800</v>
      </c>
      <c r="AB955" s="51">
        <f t="shared" si="160"/>
        <v>3100</v>
      </c>
      <c r="AC955" s="51">
        <f t="shared" si="161"/>
        <v>2123.2366439999996</v>
      </c>
      <c r="AD955" s="84"/>
      <c r="AE955" s="84"/>
      <c r="AF955" s="84"/>
      <c r="AG955" s="84"/>
      <c r="AH955" s="84"/>
      <c r="AI955" s="84"/>
      <c r="AJ955" s="84"/>
      <c r="AK955" s="84"/>
      <c r="AL955" s="84"/>
      <c r="AM955" s="84"/>
      <c r="AN955" s="84"/>
      <c r="AO955" s="84"/>
      <c r="AP955" s="84"/>
      <c r="AQ955" s="84"/>
      <c r="AR955" s="84"/>
      <c r="AS955" s="84"/>
      <c r="AT955" s="84"/>
      <c r="AU955" s="84"/>
      <c r="AV955" s="84"/>
      <c r="AW955" s="84"/>
      <c r="AX955" s="84"/>
      <c r="AY955" s="84"/>
      <c r="AZ955" s="84"/>
      <c r="BA955" s="84"/>
      <c r="BB955" s="84"/>
      <c r="BC955" s="84"/>
      <c r="BD955" s="84"/>
      <c r="BE955" s="84"/>
      <c r="BF955" s="84"/>
      <c r="BG955" s="84"/>
      <c r="BH955" s="84"/>
      <c r="BI955" s="84"/>
      <c r="BJ955" s="84"/>
      <c r="BK955" s="84"/>
      <c r="BL955" s="84"/>
      <c r="BM955" s="84"/>
      <c r="BN955" s="84"/>
      <c r="BO955" s="84"/>
      <c r="BP955" s="84"/>
      <c r="BQ955" s="84"/>
      <c r="BR955" s="84"/>
      <c r="BS955" s="84"/>
      <c r="BT955" s="84"/>
      <c r="BU955" s="84"/>
      <c r="BV955" s="84"/>
      <c r="BW955" s="84"/>
      <c r="BX955" s="84"/>
      <c r="BY955" s="84"/>
      <c r="BZ955" s="84"/>
      <c r="CA955" s="84"/>
      <c r="CB955" s="84"/>
      <c r="CC955" s="84"/>
      <c r="CD955" s="84"/>
      <c r="CE955" s="84"/>
      <c r="CF955" s="84"/>
      <c r="CG955" s="84"/>
      <c r="CH955" s="84"/>
      <c r="CI955" s="84"/>
      <c r="CJ955" s="84"/>
      <c r="CK955" s="84"/>
      <c r="CL955" s="84"/>
      <c r="CM955" s="84"/>
      <c r="CN955" s="84"/>
      <c r="CO955" s="84"/>
      <c r="CP955" s="84"/>
      <c r="CQ955" s="84"/>
      <c r="CR955" s="84"/>
      <c r="CS955" s="84"/>
      <c r="CT955" s="84"/>
      <c r="CU955" s="84"/>
      <c r="CV955" s="84"/>
      <c r="CW955" s="84"/>
      <c r="CX955" s="84"/>
      <c r="CY955" s="84"/>
      <c r="CZ955" s="84"/>
      <c r="DA955" s="84"/>
      <c r="DB955" s="84"/>
      <c r="DC955" s="84"/>
      <c r="DD955" s="84"/>
      <c r="DE955" s="84"/>
      <c r="DF955" s="84"/>
      <c r="DG955" s="84"/>
      <c r="DH955" s="84"/>
      <c r="DI955" s="84"/>
      <c r="DJ955" s="84"/>
      <c r="DK955" s="84"/>
      <c r="DL955" s="84"/>
      <c r="DM955" s="84"/>
      <c r="DN955" s="84"/>
      <c r="DO955" s="84"/>
      <c r="DP955" s="84"/>
      <c r="DQ955" s="84"/>
      <c r="DR955" s="84"/>
      <c r="DS955" s="84"/>
      <c r="DT955" s="84"/>
      <c r="DU955" s="84"/>
      <c r="DV955" s="84"/>
      <c r="DW955" s="85"/>
      <c r="DX955" s="84"/>
      <c r="DY955" s="84"/>
      <c r="DZ955" s="84"/>
      <c r="EA955" s="84"/>
      <c r="EB955" s="84"/>
      <c r="EC955" s="84"/>
      <c r="ED955" s="84"/>
      <c r="EE955" s="84"/>
      <c r="EF955" s="84"/>
      <c r="EG955" s="84"/>
      <c r="EH955" s="84"/>
      <c r="EI955" s="84"/>
      <c r="EJ955" s="84"/>
      <c r="EK955" s="84"/>
      <c r="EL955" s="84"/>
      <c r="EM955" s="84"/>
      <c r="EN955" s="84"/>
      <c r="EO955" s="84"/>
      <c r="EP955" s="84"/>
      <c r="EQ955" s="84"/>
      <c r="ER955" s="84"/>
      <c r="ES955" s="84"/>
      <c r="ET955" s="84"/>
      <c r="EU955" s="84"/>
      <c r="EV955" s="84"/>
      <c r="EW955" s="84"/>
      <c r="EX955" s="84"/>
      <c r="EY955" s="84"/>
      <c r="EZ955" s="84"/>
      <c r="FA955" s="84"/>
      <c r="FB955" s="84"/>
      <c r="FC955" s="84"/>
      <c r="FD955" s="84"/>
      <c r="FE955" s="84"/>
      <c r="FF955" s="84"/>
      <c r="FG955" s="84"/>
      <c r="FH955" s="84"/>
      <c r="FI955" s="84"/>
      <c r="FJ955" s="84"/>
      <c r="FK955" s="84"/>
      <c r="FL955" s="84"/>
      <c r="FM955" s="84"/>
      <c r="FN955" s="84"/>
      <c r="FO955" s="84"/>
      <c r="FP955" s="84"/>
      <c r="FQ955" s="84"/>
      <c r="FR955" s="84"/>
      <c r="FS955" s="84"/>
      <c r="FT955" s="84"/>
      <c r="FU955" s="84"/>
      <c r="FV955" s="84"/>
      <c r="FW955" s="84"/>
      <c r="FX955" s="84"/>
      <c r="FY955" s="84"/>
      <c r="FZ955" s="84"/>
      <c r="GA955" s="84"/>
      <c r="GB955" s="84"/>
      <c r="GC955" s="84"/>
      <c r="GD955" s="84"/>
      <c r="GE955" s="84"/>
      <c r="GF955" s="84"/>
      <c r="GG955" s="84"/>
      <c r="GH955" s="84"/>
      <c r="GI955" s="84"/>
      <c r="GJ955" s="84"/>
      <c r="GK955" s="84"/>
      <c r="GL955" s="84"/>
      <c r="GM955" s="84"/>
      <c r="GN955" s="84"/>
      <c r="GO955" s="84"/>
      <c r="GP955" s="84"/>
      <c r="GQ955" s="84"/>
      <c r="GR955" s="84"/>
      <c r="GS955" s="84"/>
      <c r="GT955" s="84"/>
      <c r="GU955" s="84"/>
      <c r="GV955" s="84"/>
      <c r="GW955" s="84"/>
      <c r="GX955" s="84"/>
      <c r="GY955" s="84"/>
      <c r="GZ955" s="84"/>
      <c r="HA955" s="84"/>
      <c r="HB955" s="84"/>
      <c r="HC955" s="84"/>
      <c r="HD955" s="84"/>
      <c r="HE955" s="84"/>
      <c r="HF955" s="84"/>
      <c r="HG955" s="84"/>
      <c r="HH955" s="84"/>
      <c r="HI955" s="84"/>
      <c r="HJ955" s="84"/>
      <c r="HK955" s="84"/>
      <c r="HL955" s="84"/>
      <c r="HM955" s="84"/>
      <c r="HN955" s="84"/>
      <c r="HO955" s="84"/>
      <c r="HP955" s="84"/>
      <c r="HQ955" s="84"/>
      <c r="HR955" s="84"/>
      <c r="HS955" s="84"/>
      <c r="HT955" s="84"/>
      <c r="HU955" s="84"/>
      <c r="HV955" s="84"/>
      <c r="HW955" s="84"/>
      <c r="HX955" s="84"/>
      <c r="HY955" s="84"/>
      <c r="HZ955" s="84"/>
      <c r="IA955" s="84"/>
      <c r="IB955" s="84"/>
      <c r="IC955" s="84"/>
      <c r="ID955" s="84"/>
      <c r="IE955" s="84"/>
      <c r="IF955" s="84"/>
      <c r="IG955" s="84"/>
      <c r="IH955" s="84"/>
      <c r="II955" s="84"/>
      <c r="IJ955" s="84"/>
      <c r="IK955" s="84"/>
      <c r="IL955" s="84"/>
      <c r="IM955" s="84"/>
      <c r="IN955" s="139"/>
    </row>
    <row r="956" spans="1:248" ht="30">
      <c r="A956" s="49" t="s">
        <v>863</v>
      </c>
      <c r="B956" s="49" t="s">
        <v>1319</v>
      </c>
      <c r="E956" s="82">
        <v>5</v>
      </c>
      <c r="F956" s="180" t="s">
        <v>63</v>
      </c>
      <c r="G956" s="404"/>
      <c r="H956" s="293">
        <f t="shared" si="166"/>
        <v>11988</v>
      </c>
      <c r="I956" s="274">
        <v>10898</v>
      </c>
      <c r="J956" s="183">
        <v>1090</v>
      </c>
      <c r="K956" s="183"/>
      <c r="L956" s="184">
        <f t="shared" si="167"/>
        <v>11793</v>
      </c>
      <c r="M956" s="183">
        <v>10898</v>
      </c>
      <c r="N956" s="184">
        <v>895</v>
      </c>
      <c r="O956" s="183"/>
      <c r="P956" s="183"/>
      <c r="Q956" s="183"/>
      <c r="R956" s="184"/>
      <c r="S956" s="47"/>
      <c r="T956" s="185">
        <f t="shared" si="168"/>
        <v>557.36099999999999</v>
      </c>
      <c r="U956" s="185"/>
      <c r="V956" s="184">
        <v>557.36099999999999</v>
      </c>
      <c r="W956" s="108"/>
      <c r="X956" s="108"/>
      <c r="Y956" s="108"/>
      <c r="Z956" s="50">
        <f t="shared" si="158"/>
        <v>11988</v>
      </c>
      <c r="AA956" s="51">
        <f t="shared" si="159"/>
        <v>11793</v>
      </c>
      <c r="AB956" s="51">
        <f t="shared" si="160"/>
        <v>0</v>
      </c>
      <c r="AC956" s="51">
        <f t="shared" si="161"/>
        <v>557.36099999999999</v>
      </c>
      <c r="AD956" s="84"/>
      <c r="AE956" s="84"/>
      <c r="AF956" s="84"/>
      <c r="AG956" s="84"/>
      <c r="AH956" s="84"/>
      <c r="AI956" s="84"/>
      <c r="AJ956" s="84"/>
      <c r="AK956" s="84"/>
      <c r="AL956" s="84"/>
      <c r="AM956" s="84"/>
      <c r="AN956" s="84"/>
      <c r="AO956" s="84"/>
      <c r="AP956" s="84"/>
      <c r="AQ956" s="84"/>
      <c r="AR956" s="84"/>
      <c r="AS956" s="84"/>
      <c r="AT956" s="84"/>
      <c r="AU956" s="84"/>
      <c r="AV956" s="84"/>
      <c r="AW956" s="84"/>
      <c r="AX956" s="84"/>
      <c r="AY956" s="84"/>
      <c r="AZ956" s="84"/>
      <c r="BA956" s="84"/>
      <c r="BB956" s="84"/>
      <c r="BC956" s="84"/>
      <c r="BD956" s="84"/>
      <c r="BE956" s="84"/>
      <c r="BF956" s="84"/>
      <c r="BG956" s="84"/>
      <c r="BH956" s="84"/>
      <c r="BI956" s="84"/>
      <c r="BJ956" s="84"/>
      <c r="BK956" s="84"/>
      <c r="BL956" s="84"/>
      <c r="BM956" s="84"/>
      <c r="BN956" s="84"/>
      <c r="BO956" s="84"/>
      <c r="BP956" s="84"/>
      <c r="BQ956" s="84"/>
      <c r="BR956" s="84"/>
      <c r="BS956" s="84"/>
      <c r="BT956" s="84"/>
      <c r="BU956" s="84"/>
      <c r="BV956" s="84"/>
      <c r="BW956" s="84"/>
      <c r="BX956" s="84"/>
      <c r="BY956" s="84"/>
      <c r="BZ956" s="84"/>
      <c r="CA956" s="84"/>
      <c r="CB956" s="84"/>
      <c r="CC956" s="84"/>
      <c r="CD956" s="84"/>
      <c r="CE956" s="84"/>
      <c r="CF956" s="84"/>
      <c r="CG956" s="84"/>
      <c r="CH956" s="84"/>
      <c r="CI956" s="84"/>
      <c r="CJ956" s="84"/>
      <c r="CK956" s="84"/>
      <c r="CL956" s="84"/>
      <c r="CM956" s="84"/>
      <c r="CN956" s="84"/>
      <c r="CO956" s="84"/>
      <c r="CP956" s="84"/>
      <c r="CQ956" s="84"/>
      <c r="CR956" s="84"/>
      <c r="CS956" s="84"/>
      <c r="CT956" s="84"/>
      <c r="CU956" s="84"/>
      <c r="CV956" s="84"/>
      <c r="CW956" s="84"/>
      <c r="CX956" s="84"/>
      <c r="CY956" s="84"/>
      <c r="CZ956" s="84"/>
      <c r="DA956" s="84"/>
      <c r="DB956" s="84"/>
      <c r="DC956" s="84"/>
      <c r="DD956" s="84"/>
      <c r="DE956" s="84"/>
      <c r="DF956" s="84"/>
      <c r="DG956" s="84"/>
      <c r="DH956" s="84"/>
      <c r="DI956" s="84"/>
      <c r="DJ956" s="84"/>
      <c r="DK956" s="84"/>
      <c r="DL956" s="84"/>
      <c r="DM956" s="84"/>
      <c r="DN956" s="84"/>
      <c r="DO956" s="84"/>
      <c r="DP956" s="84"/>
      <c r="DQ956" s="84"/>
      <c r="DR956" s="84"/>
      <c r="DS956" s="84"/>
      <c r="DT956" s="84"/>
      <c r="DU956" s="84"/>
      <c r="DV956" s="84"/>
      <c r="DW956" s="85"/>
      <c r="DX956" s="84"/>
      <c r="DY956" s="84"/>
      <c r="DZ956" s="84"/>
      <c r="EA956" s="84"/>
      <c r="EB956" s="84"/>
      <c r="EC956" s="84"/>
      <c r="ED956" s="84"/>
      <c r="EE956" s="84"/>
      <c r="EF956" s="84"/>
      <c r="EG956" s="84"/>
      <c r="EH956" s="84"/>
      <c r="EI956" s="84"/>
      <c r="EJ956" s="84"/>
      <c r="EK956" s="84"/>
      <c r="EL956" s="84"/>
      <c r="EM956" s="84"/>
      <c r="EN956" s="84"/>
      <c r="EO956" s="84"/>
      <c r="EP956" s="84"/>
      <c r="EQ956" s="84"/>
      <c r="ER956" s="84"/>
      <c r="ES956" s="84"/>
      <c r="ET956" s="84"/>
      <c r="EU956" s="84"/>
      <c r="EV956" s="84"/>
      <c r="EW956" s="84"/>
      <c r="EX956" s="84"/>
      <c r="EY956" s="84"/>
      <c r="EZ956" s="84"/>
      <c r="FA956" s="84"/>
      <c r="FB956" s="84"/>
      <c r="FC956" s="84"/>
      <c r="FD956" s="84"/>
      <c r="FE956" s="84"/>
      <c r="FF956" s="84"/>
      <c r="FG956" s="84"/>
      <c r="FH956" s="84"/>
      <c r="FI956" s="84"/>
      <c r="FJ956" s="84"/>
      <c r="FK956" s="84"/>
      <c r="FL956" s="84"/>
      <c r="FM956" s="84"/>
      <c r="FN956" s="84"/>
      <c r="FO956" s="84"/>
      <c r="FP956" s="84"/>
      <c r="FQ956" s="84"/>
      <c r="FR956" s="84"/>
      <c r="FS956" s="84"/>
      <c r="FT956" s="84"/>
      <c r="FU956" s="84"/>
      <c r="FV956" s="84"/>
      <c r="FW956" s="84"/>
      <c r="FX956" s="84"/>
      <c r="FY956" s="84"/>
      <c r="FZ956" s="84"/>
      <c r="GA956" s="84"/>
      <c r="GB956" s="84"/>
      <c r="GC956" s="84"/>
      <c r="GD956" s="84"/>
      <c r="GE956" s="84"/>
      <c r="GF956" s="84"/>
      <c r="GG956" s="84"/>
      <c r="GH956" s="84"/>
      <c r="GI956" s="84"/>
      <c r="GJ956" s="84"/>
      <c r="GK956" s="84"/>
      <c r="GL956" s="84"/>
      <c r="GM956" s="84"/>
      <c r="GN956" s="84"/>
      <c r="GO956" s="84"/>
      <c r="GP956" s="84"/>
      <c r="GQ956" s="84"/>
      <c r="GR956" s="84"/>
      <c r="GS956" s="84"/>
      <c r="GT956" s="84"/>
      <c r="GU956" s="84"/>
      <c r="GV956" s="84"/>
      <c r="GW956" s="84"/>
      <c r="GX956" s="84"/>
      <c r="GY956" s="84"/>
      <c r="GZ956" s="84"/>
      <c r="HA956" s="84"/>
      <c r="HB956" s="84"/>
      <c r="HC956" s="84"/>
      <c r="HD956" s="84"/>
      <c r="HE956" s="84"/>
      <c r="HF956" s="84"/>
      <c r="HG956" s="84"/>
      <c r="HH956" s="84"/>
      <c r="HI956" s="84"/>
      <c r="HJ956" s="84"/>
      <c r="HK956" s="84"/>
      <c r="HL956" s="84"/>
      <c r="HM956" s="84"/>
      <c r="HN956" s="84"/>
      <c r="HO956" s="84"/>
      <c r="HP956" s="84"/>
      <c r="HQ956" s="84"/>
      <c r="HR956" s="84"/>
      <c r="HS956" s="84"/>
      <c r="HT956" s="84"/>
      <c r="HU956" s="84"/>
      <c r="HV956" s="84"/>
      <c r="HW956" s="84"/>
      <c r="HX956" s="84"/>
      <c r="HY956" s="84"/>
      <c r="HZ956" s="84"/>
      <c r="IA956" s="84"/>
      <c r="IB956" s="84"/>
      <c r="IC956" s="84"/>
      <c r="ID956" s="84"/>
      <c r="IE956" s="84"/>
      <c r="IF956" s="84"/>
      <c r="IG956" s="84"/>
      <c r="IH956" s="84"/>
      <c r="II956" s="84"/>
      <c r="IJ956" s="84"/>
      <c r="IK956" s="84"/>
      <c r="IL956" s="84"/>
      <c r="IM956" s="84"/>
      <c r="IN956" s="139"/>
    </row>
    <row r="957" spans="1:248" ht="30">
      <c r="A957" s="49" t="s">
        <v>863</v>
      </c>
      <c r="B957" s="49" t="s">
        <v>1319</v>
      </c>
      <c r="E957" s="82">
        <v>6</v>
      </c>
      <c r="F957" s="180" t="s">
        <v>64</v>
      </c>
      <c r="G957" s="404"/>
      <c r="H957" s="293">
        <f t="shared" si="166"/>
        <v>25703</v>
      </c>
      <c r="I957" s="274">
        <v>23366</v>
      </c>
      <c r="J957" s="183">
        <v>2337</v>
      </c>
      <c r="K957" s="183"/>
      <c r="L957" s="184">
        <f t="shared" si="167"/>
        <v>8000</v>
      </c>
      <c r="M957" s="183">
        <v>8000</v>
      </c>
      <c r="N957" s="184"/>
      <c r="O957" s="183"/>
      <c r="P957" s="183">
        <f>Q957+R957</f>
        <v>17703</v>
      </c>
      <c r="Q957" s="183">
        <v>15366</v>
      </c>
      <c r="R957" s="184">
        <v>2337</v>
      </c>
      <c r="S957" s="47"/>
      <c r="T957" s="185">
        <f t="shared" si="168"/>
        <v>8000</v>
      </c>
      <c r="U957" s="185">
        <v>8000</v>
      </c>
      <c r="V957" s="184"/>
      <c r="W957" s="108"/>
      <c r="X957" s="108"/>
      <c r="Y957" s="108"/>
      <c r="Z957" s="50">
        <f t="shared" si="158"/>
        <v>25703</v>
      </c>
      <c r="AA957" s="51">
        <f t="shared" si="159"/>
        <v>8000</v>
      </c>
      <c r="AB957" s="51">
        <f t="shared" si="160"/>
        <v>17703</v>
      </c>
      <c r="AC957" s="51">
        <f t="shared" si="161"/>
        <v>8000</v>
      </c>
      <c r="AD957" s="84"/>
      <c r="AE957" s="84"/>
      <c r="AF957" s="84"/>
      <c r="AG957" s="84"/>
      <c r="AH957" s="84"/>
      <c r="AI957" s="84"/>
      <c r="AJ957" s="84"/>
      <c r="AK957" s="84"/>
      <c r="AL957" s="84"/>
      <c r="AM957" s="84"/>
      <c r="AN957" s="84"/>
      <c r="AO957" s="84"/>
      <c r="AP957" s="84"/>
      <c r="AQ957" s="84"/>
      <c r="AR957" s="84"/>
      <c r="AS957" s="84"/>
      <c r="AT957" s="84"/>
      <c r="AU957" s="84"/>
      <c r="AV957" s="84"/>
      <c r="AW957" s="84"/>
      <c r="AX957" s="84"/>
      <c r="AY957" s="84"/>
      <c r="AZ957" s="84"/>
      <c r="BA957" s="84"/>
      <c r="BB957" s="84"/>
      <c r="BC957" s="84"/>
      <c r="BD957" s="84"/>
      <c r="BE957" s="84"/>
      <c r="BF957" s="84"/>
      <c r="BG957" s="84"/>
      <c r="BH957" s="84"/>
      <c r="BI957" s="84"/>
      <c r="BJ957" s="84"/>
      <c r="BK957" s="84"/>
      <c r="BL957" s="84"/>
      <c r="BM957" s="84"/>
      <c r="BN957" s="84"/>
      <c r="BO957" s="84"/>
      <c r="BP957" s="84"/>
      <c r="BQ957" s="84"/>
      <c r="BR957" s="84"/>
      <c r="BS957" s="84"/>
      <c r="BT957" s="84"/>
      <c r="BU957" s="84"/>
      <c r="BV957" s="84"/>
      <c r="BW957" s="84"/>
      <c r="BX957" s="84"/>
      <c r="BY957" s="84"/>
      <c r="BZ957" s="84"/>
      <c r="CA957" s="84"/>
      <c r="CB957" s="84"/>
      <c r="CC957" s="84"/>
      <c r="CD957" s="84"/>
      <c r="CE957" s="84"/>
      <c r="CF957" s="84"/>
      <c r="CG957" s="84"/>
      <c r="CH957" s="84"/>
      <c r="CI957" s="84"/>
      <c r="CJ957" s="84"/>
      <c r="CK957" s="84"/>
      <c r="CL957" s="84"/>
      <c r="CM957" s="84"/>
      <c r="CN957" s="84"/>
      <c r="CO957" s="84"/>
      <c r="CP957" s="84"/>
      <c r="CQ957" s="84"/>
      <c r="CR957" s="84"/>
      <c r="CS957" s="84"/>
      <c r="CT957" s="84"/>
      <c r="CU957" s="84"/>
      <c r="CV957" s="84"/>
      <c r="CW957" s="84"/>
      <c r="CX957" s="84"/>
      <c r="CY957" s="84"/>
      <c r="CZ957" s="84"/>
      <c r="DA957" s="84"/>
      <c r="DB957" s="84"/>
      <c r="DC957" s="84"/>
      <c r="DD957" s="84"/>
      <c r="DE957" s="84"/>
      <c r="DF957" s="84"/>
      <c r="DG957" s="84"/>
      <c r="DH957" s="84"/>
      <c r="DI957" s="84"/>
      <c r="DJ957" s="84"/>
      <c r="DK957" s="84"/>
      <c r="DL957" s="84"/>
      <c r="DM957" s="84"/>
      <c r="DN957" s="84"/>
      <c r="DO957" s="84"/>
      <c r="DP957" s="84"/>
      <c r="DQ957" s="84"/>
      <c r="DR957" s="84"/>
      <c r="DS957" s="84"/>
      <c r="DT957" s="84"/>
      <c r="DU957" s="84"/>
      <c r="DV957" s="84"/>
      <c r="DW957" s="85"/>
      <c r="DX957" s="84"/>
      <c r="DY957" s="84"/>
      <c r="DZ957" s="84"/>
      <c r="EA957" s="84"/>
      <c r="EB957" s="84"/>
      <c r="EC957" s="84"/>
      <c r="ED957" s="84"/>
      <c r="EE957" s="84"/>
      <c r="EF957" s="84"/>
      <c r="EG957" s="84"/>
      <c r="EH957" s="84"/>
      <c r="EI957" s="84"/>
      <c r="EJ957" s="84"/>
      <c r="EK957" s="84"/>
      <c r="EL957" s="84"/>
      <c r="EM957" s="84"/>
      <c r="EN957" s="84"/>
      <c r="EO957" s="84"/>
      <c r="EP957" s="84"/>
      <c r="EQ957" s="84"/>
      <c r="ER957" s="84"/>
      <c r="ES957" s="84"/>
      <c r="ET957" s="84"/>
      <c r="EU957" s="84"/>
      <c r="EV957" s="84"/>
      <c r="EW957" s="84"/>
      <c r="EX957" s="84"/>
      <c r="EY957" s="84"/>
      <c r="EZ957" s="84"/>
      <c r="FA957" s="84"/>
      <c r="FB957" s="84"/>
      <c r="FC957" s="84"/>
      <c r="FD957" s="84"/>
      <c r="FE957" s="84"/>
      <c r="FF957" s="84"/>
      <c r="FG957" s="84"/>
      <c r="FH957" s="84"/>
      <c r="FI957" s="84"/>
      <c r="FJ957" s="84"/>
      <c r="FK957" s="84"/>
      <c r="FL957" s="84"/>
      <c r="FM957" s="84"/>
      <c r="FN957" s="84"/>
      <c r="FO957" s="84"/>
      <c r="FP957" s="84"/>
      <c r="FQ957" s="84"/>
      <c r="FR957" s="84"/>
      <c r="FS957" s="84"/>
      <c r="FT957" s="84"/>
      <c r="FU957" s="84"/>
      <c r="FV957" s="84"/>
      <c r="FW957" s="84"/>
      <c r="FX957" s="84"/>
      <c r="FY957" s="84"/>
      <c r="FZ957" s="84"/>
      <c r="GA957" s="84"/>
      <c r="GB957" s="84"/>
      <c r="GC957" s="84"/>
      <c r="GD957" s="84"/>
      <c r="GE957" s="84"/>
      <c r="GF957" s="84"/>
      <c r="GG957" s="84"/>
      <c r="GH957" s="84"/>
      <c r="GI957" s="84"/>
      <c r="GJ957" s="84"/>
      <c r="GK957" s="84"/>
      <c r="GL957" s="84"/>
      <c r="GM957" s="84"/>
      <c r="GN957" s="84"/>
      <c r="GO957" s="84"/>
      <c r="GP957" s="84"/>
      <c r="GQ957" s="84"/>
      <c r="GR957" s="84"/>
      <c r="GS957" s="84"/>
      <c r="GT957" s="84"/>
      <c r="GU957" s="84"/>
      <c r="GV957" s="84"/>
      <c r="GW957" s="84"/>
      <c r="GX957" s="84"/>
      <c r="GY957" s="84"/>
      <c r="GZ957" s="84"/>
      <c r="HA957" s="84"/>
      <c r="HB957" s="84"/>
      <c r="HC957" s="84"/>
      <c r="HD957" s="84"/>
      <c r="HE957" s="84"/>
      <c r="HF957" s="84"/>
      <c r="HG957" s="84"/>
      <c r="HH957" s="84"/>
      <c r="HI957" s="84"/>
      <c r="HJ957" s="84"/>
      <c r="HK957" s="84"/>
      <c r="HL957" s="84"/>
      <c r="HM957" s="84"/>
      <c r="HN957" s="84"/>
      <c r="HO957" s="84"/>
      <c r="HP957" s="84"/>
      <c r="HQ957" s="84"/>
      <c r="HR957" s="84"/>
      <c r="HS957" s="84"/>
      <c r="HT957" s="84"/>
      <c r="HU957" s="84"/>
      <c r="HV957" s="84"/>
      <c r="HW957" s="84"/>
      <c r="HX957" s="84"/>
      <c r="HY957" s="84"/>
      <c r="HZ957" s="84"/>
      <c r="IA957" s="84"/>
      <c r="IB957" s="84"/>
      <c r="IC957" s="84"/>
      <c r="ID957" s="84"/>
      <c r="IE957" s="84"/>
      <c r="IF957" s="84"/>
      <c r="IG957" s="84"/>
      <c r="IH957" s="84"/>
      <c r="II957" s="84"/>
      <c r="IJ957" s="84"/>
      <c r="IK957" s="84"/>
      <c r="IL957" s="84"/>
      <c r="IM957" s="84"/>
      <c r="IN957" s="139"/>
    </row>
    <row r="958" spans="1:248" ht="30">
      <c r="A958" s="49" t="s">
        <v>863</v>
      </c>
      <c r="B958" s="49" t="s">
        <v>1319</v>
      </c>
      <c r="E958" s="82">
        <v>7</v>
      </c>
      <c r="F958" s="180" t="s">
        <v>65</v>
      </c>
      <c r="G958" s="404"/>
      <c r="H958" s="293">
        <f t="shared" si="166"/>
        <v>8500</v>
      </c>
      <c r="I958" s="274">
        <v>7727</v>
      </c>
      <c r="J958" s="183">
        <v>773</v>
      </c>
      <c r="K958" s="183"/>
      <c r="L958" s="184">
        <f t="shared" si="167"/>
        <v>5000</v>
      </c>
      <c r="M958" s="183">
        <v>5000</v>
      </c>
      <c r="N958" s="184"/>
      <c r="O958" s="183"/>
      <c r="P958" s="183">
        <f>Q958+R958</f>
        <v>3400</v>
      </c>
      <c r="Q958" s="183">
        <v>2727</v>
      </c>
      <c r="R958" s="184">
        <v>673</v>
      </c>
      <c r="S958" s="47"/>
      <c r="T958" s="185">
        <f t="shared" si="168"/>
        <v>2315.936702</v>
      </c>
      <c r="U958" s="185">
        <v>2315.936702</v>
      </c>
      <c r="V958" s="184"/>
      <c r="W958" s="108"/>
      <c r="X958" s="108"/>
      <c r="Y958" s="108"/>
      <c r="Z958" s="50">
        <f t="shared" si="158"/>
        <v>8500</v>
      </c>
      <c r="AA958" s="51">
        <f t="shared" si="159"/>
        <v>5000</v>
      </c>
      <c r="AB958" s="51">
        <f t="shared" si="160"/>
        <v>3400</v>
      </c>
      <c r="AC958" s="51">
        <f t="shared" si="161"/>
        <v>2315.936702</v>
      </c>
      <c r="AD958" s="84"/>
      <c r="AE958" s="84"/>
      <c r="AF958" s="84"/>
      <c r="AG958" s="84"/>
      <c r="AH958" s="84"/>
      <c r="AI958" s="84"/>
      <c r="AJ958" s="84"/>
      <c r="AK958" s="84"/>
      <c r="AL958" s="84"/>
      <c r="AM958" s="84"/>
      <c r="AN958" s="84"/>
      <c r="AO958" s="84"/>
      <c r="AP958" s="84"/>
      <c r="AQ958" s="84"/>
      <c r="AR958" s="84"/>
      <c r="AS958" s="84"/>
      <c r="AT958" s="84"/>
      <c r="AU958" s="84"/>
      <c r="AV958" s="84"/>
      <c r="AW958" s="84"/>
      <c r="AX958" s="84"/>
      <c r="AY958" s="84"/>
      <c r="AZ958" s="84"/>
      <c r="BA958" s="84"/>
      <c r="BB958" s="84"/>
      <c r="BC958" s="84"/>
      <c r="BD958" s="84"/>
      <c r="BE958" s="84"/>
      <c r="BF958" s="84"/>
      <c r="BG958" s="84"/>
      <c r="BH958" s="84"/>
      <c r="BI958" s="84"/>
      <c r="BJ958" s="84"/>
      <c r="BK958" s="84"/>
      <c r="BL958" s="84"/>
      <c r="BM958" s="84"/>
      <c r="BN958" s="84"/>
      <c r="BO958" s="84"/>
      <c r="BP958" s="84"/>
      <c r="BQ958" s="84"/>
      <c r="BR958" s="84"/>
      <c r="BS958" s="84"/>
      <c r="BT958" s="84"/>
      <c r="BU958" s="84"/>
      <c r="BV958" s="84"/>
      <c r="BW958" s="84"/>
      <c r="BX958" s="84"/>
      <c r="BY958" s="84"/>
      <c r="BZ958" s="84"/>
      <c r="CA958" s="84"/>
      <c r="CB958" s="84"/>
      <c r="CC958" s="84"/>
      <c r="CD958" s="84"/>
      <c r="CE958" s="84"/>
      <c r="CF958" s="84"/>
      <c r="CG958" s="84"/>
      <c r="CH958" s="84"/>
      <c r="CI958" s="84"/>
      <c r="CJ958" s="84"/>
      <c r="CK958" s="84"/>
      <c r="CL958" s="84"/>
      <c r="CM958" s="84"/>
      <c r="CN958" s="84"/>
      <c r="CO958" s="84"/>
      <c r="CP958" s="84"/>
      <c r="CQ958" s="84"/>
      <c r="CR958" s="84"/>
      <c r="CS958" s="84"/>
      <c r="CT958" s="84"/>
      <c r="CU958" s="84"/>
      <c r="CV958" s="84"/>
      <c r="CW958" s="84"/>
      <c r="CX958" s="84"/>
      <c r="CY958" s="84"/>
      <c r="CZ958" s="84"/>
      <c r="DA958" s="84"/>
      <c r="DB958" s="84"/>
      <c r="DC958" s="84"/>
      <c r="DD958" s="84"/>
      <c r="DE958" s="84"/>
      <c r="DF958" s="84"/>
      <c r="DG958" s="84"/>
      <c r="DH958" s="84"/>
      <c r="DI958" s="84"/>
      <c r="DJ958" s="84"/>
      <c r="DK958" s="84"/>
      <c r="DL958" s="84"/>
      <c r="DM958" s="84"/>
      <c r="DN958" s="84"/>
      <c r="DO958" s="84"/>
      <c r="DP958" s="84"/>
      <c r="DQ958" s="84"/>
      <c r="DR958" s="84"/>
      <c r="DS958" s="84"/>
      <c r="DT958" s="84"/>
      <c r="DU958" s="84"/>
      <c r="DV958" s="84"/>
      <c r="DW958" s="85"/>
      <c r="DX958" s="84"/>
      <c r="DY958" s="84"/>
      <c r="DZ958" s="84"/>
      <c r="EA958" s="84"/>
      <c r="EB958" s="84"/>
      <c r="EC958" s="84"/>
      <c r="ED958" s="84"/>
      <c r="EE958" s="84"/>
      <c r="EF958" s="84"/>
      <c r="EG958" s="84"/>
      <c r="EH958" s="84"/>
      <c r="EI958" s="84"/>
      <c r="EJ958" s="84"/>
      <c r="EK958" s="84"/>
      <c r="EL958" s="84"/>
      <c r="EM958" s="84"/>
      <c r="EN958" s="84"/>
      <c r="EO958" s="84"/>
      <c r="EP958" s="84"/>
      <c r="EQ958" s="84"/>
      <c r="ER958" s="84"/>
      <c r="ES958" s="84"/>
      <c r="ET958" s="84"/>
      <c r="EU958" s="84"/>
      <c r="EV958" s="84"/>
      <c r="EW958" s="84"/>
      <c r="EX958" s="84"/>
      <c r="EY958" s="84"/>
      <c r="EZ958" s="84"/>
      <c r="FA958" s="84"/>
      <c r="FB958" s="84"/>
      <c r="FC958" s="84"/>
      <c r="FD958" s="84"/>
      <c r="FE958" s="84"/>
      <c r="FF958" s="84"/>
      <c r="FG958" s="84"/>
      <c r="FH958" s="84"/>
      <c r="FI958" s="84"/>
      <c r="FJ958" s="84"/>
      <c r="FK958" s="84"/>
      <c r="FL958" s="84"/>
      <c r="FM958" s="84"/>
      <c r="FN958" s="84"/>
      <c r="FO958" s="84"/>
      <c r="FP958" s="84"/>
      <c r="FQ958" s="84"/>
      <c r="FR958" s="84"/>
      <c r="FS958" s="84"/>
      <c r="FT958" s="84"/>
      <c r="FU958" s="84"/>
      <c r="FV958" s="84"/>
      <c r="FW958" s="84"/>
      <c r="FX958" s="84"/>
      <c r="FY958" s="84"/>
      <c r="FZ958" s="84"/>
      <c r="GA958" s="84"/>
      <c r="GB958" s="84"/>
      <c r="GC958" s="84"/>
      <c r="GD958" s="84"/>
      <c r="GE958" s="84"/>
      <c r="GF958" s="84"/>
      <c r="GG958" s="84"/>
      <c r="GH958" s="84"/>
      <c r="GI958" s="84"/>
      <c r="GJ958" s="84"/>
      <c r="GK958" s="84"/>
      <c r="GL958" s="84"/>
      <c r="GM958" s="84"/>
      <c r="GN958" s="84"/>
      <c r="GO958" s="84"/>
      <c r="GP958" s="84"/>
      <c r="GQ958" s="84"/>
      <c r="GR958" s="84"/>
      <c r="GS958" s="84"/>
      <c r="GT958" s="84"/>
      <c r="GU958" s="84"/>
      <c r="GV958" s="84"/>
      <c r="GW958" s="84"/>
      <c r="GX958" s="84"/>
      <c r="GY958" s="84"/>
      <c r="GZ958" s="84"/>
      <c r="HA958" s="84"/>
      <c r="HB958" s="84"/>
      <c r="HC958" s="84"/>
      <c r="HD958" s="84"/>
      <c r="HE958" s="84"/>
      <c r="HF958" s="84"/>
      <c r="HG958" s="84"/>
      <c r="HH958" s="84"/>
      <c r="HI958" s="84"/>
      <c r="HJ958" s="84"/>
      <c r="HK958" s="84"/>
      <c r="HL958" s="84"/>
      <c r="HM958" s="84"/>
      <c r="HN958" s="84"/>
      <c r="HO958" s="84"/>
      <c r="HP958" s="84"/>
      <c r="HQ958" s="84"/>
      <c r="HR958" s="84"/>
      <c r="HS958" s="84"/>
      <c r="HT958" s="84"/>
      <c r="HU958" s="84"/>
      <c r="HV958" s="84"/>
      <c r="HW958" s="84"/>
      <c r="HX958" s="84"/>
      <c r="HY958" s="84"/>
      <c r="HZ958" s="84"/>
      <c r="IA958" s="84"/>
      <c r="IB958" s="84"/>
      <c r="IC958" s="84"/>
      <c r="ID958" s="84"/>
      <c r="IE958" s="84"/>
      <c r="IF958" s="84"/>
      <c r="IG958" s="84"/>
      <c r="IH958" s="84"/>
      <c r="II958" s="84"/>
      <c r="IJ958" s="84"/>
      <c r="IK958" s="84"/>
      <c r="IL958" s="84"/>
      <c r="IM958" s="84"/>
      <c r="IN958" s="139"/>
    </row>
    <row r="959" spans="1:248" ht="30">
      <c r="A959" s="49" t="s">
        <v>863</v>
      </c>
      <c r="B959" s="49" t="s">
        <v>1319</v>
      </c>
      <c r="E959" s="82">
        <v>8</v>
      </c>
      <c r="F959" s="180" t="s">
        <v>66</v>
      </c>
      <c r="G959" s="404"/>
      <c r="H959" s="293">
        <f t="shared" si="166"/>
        <v>10500</v>
      </c>
      <c r="I959" s="274">
        <v>9545</v>
      </c>
      <c r="J959" s="183">
        <v>955</v>
      </c>
      <c r="K959" s="183"/>
      <c r="L959" s="184">
        <f t="shared" si="167"/>
        <v>4000</v>
      </c>
      <c r="M959" s="183">
        <v>4000</v>
      </c>
      <c r="N959" s="184"/>
      <c r="O959" s="183"/>
      <c r="P959" s="183">
        <f>Q959+R959</f>
        <v>6500</v>
      </c>
      <c r="Q959" s="183">
        <v>5545</v>
      </c>
      <c r="R959" s="184">
        <v>955</v>
      </c>
      <c r="S959" s="47"/>
      <c r="T959" s="185">
        <f t="shared" si="168"/>
        <v>3586.2424999999998</v>
      </c>
      <c r="U959" s="185">
        <v>3586.2424999999998</v>
      </c>
      <c r="V959" s="184"/>
      <c r="W959" s="108"/>
      <c r="X959" s="108"/>
      <c r="Y959" s="108"/>
      <c r="Z959" s="50">
        <f t="shared" si="158"/>
        <v>10500</v>
      </c>
      <c r="AA959" s="51">
        <f t="shared" si="159"/>
        <v>4000</v>
      </c>
      <c r="AB959" s="51">
        <f t="shared" si="160"/>
        <v>6500</v>
      </c>
      <c r="AC959" s="51">
        <f t="shared" si="161"/>
        <v>3586.2424999999998</v>
      </c>
      <c r="AD959" s="84"/>
      <c r="AE959" s="84"/>
      <c r="AF959" s="84"/>
      <c r="AG959" s="84"/>
      <c r="AH959" s="84"/>
      <c r="AI959" s="84"/>
      <c r="AJ959" s="84"/>
      <c r="AK959" s="84"/>
      <c r="AL959" s="84"/>
      <c r="AM959" s="84"/>
      <c r="AN959" s="84"/>
      <c r="AO959" s="84"/>
      <c r="AP959" s="84"/>
      <c r="AQ959" s="84"/>
      <c r="AR959" s="84"/>
      <c r="AS959" s="84"/>
      <c r="AT959" s="84"/>
      <c r="AU959" s="84"/>
      <c r="AV959" s="84"/>
      <c r="AW959" s="84"/>
      <c r="AX959" s="84"/>
      <c r="AY959" s="84"/>
      <c r="AZ959" s="84"/>
      <c r="BA959" s="84"/>
      <c r="BB959" s="84"/>
      <c r="BC959" s="84"/>
      <c r="BD959" s="84"/>
      <c r="BE959" s="84"/>
      <c r="BF959" s="84"/>
      <c r="BG959" s="84"/>
      <c r="BH959" s="84"/>
      <c r="BI959" s="84"/>
      <c r="BJ959" s="84"/>
      <c r="BK959" s="84"/>
      <c r="BL959" s="84"/>
      <c r="BM959" s="84"/>
      <c r="BN959" s="84"/>
      <c r="BO959" s="84"/>
      <c r="BP959" s="84"/>
      <c r="BQ959" s="84"/>
      <c r="BR959" s="84"/>
      <c r="BS959" s="84"/>
      <c r="BT959" s="84"/>
      <c r="BU959" s="84"/>
      <c r="BV959" s="84"/>
      <c r="BW959" s="84"/>
      <c r="BX959" s="84"/>
      <c r="BY959" s="84"/>
      <c r="BZ959" s="84"/>
      <c r="CA959" s="84"/>
      <c r="CB959" s="84"/>
      <c r="CC959" s="84"/>
      <c r="CD959" s="84"/>
      <c r="CE959" s="84"/>
      <c r="CF959" s="84"/>
      <c r="CG959" s="84"/>
      <c r="CH959" s="84"/>
      <c r="CI959" s="84"/>
      <c r="CJ959" s="84"/>
      <c r="CK959" s="84"/>
      <c r="CL959" s="84"/>
      <c r="CM959" s="84"/>
      <c r="CN959" s="84"/>
      <c r="CO959" s="84"/>
      <c r="CP959" s="84"/>
      <c r="CQ959" s="84"/>
      <c r="CR959" s="84"/>
      <c r="CS959" s="84"/>
      <c r="CT959" s="84"/>
      <c r="CU959" s="84"/>
      <c r="CV959" s="84"/>
      <c r="CW959" s="84"/>
      <c r="CX959" s="84"/>
      <c r="CY959" s="84"/>
      <c r="CZ959" s="84"/>
      <c r="DA959" s="84"/>
      <c r="DB959" s="84"/>
      <c r="DC959" s="84"/>
      <c r="DD959" s="84"/>
      <c r="DE959" s="84"/>
      <c r="DF959" s="84"/>
      <c r="DG959" s="84"/>
      <c r="DH959" s="84"/>
      <c r="DI959" s="84"/>
      <c r="DJ959" s="84"/>
      <c r="DK959" s="84"/>
      <c r="DL959" s="84"/>
      <c r="DM959" s="84"/>
      <c r="DN959" s="84"/>
      <c r="DO959" s="84"/>
      <c r="DP959" s="84"/>
      <c r="DQ959" s="84"/>
      <c r="DR959" s="84"/>
      <c r="DS959" s="84"/>
      <c r="DT959" s="84"/>
      <c r="DU959" s="84"/>
      <c r="DV959" s="84"/>
      <c r="DW959" s="85"/>
      <c r="DX959" s="84"/>
      <c r="DY959" s="84"/>
      <c r="DZ959" s="84"/>
      <c r="EA959" s="84"/>
      <c r="EB959" s="84"/>
      <c r="EC959" s="84"/>
      <c r="ED959" s="84"/>
      <c r="EE959" s="84"/>
      <c r="EF959" s="84"/>
      <c r="EG959" s="84"/>
      <c r="EH959" s="84"/>
      <c r="EI959" s="84"/>
      <c r="EJ959" s="84"/>
      <c r="EK959" s="84"/>
      <c r="EL959" s="84"/>
      <c r="EM959" s="84"/>
      <c r="EN959" s="84"/>
      <c r="EO959" s="84"/>
      <c r="EP959" s="84"/>
      <c r="EQ959" s="84"/>
      <c r="ER959" s="84"/>
      <c r="ES959" s="84"/>
      <c r="ET959" s="84"/>
      <c r="EU959" s="84"/>
      <c r="EV959" s="84"/>
      <c r="EW959" s="84"/>
      <c r="EX959" s="84"/>
      <c r="EY959" s="84"/>
      <c r="EZ959" s="84"/>
      <c r="FA959" s="84"/>
      <c r="FB959" s="84"/>
      <c r="FC959" s="84"/>
      <c r="FD959" s="84"/>
      <c r="FE959" s="84"/>
      <c r="FF959" s="84"/>
      <c r="FG959" s="84"/>
      <c r="FH959" s="84"/>
      <c r="FI959" s="84"/>
      <c r="FJ959" s="84"/>
      <c r="FK959" s="84"/>
      <c r="FL959" s="84"/>
      <c r="FM959" s="84"/>
      <c r="FN959" s="84"/>
      <c r="FO959" s="84"/>
      <c r="FP959" s="84"/>
      <c r="FQ959" s="84"/>
      <c r="FR959" s="84"/>
      <c r="FS959" s="84"/>
      <c r="FT959" s="84"/>
      <c r="FU959" s="84"/>
      <c r="FV959" s="84"/>
      <c r="FW959" s="84"/>
      <c r="FX959" s="84"/>
      <c r="FY959" s="84"/>
      <c r="FZ959" s="84"/>
      <c r="GA959" s="84"/>
      <c r="GB959" s="84"/>
      <c r="GC959" s="84"/>
      <c r="GD959" s="84"/>
      <c r="GE959" s="84"/>
      <c r="GF959" s="84"/>
      <c r="GG959" s="84"/>
      <c r="GH959" s="84"/>
      <c r="GI959" s="84"/>
      <c r="GJ959" s="84"/>
      <c r="GK959" s="84"/>
      <c r="GL959" s="84"/>
      <c r="GM959" s="84"/>
      <c r="GN959" s="84"/>
      <c r="GO959" s="84"/>
      <c r="GP959" s="84"/>
      <c r="GQ959" s="84"/>
      <c r="GR959" s="84"/>
      <c r="GS959" s="84"/>
      <c r="GT959" s="84"/>
      <c r="GU959" s="84"/>
      <c r="GV959" s="84"/>
      <c r="GW959" s="84"/>
      <c r="GX959" s="84"/>
      <c r="GY959" s="84"/>
      <c r="GZ959" s="84"/>
      <c r="HA959" s="84"/>
      <c r="HB959" s="84"/>
      <c r="HC959" s="84"/>
      <c r="HD959" s="84"/>
      <c r="HE959" s="84"/>
      <c r="HF959" s="84"/>
      <c r="HG959" s="84"/>
      <c r="HH959" s="84"/>
      <c r="HI959" s="84"/>
      <c r="HJ959" s="84"/>
      <c r="HK959" s="84"/>
      <c r="HL959" s="84"/>
      <c r="HM959" s="84"/>
      <c r="HN959" s="84"/>
      <c r="HO959" s="84"/>
      <c r="HP959" s="84"/>
      <c r="HQ959" s="84"/>
      <c r="HR959" s="84"/>
      <c r="HS959" s="84"/>
      <c r="HT959" s="84"/>
      <c r="HU959" s="84"/>
      <c r="HV959" s="84"/>
      <c r="HW959" s="84"/>
      <c r="HX959" s="84"/>
      <c r="HY959" s="84"/>
      <c r="HZ959" s="84"/>
      <c r="IA959" s="84"/>
      <c r="IB959" s="84"/>
      <c r="IC959" s="84"/>
      <c r="ID959" s="84"/>
      <c r="IE959" s="84"/>
      <c r="IF959" s="84"/>
      <c r="IG959" s="84"/>
      <c r="IH959" s="84"/>
      <c r="II959" s="84"/>
      <c r="IJ959" s="84"/>
      <c r="IK959" s="84"/>
      <c r="IL959" s="84"/>
      <c r="IM959" s="84"/>
      <c r="IN959" s="139"/>
    </row>
    <row r="960" spans="1:248" ht="30">
      <c r="A960" s="49" t="s">
        <v>863</v>
      </c>
      <c r="B960" s="49" t="s">
        <v>1319</v>
      </c>
      <c r="E960" s="82">
        <v>9</v>
      </c>
      <c r="F960" s="180" t="s">
        <v>67</v>
      </c>
      <c r="G960" s="404"/>
      <c r="H960" s="293">
        <f t="shared" si="166"/>
        <v>12000</v>
      </c>
      <c r="I960" s="274">
        <v>10909</v>
      </c>
      <c r="J960" s="183">
        <v>1091</v>
      </c>
      <c r="K960" s="183"/>
      <c r="L960" s="184">
        <f t="shared" si="167"/>
        <v>7282</v>
      </c>
      <c r="M960" s="183">
        <v>7282</v>
      </c>
      <c r="N960" s="184"/>
      <c r="O960" s="183"/>
      <c r="P960" s="183">
        <f>Q960+R960</f>
        <v>4668</v>
      </c>
      <c r="Q960" s="183">
        <v>3627</v>
      </c>
      <c r="R960" s="184">
        <v>1041</v>
      </c>
      <c r="S960" s="47"/>
      <c r="T960" s="185">
        <f t="shared" si="168"/>
        <v>3256.633245</v>
      </c>
      <c r="U960" s="185">
        <v>3256.633245</v>
      </c>
      <c r="V960" s="184"/>
      <c r="W960" s="108"/>
      <c r="X960" s="108"/>
      <c r="Y960" s="108"/>
      <c r="Z960" s="50">
        <f t="shared" si="158"/>
        <v>12000</v>
      </c>
      <c r="AA960" s="51">
        <f t="shared" si="159"/>
        <v>7282</v>
      </c>
      <c r="AB960" s="51">
        <f t="shared" si="160"/>
        <v>4668</v>
      </c>
      <c r="AC960" s="51">
        <f t="shared" si="161"/>
        <v>3256.633245</v>
      </c>
      <c r="AD960" s="84"/>
      <c r="AE960" s="84"/>
      <c r="AF960" s="84"/>
      <c r="AG960" s="84"/>
      <c r="AH960" s="84"/>
      <c r="AI960" s="84"/>
      <c r="AJ960" s="84"/>
      <c r="AK960" s="84"/>
      <c r="AL960" s="84"/>
      <c r="AM960" s="84"/>
      <c r="AN960" s="84"/>
      <c r="AO960" s="84"/>
      <c r="AP960" s="84"/>
      <c r="AQ960" s="84"/>
      <c r="AR960" s="84"/>
      <c r="AS960" s="84"/>
      <c r="AT960" s="84"/>
      <c r="AU960" s="84"/>
      <c r="AV960" s="84"/>
      <c r="AW960" s="84"/>
      <c r="AX960" s="84"/>
      <c r="AY960" s="84"/>
      <c r="AZ960" s="84"/>
      <c r="BA960" s="84"/>
      <c r="BB960" s="84"/>
      <c r="BC960" s="84"/>
      <c r="BD960" s="84"/>
      <c r="BE960" s="84"/>
      <c r="BF960" s="84"/>
      <c r="BG960" s="84"/>
      <c r="BH960" s="84"/>
      <c r="BI960" s="84"/>
      <c r="BJ960" s="84"/>
      <c r="BK960" s="84"/>
      <c r="BL960" s="84"/>
      <c r="BM960" s="84"/>
      <c r="BN960" s="84"/>
      <c r="BO960" s="84"/>
      <c r="BP960" s="84"/>
      <c r="BQ960" s="84"/>
      <c r="BR960" s="84"/>
      <c r="BS960" s="84"/>
      <c r="BT960" s="84"/>
      <c r="BU960" s="84"/>
      <c r="BV960" s="84"/>
      <c r="BW960" s="84"/>
      <c r="BX960" s="84"/>
      <c r="BY960" s="84"/>
      <c r="BZ960" s="84"/>
      <c r="CA960" s="84"/>
      <c r="CB960" s="84"/>
      <c r="CC960" s="84"/>
      <c r="CD960" s="84"/>
      <c r="CE960" s="84"/>
      <c r="CF960" s="84"/>
      <c r="CG960" s="84"/>
      <c r="CH960" s="84"/>
      <c r="CI960" s="84"/>
      <c r="CJ960" s="84"/>
      <c r="CK960" s="84"/>
      <c r="CL960" s="84"/>
      <c r="CM960" s="84"/>
      <c r="CN960" s="84"/>
      <c r="CO960" s="84"/>
      <c r="CP960" s="84"/>
      <c r="CQ960" s="84"/>
      <c r="CR960" s="84"/>
      <c r="CS960" s="84"/>
      <c r="CT960" s="84"/>
      <c r="CU960" s="84"/>
      <c r="CV960" s="84"/>
      <c r="CW960" s="84"/>
      <c r="CX960" s="84"/>
      <c r="CY960" s="84"/>
      <c r="CZ960" s="84"/>
      <c r="DA960" s="84"/>
      <c r="DB960" s="84"/>
      <c r="DC960" s="84"/>
      <c r="DD960" s="84"/>
      <c r="DE960" s="84"/>
      <c r="DF960" s="84"/>
      <c r="DG960" s="84"/>
      <c r="DH960" s="84"/>
      <c r="DI960" s="84"/>
      <c r="DJ960" s="84"/>
      <c r="DK960" s="84"/>
      <c r="DL960" s="84"/>
      <c r="DM960" s="84"/>
      <c r="DN960" s="84"/>
      <c r="DO960" s="84"/>
      <c r="DP960" s="84"/>
      <c r="DQ960" s="84"/>
      <c r="DR960" s="84"/>
      <c r="DS960" s="84"/>
      <c r="DT960" s="84"/>
      <c r="DU960" s="84"/>
      <c r="DV960" s="84"/>
      <c r="DW960" s="85"/>
      <c r="DX960" s="84"/>
      <c r="DY960" s="84"/>
      <c r="DZ960" s="84"/>
      <c r="EA960" s="84"/>
      <c r="EB960" s="84"/>
      <c r="EC960" s="84"/>
      <c r="ED960" s="84"/>
      <c r="EE960" s="84"/>
      <c r="EF960" s="84"/>
      <c r="EG960" s="84"/>
      <c r="EH960" s="84"/>
      <c r="EI960" s="84"/>
      <c r="EJ960" s="84"/>
      <c r="EK960" s="84"/>
      <c r="EL960" s="84"/>
      <c r="EM960" s="84"/>
      <c r="EN960" s="84"/>
      <c r="EO960" s="84"/>
      <c r="EP960" s="84"/>
      <c r="EQ960" s="84"/>
      <c r="ER960" s="84"/>
      <c r="ES960" s="84"/>
      <c r="ET960" s="84"/>
      <c r="EU960" s="84"/>
      <c r="EV960" s="84"/>
      <c r="EW960" s="84"/>
      <c r="EX960" s="84"/>
      <c r="EY960" s="84"/>
      <c r="EZ960" s="84"/>
      <c r="FA960" s="84"/>
      <c r="FB960" s="84"/>
      <c r="FC960" s="84"/>
      <c r="FD960" s="84"/>
      <c r="FE960" s="84"/>
      <c r="FF960" s="84"/>
      <c r="FG960" s="84"/>
      <c r="FH960" s="84"/>
      <c r="FI960" s="84"/>
      <c r="FJ960" s="84"/>
      <c r="FK960" s="84"/>
      <c r="FL960" s="84"/>
      <c r="FM960" s="84"/>
      <c r="FN960" s="84"/>
      <c r="FO960" s="84"/>
      <c r="FP960" s="84"/>
      <c r="FQ960" s="84"/>
      <c r="FR960" s="84"/>
      <c r="FS960" s="84"/>
      <c r="FT960" s="84"/>
      <c r="FU960" s="84"/>
      <c r="FV960" s="84"/>
      <c r="FW960" s="84"/>
      <c r="FX960" s="84"/>
      <c r="FY960" s="84"/>
      <c r="FZ960" s="84"/>
      <c r="GA960" s="84"/>
      <c r="GB960" s="84"/>
      <c r="GC960" s="84"/>
      <c r="GD960" s="84"/>
      <c r="GE960" s="84"/>
      <c r="GF960" s="84"/>
      <c r="GG960" s="84"/>
      <c r="GH960" s="84"/>
      <c r="GI960" s="84"/>
      <c r="GJ960" s="84"/>
      <c r="GK960" s="84"/>
      <c r="GL960" s="84"/>
      <c r="GM960" s="84"/>
      <c r="GN960" s="84"/>
      <c r="GO960" s="84"/>
      <c r="GP960" s="84"/>
      <c r="GQ960" s="84"/>
      <c r="GR960" s="84"/>
      <c r="GS960" s="84"/>
      <c r="GT960" s="84"/>
      <c r="GU960" s="84"/>
      <c r="GV960" s="84"/>
      <c r="GW960" s="84"/>
      <c r="GX960" s="84"/>
      <c r="GY960" s="84"/>
      <c r="GZ960" s="84"/>
      <c r="HA960" s="84"/>
      <c r="HB960" s="84"/>
      <c r="HC960" s="84"/>
      <c r="HD960" s="84"/>
      <c r="HE960" s="84"/>
      <c r="HF960" s="84"/>
      <c r="HG960" s="84"/>
      <c r="HH960" s="84"/>
      <c r="HI960" s="84"/>
      <c r="HJ960" s="84"/>
      <c r="HK960" s="84"/>
      <c r="HL960" s="84"/>
      <c r="HM960" s="84"/>
      <c r="HN960" s="84"/>
      <c r="HO960" s="84"/>
      <c r="HP960" s="84"/>
      <c r="HQ960" s="84"/>
      <c r="HR960" s="84"/>
      <c r="HS960" s="84"/>
      <c r="HT960" s="84"/>
      <c r="HU960" s="84"/>
      <c r="HV960" s="84"/>
      <c r="HW960" s="84"/>
      <c r="HX960" s="84"/>
      <c r="HY960" s="84"/>
      <c r="HZ960" s="84"/>
      <c r="IA960" s="84"/>
      <c r="IB960" s="84"/>
      <c r="IC960" s="84"/>
      <c r="ID960" s="84"/>
      <c r="IE960" s="84"/>
      <c r="IF960" s="84"/>
      <c r="IG960" s="84"/>
      <c r="IH960" s="84"/>
      <c r="II960" s="84"/>
      <c r="IJ960" s="84"/>
      <c r="IK960" s="84"/>
      <c r="IL960" s="84"/>
      <c r="IM960" s="84"/>
      <c r="IN960" s="139"/>
    </row>
    <row r="961" spans="1:246">
      <c r="B961" s="49" t="s">
        <v>1319</v>
      </c>
      <c r="E961" s="65" t="s">
        <v>39</v>
      </c>
      <c r="F961" s="75" t="s">
        <v>40</v>
      </c>
      <c r="G961" s="78"/>
      <c r="H961" s="273">
        <f>H962+H968+H971+H978+H981+H992+H1005+H1007+H1014</f>
        <v>163390.38</v>
      </c>
      <c r="I961" s="273">
        <f t="shared" ref="I961:W961" si="169">I962+I968+I971+I978+I981+I992+I1005+I1007+I1014</f>
        <v>151942</v>
      </c>
      <c r="J961" s="68">
        <f t="shared" si="169"/>
        <v>0</v>
      </c>
      <c r="K961" s="68">
        <f t="shared" si="169"/>
        <v>11448.38</v>
      </c>
      <c r="L961" s="69">
        <f t="shared" si="169"/>
        <v>125662.23087699999</v>
      </c>
      <c r="M961" s="68">
        <f t="shared" si="169"/>
        <v>120231.084</v>
      </c>
      <c r="N961" s="68">
        <f t="shared" si="169"/>
        <v>0</v>
      </c>
      <c r="O961" s="68">
        <f t="shared" si="169"/>
        <v>5431.1468770000001</v>
      </c>
      <c r="P961" s="68">
        <f t="shared" si="169"/>
        <v>32624.400000000001</v>
      </c>
      <c r="Q961" s="68">
        <f t="shared" si="169"/>
        <v>30483</v>
      </c>
      <c r="R961" s="68">
        <f t="shared" si="169"/>
        <v>0</v>
      </c>
      <c r="S961" s="68">
        <f t="shared" si="169"/>
        <v>2141.4</v>
      </c>
      <c r="T961" s="70">
        <f t="shared" si="169"/>
        <v>2893.0344279999999</v>
      </c>
      <c r="U961" s="70">
        <f t="shared" si="169"/>
        <v>2747.4034280000001</v>
      </c>
      <c r="V961" s="68">
        <f t="shared" si="169"/>
        <v>0</v>
      </c>
      <c r="W961" s="68">
        <f t="shared" si="169"/>
        <v>145.631</v>
      </c>
      <c r="X961" s="213"/>
      <c r="Y961" s="214"/>
      <c r="Z961" s="50">
        <f t="shared" si="158"/>
        <v>163390.38</v>
      </c>
      <c r="AA961" s="51">
        <f t="shared" si="159"/>
        <v>125662.23087700001</v>
      </c>
      <c r="AB961" s="51">
        <f t="shared" si="160"/>
        <v>32624.400000000001</v>
      </c>
      <c r="AC961" s="51">
        <f t="shared" si="161"/>
        <v>2893.0344279999999</v>
      </c>
      <c r="AD961" s="93"/>
      <c r="AE961" s="93"/>
      <c r="AF961" s="93"/>
      <c r="AG961" s="93"/>
      <c r="AH961" s="93"/>
      <c r="AI961" s="93"/>
      <c r="AJ961" s="93"/>
      <c r="AK961" s="93"/>
      <c r="AL961" s="93"/>
      <c r="AM961" s="93"/>
      <c r="AN961" s="93"/>
      <c r="AO961" s="93"/>
      <c r="AP961" s="93"/>
      <c r="AQ961" s="93"/>
      <c r="AR961" s="93"/>
      <c r="AS961" s="93"/>
      <c r="AT961" s="93"/>
      <c r="AU961" s="93"/>
      <c r="AV961" s="93"/>
      <c r="AW961" s="93"/>
      <c r="AX961" s="93"/>
      <c r="AY961" s="93"/>
      <c r="AZ961" s="93"/>
      <c r="BA961" s="93"/>
      <c r="BB961" s="93"/>
      <c r="BC961" s="93"/>
      <c r="BD961" s="93"/>
      <c r="BE961" s="93"/>
      <c r="BF961" s="93"/>
      <c r="BG961" s="93"/>
      <c r="BH961" s="93"/>
      <c r="BI961" s="93"/>
      <c r="BJ961" s="93"/>
      <c r="BK961" s="93"/>
      <c r="BL961" s="93"/>
      <c r="BM961" s="93"/>
      <c r="BN961" s="93"/>
      <c r="BO961" s="93"/>
      <c r="BP961" s="93"/>
      <c r="BQ961" s="93"/>
      <c r="BR961" s="93"/>
      <c r="BS961" s="93"/>
      <c r="BT961" s="93"/>
      <c r="BU961" s="93"/>
      <c r="BV961" s="93"/>
      <c r="BW961" s="93"/>
      <c r="BX961" s="93"/>
      <c r="BY961" s="93"/>
      <c r="BZ961" s="93"/>
      <c r="CA961" s="93"/>
      <c r="CB961" s="93"/>
      <c r="CC961" s="93"/>
      <c r="CD961" s="93"/>
      <c r="CE961" s="93"/>
      <c r="CF961" s="93"/>
      <c r="CG961" s="93"/>
      <c r="CH961" s="93"/>
      <c r="CI961" s="93"/>
      <c r="CJ961" s="93"/>
      <c r="CK961" s="93"/>
      <c r="CL961" s="93"/>
      <c r="CM961" s="93"/>
      <c r="CN961" s="93"/>
      <c r="CO961" s="93"/>
      <c r="CP961" s="93"/>
      <c r="CQ961" s="93"/>
      <c r="CR961" s="93"/>
      <c r="CS961" s="93"/>
      <c r="CT961" s="93"/>
      <c r="CU961" s="93"/>
      <c r="CV961" s="93"/>
      <c r="CW961" s="93"/>
      <c r="CX961" s="93"/>
      <c r="CY961" s="93"/>
      <c r="CZ961" s="93"/>
      <c r="DA961" s="93"/>
      <c r="DB961" s="93"/>
      <c r="DC961" s="93"/>
      <c r="DD961" s="93"/>
      <c r="DE961" s="93"/>
      <c r="DF961" s="93"/>
      <c r="DG961" s="93"/>
      <c r="DH961" s="93"/>
      <c r="DI961" s="93"/>
      <c r="DJ961" s="93"/>
      <c r="DK961" s="93"/>
      <c r="DL961" s="93"/>
      <c r="DM961" s="93"/>
      <c r="DN961" s="93"/>
      <c r="DO961" s="93"/>
      <c r="DP961" s="93"/>
      <c r="DQ961" s="93"/>
      <c r="DR961" s="93"/>
      <c r="DS961" s="93"/>
      <c r="DT961" s="93"/>
      <c r="DU961" s="93"/>
      <c r="DV961" s="93"/>
      <c r="DW961" s="93"/>
      <c r="DX961" s="93"/>
      <c r="DY961" s="94"/>
      <c r="DZ961" s="93"/>
      <c r="EA961" s="93"/>
      <c r="EB961" s="93"/>
      <c r="EC961" s="93"/>
      <c r="ED961" s="93"/>
      <c r="EE961" s="93"/>
      <c r="EF961" s="93"/>
      <c r="EG961" s="93"/>
      <c r="EH961" s="93"/>
      <c r="EI961" s="93"/>
      <c r="EJ961" s="93"/>
      <c r="EK961" s="93"/>
      <c r="EL961" s="93"/>
      <c r="EM961" s="93"/>
      <c r="EN961" s="93"/>
      <c r="EO961" s="93"/>
      <c r="EP961" s="93"/>
      <c r="EQ961" s="93"/>
      <c r="ER961" s="93"/>
      <c r="ES961" s="93"/>
      <c r="ET961" s="93"/>
      <c r="EU961" s="93"/>
      <c r="EV961" s="93"/>
      <c r="EW961" s="93"/>
      <c r="EX961" s="93"/>
      <c r="EY961" s="93"/>
      <c r="EZ961" s="93"/>
      <c r="FA961" s="93"/>
      <c r="FB961" s="93"/>
      <c r="FC961" s="93"/>
      <c r="FD961" s="93"/>
      <c r="FE961" s="93"/>
      <c r="FF961" s="93"/>
      <c r="FG961" s="93"/>
      <c r="FH961" s="93"/>
      <c r="FI961" s="93"/>
      <c r="FJ961" s="93"/>
      <c r="FK961" s="93"/>
      <c r="FL961" s="93"/>
      <c r="FM961" s="93"/>
      <c r="FN961" s="93"/>
      <c r="FO961" s="93"/>
      <c r="FP961" s="93"/>
      <c r="FQ961" s="93"/>
      <c r="FR961" s="93"/>
      <c r="FS961" s="93"/>
      <c r="FT961" s="93"/>
      <c r="FU961" s="93"/>
      <c r="FV961" s="93"/>
      <c r="FW961" s="93"/>
      <c r="FX961" s="93"/>
      <c r="FY961" s="93"/>
      <c r="FZ961" s="93"/>
      <c r="GA961" s="93"/>
      <c r="GB961" s="93"/>
      <c r="GC961" s="93"/>
      <c r="GD961" s="93"/>
      <c r="GE961" s="93"/>
      <c r="GF961" s="93"/>
      <c r="GG961" s="93"/>
      <c r="GH961" s="93"/>
      <c r="GI961" s="93"/>
      <c r="GJ961" s="93"/>
      <c r="GK961" s="93"/>
      <c r="GL961" s="93"/>
      <c r="GM961" s="93"/>
      <c r="GN961" s="93"/>
      <c r="GO961" s="93"/>
      <c r="GP961" s="93"/>
      <c r="GQ961" s="93"/>
      <c r="GR961" s="93"/>
      <c r="GS961" s="93"/>
      <c r="GT961" s="93"/>
      <c r="GU961" s="93"/>
      <c r="GV961" s="93"/>
      <c r="GW961" s="93"/>
      <c r="GX961" s="93"/>
      <c r="GY961" s="93"/>
      <c r="GZ961" s="93"/>
      <c r="HA961" s="93"/>
      <c r="HB961" s="93"/>
      <c r="HC961" s="93"/>
      <c r="HD961" s="93"/>
      <c r="HE961" s="93"/>
      <c r="HF961" s="93"/>
      <c r="HG961" s="93"/>
      <c r="HH961" s="93"/>
      <c r="HI961" s="93"/>
      <c r="HJ961" s="93"/>
      <c r="HK961" s="93"/>
      <c r="HL961" s="93"/>
      <c r="HM961" s="93"/>
      <c r="HN961" s="93"/>
      <c r="HO961" s="93"/>
      <c r="HP961" s="93"/>
      <c r="HQ961" s="93"/>
      <c r="HR961" s="93"/>
      <c r="HS961" s="93"/>
      <c r="HT961" s="93"/>
      <c r="HU961" s="93"/>
      <c r="HV961" s="93"/>
      <c r="HW961" s="93"/>
      <c r="HX961" s="93"/>
      <c r="HY961" s="93"/>
      <c r="HZ961" s="93"/>
      <c r="IA961" s="93"/>
      <c r="IB961" s="93"/>
      <c r="IC961" s="93"/>
      <c r="ID961" s="93"/>
      <c r="IE961" s="93"/>
      <c r="IF961" s="93"/>
      <c r="IG961" s="93"/>
      <c r="IH961" s="93"/>
      <c r="II961" s="93"/>
      <c r="IJ961" s="93"/>
      <c r="IK961" s="93"/>
      <c r="IL961" s="93"/>
    </row>
    <row r="962" spans="1:246" ht="21.75" customHeight="1">
      <c r="A962" s="49" t="s">
        <v>864</v>
      </c>
      <c r="B962" s="49" t="s">
        <v>1319</v>
      </c>
      <c r="E962" s="65" t="s">
        <v>36</v>
      </c>
      <c r="F962" s="75" t="s">
        <v>80</v>
      </c>
      <c r="G962" s="78"/>
      <c r="H962" s="273">
        <f t="shared" ref="H962:X962" si="170">SUM(H963:H967)</f>
        <v>13337</v>
      </c>
      <c r="I962" s="273">
        <f t="shared" si="170"/>
        <v>12977</v>
      </c>
      <c r="J962" s="68">
        <f t="shared" si="170"/>
        <v>0</v>
      </c>
      <c r="K962" s="68">
        <f t="shared" si="170"/>
        <v>360</v>
      </c>
      <c r="L962" s="69">
        <f t="shared" si="170"/>
        <v>8665.0839999999989</v>
      </c>
      <c r="M962" s="68">
        <f t="shared" si="170"/>
        <v>8305.0839999999989</v>
      </c>
      <c r="N962" s="70">
        <f t="shared" si="170"/>
        <v>0</v>
      </c>
      <c r="O962" s="68">
        <f t="shared" si="170"/>
        <v>360</v>
      </c>
      <c r="P962" s="68">
        <f t="shared" si="170"/>
        <v>3804</v>
      </c>
      <c r="Q962" s="68">
        <f t="shared" si="170"/>
        <v>3444</v>
      </c>
      <c r="R962" s="70">
        <f t="shared" si="170"/>
        <v>0</v>
      </c>
      <c r="S962" s="68">
        <f t="shared" si="170"/>
        <v>360</v>
      </c>
      <c r="T962" s="70">
        <f t="shared" si="170"/>
        <v>0</v>
      </c>
      <c r="U962" s="70">
        <f t="shared" si="170"/>
        <v>0</v>
      </c>
      <c r="V962" s="70">
        <f t="shared" si="170"/>
        <v>0</v>
      </c>
      <c r="W962" s="70">
        <f t="shared" si="170"/>
        <v>0</v>
      </c>
      <c r="X962" s="71">
        <f t="shared" si="170"/>
        <v>0</v>
      </c>
      <c r="Y962" s="92"/>
      <c r="Z962" s="50">
        <f t="shared" si="158"/>
        <v>13337</v>
      </c>
      <c r="AA962" s="51">
        <f t="shared" si="159"/>
        <v>8665.0839999999989</v>
      </c>
      <c r="AB962" s="51">
        <f t="shared" si="160"/>
        <v>3804</v>
      </c>
      <c r="AC962" s="51">
        <f t="shared" si="161"/>
        <v>0</v>
      </c>
      <c r="AD962" s="93"/>
      <c r="AE962" s="93"/>
      <c r="AF962" s="93"/>
      <c r="AG962" s="93"/>
      <c r="AH962" s="93"/>
      <c r="AI962" s="93"/>
      <c r="AJ962" s="93"/>
      <c r="AK962" s="93"/>
      <c r="AL962" s="93"/>
      <c r="AM962" s="93"/>
      <c r="AN962" s="93"/>
      <c r="AO962" s="93"/>
      <c r="AP962" s="93"/>
      <c r="AQ962" s="93"/>
      <c r="AR962" s="93"/>
      <c r="AS962" s="93"/>
      <c r="AT962" s="93"/>
      <c r="AU962" s="93"/>
      <c r="AV962" s="93"/>
      <c r="AW962" s="93"/>
      <c r="AX962" s="93"/>
      <c r="AY962" s="93"/>
      <c r="AZ962" s="93"/>
      <c r="BA962" s="93"/>
      <c r="BB962" s="93"/>
      <c r="BC962" s="93"/>
      <c r="BD962" s="93"/>
      <c r="BE962" s="93"/>
      <c r="BF962" s="93"/>
      <c r="BG962" s="93"/>
      <c r="BH962" s="93"/>
      <c r="BI962" s="93"/>
      <c r="BJ962" s="93"/>
      <c r="BK962" s="93"/>
      <c r="BL962" s="93"/>
      <c r="BM962" s="93"/>
      <c r="BN962" s="93"/>
      <c r="BO962" s="93"/>
      <c r="BP962" s="93"/>
      <c r="BQ962" s="93"/>
      <c r="BR962" s="93"/>
      <c r="BS962" s="93"/>
      <c r="BT962" s="93"/>
      <c r="BU962" s="93"/>
      <c r="BV962" s="93"/>
      <c r="BW962" s="93"/>
      <c r="BX962" s="93"/>
      <c r="BY962" s="93"/>
      <c r="BZ962" s="93"/>
      <c r="CA962" s="93"/>
      <c r="CB962" s="93"/>
      <c r="CC962" s="93"/>
      <c r="CD962" s="93"/>
      <c r="CE962" s="93"/>
      <c r="CF962" s="93"/>
      <c r="CG962" s="93"/>
      <c r="CH962" s="93"/>
      <c r="CI962" s="93"/>
      <c r="CJ962" s="93"/>
      <c r="CK962" s="93"/>
      <c r="CL962" s="93"/>
      <c r="CM962" s="93"/>
      <c r="CN962" s="93"/>
      <c r="CO962" s="93"/>
      <c r="CP962" s="93"/>
      <c r="CQ962" s="93"/>
      <c r="CR962" s="93"/>
      <c r="CS962" s="93"/>
      <c r="CT962" s="93"/>
      <c r="CU962" s="93"/>
      <c r="CV962" s="93"/>
      <c r="CW962" s="93"/>
      <c r="CX962" s="93"/>
      <c r="CY962" s="93"/>
      <c r="CZ962" s="93"/>
      <c r="DA962" s="93"/>
      <c r="DB962" s="93"/>
      <c r="DC962" s="93"/>
      <c r="DD962" s="93"/>
      <c r="DE962" s="93"/>
      <c r="DF962" s="93"/>
      <c r="DG962" s="93"/>
      <c r="DH962" s="93"/>
      <c r="DI962" s="93"/>
      <c r="DJ962" s="93"/>
      <c r="DK962" s="93"/>
      <c r="DL962" s="93"/>
      <c r="DM962" s="93"/>
      <c r="DN962" s="93"/>
      <c r="DO962" s="93"/>
      <c r="DP962" s="93"/>
      <c r="DQ962" s="93"/>
      <c r="DR962" s="93"/>
      <c r="DS962" s="93"/>
      <c r="DT962" s="93"/>
      <c r="DU962" s="93"/>
      <c r="DV962" s="93"/>
      <c r="DW962" s="93"/>
      <c r="DX962" s="93"/>
      <c r="DY962" s="94"/>
      <c r="DZ962" s="93"/>
      <c r="EA962" s="93"/>
      <c r="EB962" s="93"/>
      <c r="EC962" s="93"/>
      <c r="ED962" s="93"/>
      <c r="EE962" s="93"/>
      <c r="EF962" s="93"/>
      <c r="EG962" s="93"/>
      <c r="EH962" s="93"/>
      <c r="EI962" s="93"/>
      <c r="EJ962" s="93"/>
      <c r="EK962" s="93"/>
      <c r="EL962" s="93"/>
      <c r="EM962" s="93"/>
      <c r="EN962" s="93"/>
      <c r="EO962" s="93"/>
      <c r="EP962" s="93"/>
      <c r="EQ962" s="93"/>
      <c r="ER962" s="93"/>
      <c r="ES962" s="93"/>
      <c r="ET962" s="93"/>
      <c r="EU962" s="93"/>
      <c r="EV962" s="93"/>
      <c r="EW962" s="93"/>
      <c r="EX962" s="93"/>
      <c r="EY962" s="93"/>
      <c r="EZ962" s="93"/>
      <c r="FA962" s="93"/>
      <c r="FB962" s="93"/>
      <c r="FC962" s="93"/>
      <c r="FD962" s="93"/>
      <c r="FE962" s="93"/>
      <c r="FF962" s="93"/>
      <c r="FG962" s="93"/>
      <c r="FH962" s="93"/>
      <c r="FI962" s="93"/>
      <c r="FJ962" s="93"/>
      <c r="FK962" s="93"/>
      <c r="FL962" s="93"/>
      <c r="FM962" s="93"/>
      <c r="FN962" s="93"/>
      <c r="FO962" s="93"/>
      <c r="FP962" s="93"/>
      <c r="FQ962" s="93"/>
      <c r="FR962" s="93"/>
      <c r="FS962" s="93"/>
      <c r="FT962" s="93"/>
      <c r="FU962" s="93"/>
      <c r="FV962" s="93"/>
      <c r="FW962" s="93"/>
      <c r="FX962" s="93"/>
      <c r="FY962" s="93"/>
      <c r="FZ962" s="93"/>
      <c r="GA962" s="93"/>
      <c r="GB962" s="93"/>
      <c r="GC962" s="93"/>
      <c r="GD962" s="93"/>
      <c r="GE962" s="93"/>
      <c r="GF962" s="93"/>
      <c r="GG962" s="93"/>
      <c r="GH962" s="93"/>
      <c r="GI962" s="93"/>
      <c r="GJ962" s="93"/>
      <c r="GK962" s="93"/>
      <c r="GL962" s="93"/>
      <c r="GM962" s="93"/>
      <c r="GN962" s="93"/>
      <c r="GO962" s="93"/>
      <c r="GP962" s="93"/>
      <c r="GQ962" s="93"/>
      <c r="GR962" s="93"/>
      <c r="GS962" s="93"/>
      <c r="GT962" s="93"/>
      <c r="GU962" s="93"/>
      <c r="GV962" s="93"/>
      <c r="GW962" s="93"/>
      <c r="GX962" s="93"/>
      <c r="GY962" s="93"/>
      <c r="GZ962" s="93"/>
      <c r="HA962" s="93"/>
      <c r="HB962" s="93"/>
      <c r="HC962" s="93"/>
      <c r="HD962" s="93"/>
      <c r="HE962" s="93"/>
      <c r="HF962" s="93"/>
      <c r="HG962" s="93"/>
      <c r="HH962" s="93"/>
      <c r="HI962" s="93"/>
      <c r="HJ962" s="93"/>
      <c r="HK962" s="93"/>
      <c r="HL962" s="93"/>
      <c r="HM962" s="93"/>
      <c r="HN962" s="93"/>
      <c r="HO962" s="93"/>
      <c r="HP962" s="93"/>
      <c r="HQ962" s="93"/>
      <c r="HR962" s="93"/>
      <c r="HS962" s="93"/>
      <c r="HT962" s="93"/>
      <c r="HU962" s="93"/>
      <c r="HV962" s="93"/>
      <c r="HW962" s="93"/>
      <c r="HX962" s="93"/>
      <c r="HY962" s="93"/>
      <c r="HZ962" s="93"/>
      <c r="IA962" s="93"/>
      <c r="IB962" s="93"/>
      <c r="IC962" s="93"/>
      <c r="ID962" s="93"/>
      <c r="IE962" s="93"/>
      <c r="IF962" s="93"/>
      <c r="IG962" s="93"/>
      <c r="IH962" s="93"/>
      <c r="II962" s="93"/>
      <c r="IJ962" s="93"/>
      <c r="IK962" s="93"/>
      <c r="IL962" s="93"/>
    </row>
    <row r="963" spans="1:246" ht="45">
      <c r="A963" s="49" t="s">
        <v>864</v>
      </c>
      <c r="B963" s="49" t="s">
        <v>1319</v>
      </c>
      <c r="E963" s="77">
        <v>1</v>
      </c>
      <c r="F963" s="6" t="s">
        <v>168</v>
      </c>
      <c r="G963" s="381" t="s">
        <v>167</v>
      </c>
      <c r="H963" s="274">
        <f>SUM(I963:K963)</f>
        <v>8138</v>
      </c>
      <c r="I963" s="274">
        <v>8138</v>
      </c>
      <c r="J963" s="79"/>
      <c r="K963" s="79"/>
      <c r="L963" s="80">
        <f>SUM(M963:O963)</f>
        <v>7069.6419999999998</v>
      </c>
      <c r="M963" s="79">
        <v>7069.6419999999998</v>
      </c>
      <c r="N963" s="81"/>
      <c r="O963" s="79"/>
      <c r="P963" s="79">
        <v>0</v>
      </c>
      <c r="Q963" s="79">
        <v>0</v>
      </c>
      <c r="R963" s="81"/>
      <c r="S963" s="81"/>
      <c r="T963" s="81"/>
      <c r="U963" s="81"/>
      <c r="V963" s="81"/>
      <c r="W963" s="81"/>
      <c r="X963" s="86" t="s">
        <v>96</v>
      </c>
      <c r="Y963" s="95"/>
      <c r="Z963" s="50">
        <f t="shared" si="158"/>
        <v>8138</v>
      </c>
      <c r="AA963" s="51">
        <f t="shared" si="159"/>
        <v>7069.6419999999998</v>
      </c>
      <c r="AB963" s="51">
        <f t="shared" si="160"/>
        <v>0</v>
      </c>
      <c r="AC963" s="51">
        <f t="shared" si="161"/>
        <v>0</v>
      </c>
      <c r="AD963" s="96"/>
      <c r="AE963" s="96"/>
      <c r="AF963" s="96"/>
      <c r="AG963" s="96"/>
      <c r="AH963" s="96"/>
      <c r="AI963" s="96"/>
      <c r="AJ963" s="96"/>
      <c r="AK963" s="96"/>
      <c r="AL963" s="96"/>
      <c r="AM963" s="96"/>
      <c r="AN963" s="96"/>
      <c r="AO963" s="96"/>
      <c r="AP963" s="96"/>
      <c r="AQ963" s="96"/>
      <c r="AR963" s="96"/>
      <c r="AS963" s="96"/>
      <c r="AT963" s="96"/>
      <c r="AU963" s="96"/>
      <c r="AV963" s="96"/>
      <c r="AW963" s="96"/>
      <c r="AX963" s="96"/>
      <c r="AY963" s="96"/>
      <c r="AZ963" s="96"/>
      <c r="BA963" s="96"/>
      <c r="BB963" s="96"/>
      <c r="BC963" s="96"/>
      <c r="BD963" s="96"/>
      <c r="BE963" s="96"/>
      <c r="BF963" s="96"/>
      <c r="BG963" s="96"/>
      <c r="BH963" s="96"/>
      <c r="BI963" s="96"/>
      <c r="BJ963" s="96"/>
      <c r="BK963" s="96"/>
      <c r="BL963" s="96"/>
      <c r="BM963" s="96"/>
      <c r="BN963" s="96"/>
      <c r="BO963" s="96"/>
      <c r="BP963" s="96"/>
      <c r="BQ963" s="96"/>
      <c r="BR963" s="96"/>
      <c r="BS963" s="96"/>
      <c r="BT963" s="96"/>
      <c r="BU963" s="96"/>
      <c r="BV963" s="96"/>
      <c r="BW963" s="96"/>
      <c r="BX963" s="96"/>
      <c r="BY963" s="96"/>
      <c r="BZ963" s="96"/>
      <c r="CA963" s="96"/>
      <c r="CB963" s="96"/>
      <c r="CC963" s="96"/>
      <c r="CD963" s="96"/>
      <c r="CE963" s="96"/>
      <c r="CF963" s="96"/>
      <c r="CG963" s="96"/>
      <c r="CH963" s="96"/>
      <c r="CI963" s="96"/>
      <c r="CJ963" s="96"/>
      <c r="CK963" s="96"/>
      <c r="CL963" s="96"/>
      <c r="CM963" s="96"/>
      <c r="CN963" s="96"/>
      <c r="CO963" s="96"/>
      <c r="CP963" s="96"/>
      <c r="CQ963" s="96"/>
      <c r="CR963" s="96"/>
      <c r="CS963" s="96"/>
      <c r="CT963" s="96"/>
      <c r="CU963" s="96"/>
      <c r="CV963" s="96"/>
      <c r="CW963" s="96"/>
      <c r="CX963" s="96"/>
      <c r="CY963" s="96"/>
      <c r="CZ963" s="96"/>
      <c r="DA963" s="96"/>
      <c r="DB963" s="96"/>
      <c r="DC963" s="96"/>
      <c r="DD963" s="96"/>
      <c r="DE963" s="96"/>
      <c r="DF963" s="96"/>
      <c r="DG963" s="96"/>
      <c r="DH963" s="96"/>
      <c r="DI963" s="96"/>
      <c r="DJ963" s="96"/>
      <c r="DK963" s="96"/>
      <c r="DL963" s="96"/>
      <c r="DM963" s="96"/>
      <c r="DN963" s="96"/>
      <c r="DO963" s="96"/>
      <c r="DP963" s="96"/>
      <c r="DQ963" s="96"/>
      <c r="DR963" s="96"/>
      <c r="DS963" s="96"/>
      <c r="DT963" s="96"/>
      <c r="DU963" s="96"/>
      <c r="DV963" s="96"/>
      <c r="DW963" s="96"/>
      <c r="DX963" s="96"/>
      <c r="DY963" s="97"/>
      <c r="DZ963" s="96"/>
      <c r="EA963" s="96"/>
      <c r="EB963" s="96"/>
      <c r="EC963" s="96"/>
      <c r="ED963" s="96"/>
      <c r="EE963" s="96"/>
      <c r="EF963" s="96"/>
      <c r="EG963" s="96"/>
      <c r="EH963" s="96"/>
      <c r="EI963" s="96"/>
      <c r="EJ963" s="96"/>
      <c r="EK963" s="96"/>
      <c r="EL963" s="96"/>
      <c r="EM963" s="96"/>
      <c r="EN963" s="96"/>
      <c r="EO963" s="96"/>
      <c r="EP963" s="96"/>
      <c r="EQ963" s="96"/>
      <c r="ER963" s="96"/>
      <c r="ES963" s="96"/>
      <c r="ET963" s="96"/>
      <c r="EU963" s="96"/>
      <c r="EV963" s="96"/>
      <c r="EW963" s="96"/>
      <c r="EX963" s="96"/>
      <c r="EY963" s="96"/>
      <c r="EZ963" s="96"/>
      <c r="FA963" s="96"/>
      <c r="FB963" s="96"/>
      <c r="FC963" s="96"/>
      <c r="FD963" s="96"/>
      <c r="FE963" s="96"/>
      <c r="FF963" s="96"/>
      <c r="FG963" s="96"/>
      <c r="FH963" s="96"/>
      <c r="FI963" s="96"/>
      <c r="FJ963" s="96"/>
      <c r="FK963" s="96"/>
      <c r="FL963" s="96"/>
      <c r="FM963" s="96"/>
      <c r="FN963" s="96"/>
      <c r="FO963" s="96"/>
      <c r="FP963" s="96"/>
      <c r="FQ963" s="96"/>
      <c r="FR963" s="96"/>
      <c r="FS963" s="96"/>
      <c r="FT963" s="96"/>
      <c r="FU963" s="96"/>
      <c r="FV963" s="96"/>
      <c r="FW963" s="96"/>
      <c r="FX963" s="96"/>
      <c r="FY963" s="96"/>
      <c r="FZ963" s="96"/>
      <c r="GA963" s="96"/>
      <c r="GB963" s="96"/>
      <c r="GC963" s="96"/>
      <c r="GD963" s="96"/>
      <c r="GE963" s="96"/>
      <c r="GF963" s="96"/>
      <c r="GG963" s="96"/>
      <c r="GH963" s="96"/>
      <c r="GI963" s="96"/>
      <c r="GJ963" s="96"/>
      <c r="GK963" s="96"/>
      <c r="GL963" s="96"/>
      <c r="GM963" s="96"/>
      <c r="GN963" s="96"/>
      <c r="GO963" s="96"/>
      <c r="GP963" s="96"/>
      <c r="GQ963" s="96"/>
      <c r="GR963" s="96"/>
      <c r="GS963" s="96"/>
      <c r="GT963" s="96"/>
      <c r="GU963" s="96"/>
      <c r="GV963" s="96"/>
      <c r="GW963" s="96"/>
      <c r="GX963" s="96"/>
      <c r="GY963" s="96"/>
      <c r="GZ963" s="96"/>
      <c r="HA963" s="96"/>
      <c r="HB963" s="96"/>
      <c r="HC963" s="96"/>
      <c r="HD963" s="96"/>
      <c r="HE963" s="96"/>
      <c r="HF963" s="96"/>
      <c r="HG963" s="96"/>
      <c r="HH963" s="96"/>
      <c r="HI963" s="96"/>
      <c r="HJ963" s="96"/>
      <c r="HK963" s="96"/>
      <c r="HL963" s="96"/>
      <c r="HM963" s="96"/>
      <c r="HN963" s="96"/>
      <c r="HO963" s="96"/>
      <c r="HP963" s="96"/>
      <c r="HQ963" s="96"/>
      <c r="HR963" s="96"/>
      <c r="HS963" s="96"/>
      <c r="HT963" s="96"/>
      <c r="HU963" s="96"/>
      <c r="HV963" s="96"/>
      <c r="HW963" s="96"/>
      <c r="HX963" s="96"/>
      <c r="HY963" s="96"/>
      <c r="HZ963" s="96"/>
      <c r="IA963" s="96"/>
      <c r="IB963" s="96"/>
      <c r="IC963" s="96"/>
      <c r="ID963" s="96"/>
      <c r="IE963" s="96"/>
      <c r="IF963" s="96"/>
      <c r="IG963" s="96"/>
      <c r="IH963" s="96"/>
      <c r="II963" s="96"/>
      <c r="IJ963" s="96"/>
      <c r="IK963" s="96"/>
      <c r="IL963" s="96"/>
    </row>
    <row r="964" spans="1:246" ht="45">
      <c r="A964" s="49" t="s">
        <v>864</v>
      </c>
      <c r="B964" s="49" t="s">
        <v>1319</v>
      </c>
      <c r="E964" s="77">
        <v>2</v>
      </c>
      <c r="F964" s="6" t="s">
        <v>169</v>
      </c>
      <c r="G964" s="381"/>
      <c r="H964" s="274">
        <f>SUM(I964:K964)</f>
        <v>1395</v>
      </c>
      <c r="I964" s="274">
        <v>1395</v>
      </c>
      <c r="J964" s="79"/>
      <c r="K964" s="79"/>
      <c r="L964" s="80">
        <f>SUM(M964:O964)</f>
        <v>1235.442</v>
      </c>
      <c r="M964" s="79">
        <v>1235.442</v>
      </c>
      <c r="N964" s="81"/>
      <c r="O964" s="79"/>
      <c r="P964" s="79">
        <v>0</v>
      </c>
      <c r="Q964" s="79">
        <v>0</v>
      </c>
      <c r="R964" s="81"/>
      <c r="S964" s="81"/>
      <c r="T964" s="81"/>
      <c r="U964" s="81"/>
      <c r="V964" s="81"/>
      <c r="W964" s="81"/>
      <c r="X964" s="86" t="s">
        <v>96</v>
      </c>
      <c r="Y964" s="95"/>
      <c r="Z964" s="50">
        <f t="shared" si="158"/>
        <v>1395</v>
      </c>
      <c r="AA964" s="51">
        <f t="shared" si="159"/>
        <v>1235.442</v>
      </c>
      <c r="AB964" s="51">
        <f t="shared" si="160"/>
        <v>0</v>
      </c>
      <c r="AC964" s="51">
        <f t="shared" si="161"/>
        <v>0</v>
      </c>
      <c r="AD964" s="96"/>
      <c r="AE964" s="96"/>
      <c r="AF964" s="96"/>
      <c r="AG964" s="96"/>
      <c r="AH964" s="96"/>
      <c r="AI964" s="96"/>
      <c r="AJ964" s="96"/>
      <c r="AK964" s="96"/>
      <c r="AL964" s="96"/>
      <c r="AM964" s="96"/>
      <c r="AN964" s="96"/>
      <c r="AO964" s="96"/>
      <c r="AP964" s="96"/>
      <c r="AQ964" s="96"/>
      <c r="AR964" s="96"/>
      <c r="AS964" s="96"/>
      <c r="AT964" s="96"/>
      <c r="AU964" s="96"/>
      <c r="AV964" s="96"/>
      <c r="AW964" s="96"/>
      <c r="AX964" s="96"/>
      <c r="AY964" s="96"/>
      <c r="AZ964" s="96"/>
      <c r="BA964" s="96"/>
      <c r="BB964" s="96"/>
      <c r="BC964" s="96"/>
      <c r="BD964" s="96"/>
      <c r="BE964" s="96"/>
      <c r="BF964" s="96"/>
      <c r="BG964" s="96"/>
      <c r="BH964" s="96"/>
      <c r="BI964" s="96"/>
      <c r="BJ964" s="96"/>
      <c r="BK964" s="96"/>
      <c r="BL964" s="96"/>
      <c r="BM964" s="96"/>
      <c r="BN964" s="96"/>
      <c r="BO964" s="96"/>
      <c r="BP964" s="96"/>
      <c r="BQ964" s="96"/>
      <c r="BR964" s="96"/>
      <c r="BS964" s="96"/>
      <c r="BT964" s="96"/>
      <c r="BU964" s="96"/>
      <c r="BV964" s="96"/>
      <c r="BW964" s="96"/>
      <c r="BX964" s="96"/>
      <c r="BY964" s="96"/>
      <c r="BZ964" s="96"/>
      <c r="CA964" s="96"/>
      <c r="CB964" s="96"/>
      <c r="CC964" s="96"/>
      <c r="CD964" s="96"/>
      <c r="CE964" s="96"/>
      <c r="CF964" s="96"/>
      <c r="CG964" s="96"/>
      <c r="CH964" s="96"/>
      <c r="CI964" s="96"/>
      <c r="CJ964" s="96"/>
      <c r="CK964" s="96"/>
      <c r="CL964" s="96"/>
      <c r="CM964" s="96"/>
      <c r="CN964" s="96"/>
      <c r="CO964" s="96"/>
      <c r="CP964" s="96"/>
      <c r="CQ964" s="96"/>
      <c r="CR964" s="96"/>
      <c r="CS964" s="96"/>
      <c r="CT964" s="96"/>
      <c r="CU964" s="96"/>
      <c r="CV964" s="96"/>
      <c r="CW964" s="96"/>
      <c r="CX964" s="96"/>
      <c r="CY964" s="96"/>
      <c r="CZ964" s="96"/>
      <c r="DA964" s="96"/>
      <c r="DB964" s="96"/>
      <c r="DC964" s="96"/>
      <c r="DD964" s="96"/>
      <c r="DE964" s="96"/>
      <c r="DF964" s="96"/>
      <c r="DG964" s="96"/>
      <c r="DH964" s="96"/>
      <c r="DI964" s="96"/>
      <c r="DJ964" s="96"/>
      <c r="DK964" s="96"/>
      <c r="DL964" s="96"/>
      <c r="DM964" s="96"/>
      <c r="DN964" s="96"/>
      <c r="DO964" s="96"/>
      <c r="DP964" s="96"/>
      <c r="DQ964" s="96"/>
      <c r="DR964" s="96"/>
      <c r="DS964" s="96"/>
      <c r="DT964" s="96"/>
      <c r="DU964" s="96"/>
      <c r="DV964" s="96"/>
      <c r="DW964" s="96"/>
      <c r="DX964" s="96"/>
      <c r="DY964" s="97"/>
      <c r="DZ964" s="96"/>
      <c r="EA964" s="96"/>
      <c r="EB964" s="96"/>
      <c r="EC964" s="96"/>
      <c r="ED964" s="96"/>
      <c r="EE964" s="96"/>
      <c r="EF964" s="96"/>
      <c r="EG964" s="96"/>
      <c r="EH964" s="96"/>
      <c r="EI964" s="96"/>
      <c r="EJ964" s="96"/>
      <c r="EK964" s="96"/>
      <c r="EL964" s="96"/>
      <c r="EM964" s="96"/>
      <c r="EN964" s="96"/>
      <c r="EO964" s="96"/>
      <c r="EP964" s="96"/>
      <c r="EQ964" s="96"/>
      <c r="ER964" s="96"/>
      <c r="ES964" s="96"/>
      <c r="ET964" s="96"/>
      <c r="EU964" s="96"/>
      <c r="EV964" s="96"/>
      <c r="EW964" s="96"/>
      <c r="EX964" s="96"/>
      <c r="EY964" s="96"/>
      <c r="EZ964" s="96"/>
      <c r="FA964" s="96"/>
      <c r="FB964" s="96"/>
      <c r="FC964" s="96"/>
      <c r="FD964" s="96"/>
      <c r="FE964" s="96"/>
      <c r="FF964" s="96"/>
      <c r="FG964" s="96"/>
      <c r="FH964" s="96"/>
      <c r="FI964" s="96"/>
      <c r="FJ964" s="96"/>
      <c r="FK964" s="96"/>
      <c r="FL964" s="96"/>
      <c r="FM964" s="96"/>
      <c r="FN964" s="96"/>
      <c r="FO964" s="96"/>
      <c r="FP964" s="96"/>
      <c r="FQ964" s="96"/>
      <c r="FR964" s="96"/>
      <c r="FS964" s="96"/>
      <c r="FT964" s="96"/>
      <c r="FU964" s="96"/>
      <c r="FV964" s="96"/>
      <c r="FW964" s="96"/>
      <c r="FX964" s="96"/>
      <c r="FY964" s="96"/>
      <c r="FZ964" s="96"/>
      <c r="GA964" s="96"/>
      <c r="GB964" s="96"/>
      <c r="GC964" s="96"/>
      <c r="GD964" s="96"/>
      <c r="GE964" s="96"/>
      <c r="GF964" s="96"/>
      <c r="GG964" s="96"/>
      <c r="GH964" s="96"/>
      <c r="GI964" s="96"/>
      <c r="GJ964" s="96"/>
      <c r="GK964" s="96"/>
      <c r="GL964" s="96"/>
      <c r="GM964" s="96"/>
      <c r="GN964" s="96"/>
      <c r="GO964" s="96"/>
      <c r="GP964" s="96"/>
      <c r="GQ964" s="96"/>
      <c r="GR964" s="96"/>
      <c r="GS964" s="96"/>
      <c r="GT964" s="96"/>
      <c r="GU964" s="96"/>
      <c r="GV964" s="96"/>
      <c r="GW964" s="96"/>
      <c r="GX964" s="96"/>
      <c r="GY964" s="96"/>
      <c r="GZ964" s="96"/>
      <c r="HA964" s="96"/>
      <c r="HB964" s="96"/>
      <c r="HC964" s="96"/>
      <c r="HD964" s="96"/>
      <c r="HE964" s="96"/>
      <c r="HF964" s="96"/>
      <c r="HG964" s="96"/>
      <c r="HH964" s="96"/>
      <c r="HI964" s="96"/>
      <c r="HJ964" s="96"/>
      <c r="HK964" s="96"/>
      <c r="HL964" s="96"/>
      <c r="HM964" s="96"/>
      <c r="HN964" s="96"/>
      <c r="HO964" s="96"/>
      <c r="HP964" s="96"/>
      <c r="HQ964" s="96"/>
      <c r="HR964" s="96"/>
      <c r="HS964" s="96"/>
      <c r="HT964" s="96"/>
      <c r="HU964" s="96"/>
      <c r="HV964" s="96"/>
      <c r="HW964" s="96"/>
      <c r="HX964" s="96"/>
      <c r="HY964" s="96"/>
      <c r="HZ964" s="96"/>
      <c r="IA964" s="96"/>
      <c r="IB964" s="96"/>
      <c r="IC964" s="96"/>
      <c r="ID964" s="96"/>
      <c r="IE964" s="96"/>
      <c r="IF964" s="96"/>
      <c r="IG964" s="96"/>
      <c r="IH964" s="96"/>
      <c r="II964" s="96"/>
      <c r="IJ964" s="96"/>
      <c r="IK964" s="96"/>
      <c r="IL964" s="96"/>
    </row>
    <row r="965" spans="1:246" ht="45">
      <c r="A965" s="49" t="s">
        <v>864</v>
      </c>
      <c r="B965" s="49" t="s">
        <v>1319</v>
      </c>
      <c r="E965" s="77">
        <v>3</v>
      </c>
      <c r="F965" s="6" t="s">
        <v>170</v>
      </c>
      <c r="G965" s="381"/>
      <c r="H965" s="274">
        <f>SUM(I965:K965)</f>
        <v>2000</v>
      </c>
      <c r="I965" s="274">
        <v>2000</v>
      </c>
      <c r="J965" s="79"/>
      <c r="K965" s="79"/>
      <c r="L965" s="80">
        <f>SUM(M965:O965)</f>
        <v>0</v>
      </c>
      <c r="M965" s="79"/>
      <c r="N965" s="81"/>
      <c r="O965" s="79"/>
      <c r="P965" s="79">
        <v>2000</v>
      </c>
      <c r="Q965" s="79">
        <v>2000</v>
      </c>
      <c r="R965" s="81"/>
      <c r="S965" s="81"/>
      <c r="T965" s="81"/>
      <c r="U965" s="81"/>
      <c r="V965" s="81"/>
      <c r="W965" s="81"/>
      <c r="X965" s="86" t="s">
        <v>171</v>
      </c>
      <c r="Y965" s="95"/>
      <c r="Z965" s="50">
        <f t="shared" si="158"/>
        <v>2000</v>
      </c>
      <c r="AA965" s="51">
        <f t="shared" si="159"/>
        <v>0</v>
      </c>
      <c r="AB965" s="51">
        <f t="shared" si="160"/>
        <v>2000</v>
      </c>
      <c r="AC965" s="51">
        <f t="shared" si="161"/>
        <v>0</v>
      </c>
      <c r="AD965" s="96"/>
      <c r="AE965" s="96"/>
      <c r="AF965" s="96"/>
      <c r="AG965" s="96"/>
      <c r="AH965" s="96"/>
      <c r="AI965" s="96"/>
      <c r="AJ965" s="96"/>
      <c r="AK965" s="96"/>
      <c r="AL965" s="96"/>
      <c r="AM965" s="96"/>
      <c r="AN965" s="96"/>
      <c r="AO965" s="96"/>
      <c r="AP965" s="96"/>
      <c r="AQ965" s="96"/>
      <c r="AR965" s="96"/>
      <c r="AS965" s="96"/>
      <c r="AT965" s="96"/>
      <c r="AU965" s="96"/>
      <c r="AV965" s="96"/>
      <c r="AW965" s="96"/>
      <c r="AX965" s="96"/>
      <c r="AY965" s="96"/>
      <c r="AZ965" s="96"/>
      <c r="BA965" s="96"/>
      <c r="BB965" s="96"/>
      <c r="BC965" s="96"/>
      <c r="BD965" s="96"/>
      <c r="BE965" s="96"/>
      <c r="BF965" s="96"/>
      <c r="BG965" s="96"/>
      <c r="BH965" s="96"/>
      <c r="BI965" s="96"/>
      <c r="BJ965" s="96"/>
      <c r="BK965" s="96"/>
      <c r="BL965" s="96"/>
      <c r="BM965" s="96"/>
      <c r="BN965" s="96"/>
      <c r="BO965" s="96"/>
      <c r="BP965" s="96"/>
      <c r="BQ965" s="96"/>
      <c r="BR965" s="96"/>
      <c r="BS965" s="96"/>
      <c r="BT965" s="96"/>
      <c r="BU965" s="96"/>
      <c r="BV965" s="96"/>
      <c r="BW965" s="96"/>
      <c r="BX965" s="96"/>
      <c r="BY965" s="96"/>
      <c r="BZ965" s="96"/>
      <c r="CA965" s="96"/>
      <c r="CB965" s="96"/>
      <c r="CC965" s="96"/>
      <c r="CD965" s="96"/>
      <c r="CE965" s="96"/>
      <c r="CF965" s="96"/>
      <c r="CG965" s="96"/>
      <c r="CH965" s="96"/>
      <c r="CI965" s="96"/>
      <c r="CJ965" s="96"/>
      <c r="CK965" s="96"/>
      <c r="CL965" s="96"/>
      <c r="CM965" s="96"/>
      <c r="CN965" s="96"/>
      <c r="CO965" s="96"/>
      <c r="CP965" s="96"/>
      <c r="CQ965" s="96"/>
      <c r="CR965" s="96"/>
      <c r="CS965" s="96"/>
      <c r="CT965" s="96"/>
      <c r="CU965" s="96"/>
      <c r="CV965" s="96"/>
      <c r="CW965" s="96"/>
      <c r="CX965" s="96"/>
      <c r="CY965" s="96"/>
      <c r="CZ965" s="96"/>
      <c r="DA965" s="96"/>
      <c r="DB965" s="96"/>
      <c r="DC965" s="96"/>
      <c r="DD965" s="96"/>
      <c r="DE965" s="96"/>
      <c r="DF965" s="96"/>
      <c r="DG965" s="96"/>
      <c r="DH965" s="96"/>
      <c r="DI965" s="96"/>
      <c r="DJ965" s="96"/>
      <c r="DK965" s="96"/>
      <c r="DL965" s="96"/>
      <c r="DM965" s="96"/>
      <c r="DN965" s="96"/>
      <c r="DO965" s="96"/>
      <c r="DP965" s="96"/>
      <c r="DQ965" s="96"/>
      <c r="DR965" s="96"/>
      <c r="DS965" s="96"/>
      <c r="DT965" s="96"/>
      <c r="DU965" s="96"/>
      <c r="DV965" s="96"/>
      <c r="DW965" s="96"/>
      <c r="DX965" s="96"/>
      <c r="DY965" s="97"/>
      <c r="DZ965" s="96"/>
      <c r="EA965" s="96"/>
      <c r="EB965" s="96"/>
      <c r="EC965" s="96"/>
      <c r="ED965" s="96"/>
      <c r="EE965" s="96"/>
      <c r="EF965" s="96"/>
      <c r="EG965" s="96"/>
      <c r="EH965" s="96"/>
      <c r="EI965" s="96"/>
      <c r="EJ965" s="96"/>
      <c r="EK965" s="96"/>
      <c r="EL965" s="96"/>
      <c r="EM965" s="96"/>
      <c r="EN965" s="96"/>
      <c r="EO965" s="96"/>
      <c r="EP965" s="96"/>
      <c r="EQ965" s="96"/>
      <c r="ER965" s="96"/>
      <c r="ES965" s="96"/>
      <c r="ET965" s="96"/>
      <c r="EU965" s="96"/>
      <c r="EV965" s="96"/>
      <c r="EW965" s="96"/>
      <c r="EX965" s="96"/>
      <c r="EY965" s="96"/>
      <c r="EZ965" s="96"/>
      <c r="FA965" s="96"/>
      <c r="FB965" s="96"/>
      <c r="FC965" s="96"/>
      <c r="FD965" s="96"/>
      <c r="FE965" s="96"/>
      <c r="FF965" s="96"/>
      <c r="FG965" s="96"/>
      <c r="FH965" s="96"/>
      <c r="FI965" s="96"/>
      <c r="FJ965" s="96"/>
      <c r="FK965" s="96"/>
      <c r="FL965" s="96"/>
      <c r="FM965" s="96"/>
      <c r="FN965" s="96"/>
      <c r="FO965" s="96"/>
      <c r="FP965" s="96"/>
      <c r="FQ965" s="96"/>
      <c r="FR965" s="96"/>
      <c r="FS965" s="96"/>
      <c r="FT965" s="96"/>
      <c r="FU965" s="96"/>
      <c r="FV965" s="96"/>
      <c r="FW965" s="96"/>
      <c r="FX965" s="96"/>
      <c r="FY965" s="96"/>
      <c r="FZ965" s="96"/>
      <c r="GA965" s="96"/>
      <c r="GB965" s="96"/>
      <c r="GC965" s="96"/>
      <c r="GD965" s="96"/>
      <c r="GE965" s="96"/>
      <c r="GF965" s="96"/>
      <c r="GG965" s="96"/>
      <c r="GH965" s="96"/>
      <c r="GI965" s="96"/>
      <c r="GJ965" s="96"/>
      <c r="GK965" s="96"/>
      <c r="GL965" s="96"/>
      <c r="GM965" s="96"/>
      <c r="GN965" s="96"/>
      <c r="GO965" s="96"/>
      <c r="GP965" s="96"/>
      <c r="GQ965" s="96"/>
      <c r="GR965" s="96"/>
      <c r="GS965" s="96"/>
      <c r="GT965" s="96"/>
      <c r="GU965" s="96"/>
      <c r="GV965" s="96"/>
      <c r="GW965" s="96"/>
      <c r="GX965" s="96"/>
      <c r="GY965" s="96"/>
      <c r="GZ965" s="96"/>
      <c r="HA965" s="96"/>
      <c r="HB965" s="96"/>
      <c r="HC965" s="96"/>
      <c r="HD965" s="96"/>
      <c r="HE965" s="96"/>
      <c r="HF965" s="96"/>
      <c r="HG965" s="96"/>
      <c r="HH965" s="96"/>
      <c r="HI965" s="96"/>
      <c r="HJ965" s="96"/>
      <c r="HK965" s="96"/>
      <c r="HL965" s="96"/>
      <c r="HM965" s="96"/>
      <c r="HN965" s="96"/>
      <c r="HO965" s="96"/>
      <c r="HP965" s="96"/>
      <c r="HQ965" s="96"/>
      <c r="HR965" s="96"/>
      <c r="HS965" s="96"/>
      <c r="HT965" s="96"/>
      <c r="HU965" s="96"/>
      <c r="HV965" s="96"/>
      <c r="HW965" s="96"/>
      <c r="HX965" s="96"/>
      <c r="HY965" s="96"/>
      <c r="HZ965" s="96"/>
      <c r="IA965" s="96"/>
      <c r="IB965" s="96"/>
      <c r="IC965" s="96"/>
      <c r="ID965" s="96"/>
      <c r="IE965" s="96"/>
      <c r="IF965" s="96"/>
      <c r="IG965" s="96"/>
      <c r="IH965" s="96"/>
      <c r="II965" s="96"/>
      <c r="IJ965" s="96"/>
      <c r="IK965" s="96"/>
      <c r="IL965" s="96"/>
    </row>
    <row r="966" spans="1:246" ht="30">
      <c r="A966" s="49" t="s">
        <v>864</v>
      </c>
      <c r="B966" s="49" t="s">
        <v>1319</v>
      </c>
      <c r="E966" s="77">
        <v>4</v>
      </c>
      <c r="F966" s="6" t="s">
        <v>172</v>
      </c>
      <c r="G966" s="381"/>
      <c r="H966" s="274">
        <f>SUM(I966:K966)</f>
        <v>669</v>
      </c>
      <c r="I966" s="274">
        <v>669</v>
      </c>
      <c r="J966" s="79"/>
      <c r="K966" s="79"/>
      <c r="L966" s="80">
        <f>SUM(M966:O966)</f>
        <v>0</v>
      </c>
      <c r="M966" s="79"/>
      <c r="N966" s="81"/>
      <c r="O966" s="79"/>
      <c r="P966" s="79">
        <v>669</v>
      </c>
      <c r="Q966" s="79">
        <v>669</v>
      </c>
      <c r="R966" s="81"/>
      <c r="S966" s="81"/>
      <c r="T966" s="81"/>
      <c r="U966" s="81"/>
      <c r="V966" s="81"/>
      <c r="W966" s="81"/>
      <c r="X966" s="86" t="s">
        <v>171</v>
      </c>
      <c r="Y966" s="95"/>
      <c r="Z966" s="50">
        <f t="shared" si="158"/>
        <v>669</v>
      </c>
      <c r="AA966" s="51">
        <f t="shared" si="159"/>
        <v>0</v>
      </c>
      <c r="AB966" s="51">
        <f t="shared" si="160"/>
        <v>669</v>
      </c>
      <c r="AC966" s="51">
        <f t="shared" si="161"/>
        <v>0</v>
      </c>
      <c r="DY966" s="64"/>
    </row>
    <row r="967" spans="1:246" ht="30">
      <c r="A967" s="49" t="s">
        <v>864</v>
      </c>
      <c r="B967" s="49" t="s">
        <v>1319</v>
      </c>
      <c r="E967" s="77">
        <v>5</v>
      </c>
      <c r="F967" s="6" t="s">
        <v>173</v>
      </c>
      <c r="G967" s="381"/>
      <c r="H967" s="274">
        <f>SUM(I967:K967)</f>
        <v>1135</v>
      </c>
      <c r="I967" s="274">
        <v>775</v>
      </c>
      <c r="J967" s="79"/>
      <c r="K967" s="79">
        <v>360</v>
      </c>
      <c r="L967" s="80">
        <f>SUM(M967:O967)</f>
        <v>360</v>
      </c>
      <c r="M967" s="79"/>
      <c r="N967" s="81"/>
      <c r="O967" s="79">
        <v>360</v>
      </c>
      <c r="P967" s="79">
        <v>1135</v>
      </c>
      <c r="Q967" s="79">
        <v>775</v>
      </c>
      <c r="R967" s="81"/>
      <c r="S967" s="81">
        <v>360</v>
      </c>
      <c r="T967" s="81"/>
      <c r="U967" s="81"/>
      <c r="V967" s="81"/>
      <c r="W967" s="81"/>
      <c r="X967" s="86" t="s">
        <v>83</v>
      </c>
      <c r="Y967" s="95"/>
      <c r="Z967" s="50">
        <f t="shared" si="158"/>
        <v>1135</v>
      </c>
      <c r="AA967" s="51">
        <f t="shared" si="159"/>
        <v>360</v>
      </c>
      <c r="AB967" s="51">
        <f t="shared" si="160"/>
        <v>1135</v>
      </c>
      <c r="AC967" s="51">
        <f t="shared" si="161"/>
        <v>0</v>
      </c>
      <c r="AD967" s="96"/>
      <c r="AE967" s="96"/>
      <c r="AF967" s="96"/>
      <c r="AG967" s="96"/>
      <c r="AH967" s="96"/>
      <c r="AI967" s="96"/>
      <c r="AJ967" s="96"/>
      <c r="AK967" s="96"/>
      <c r="AL967" s="96"/>
      <c r="AM967" s="96"/>
      <c r="AN967" s="96"/>
      <c r="AO967" s="96"/>
      <c r="AP967" s="96"/>
      <c r="AQ967" s="96"/>
      <c r="AR967" s="96"/>
      <c r="AS967" s="96"/>
      <c r="AT967" s="96"/>
      <c r="AU967" s="96"/>
      <c r="AV967" s="96"/>
      <c r="AW967" s="96"/>
      <c r="AX967" s="96"/>
      <c r="AY967" s="96"/>
      <c r="AZ967" s="96"/>
      <c r="BA967" s="96"/>
      <c r="BB967" s="96"/>
      <c r="BC967" s="96"/>
      <c r="BD967" s="96"/>
      <c r="BE967" s="96"/>
      <c r="BF967" s="96"/>
      <c r="BG967" s="96"/>
      <c r="BH967" s="96"/>
      <c r="BI967" s="96"/>
      <c r="BJ967" s="96"/>
      <c r="BK967" s="96"/>
      <c r="BL967" s="96"/>
      <c r="BM967" s="96"/>
      <c r="BN967" s="96"/>
      <c r="BO967" s="96"/>
      <c r="BP967" s="96"/>
      <c r="BQ967" s="96"/>
      <c r="BR967" s="96"/>
      <c r="BS967" s="96"/>
      <c r="BT967" s="96"/>
      <c r="BU967" s="96"/>
      <c r="BV967" s="96"/>
      <c r="BW967" s="96"/>
      <c r="BX967" s="96"/>
      <c r="BY967" s="96"/>
      <c r="BZ967" s="96"/>
      <c r="CA967" s="96"/>
      <c r="CB967" s="96"/>
      <c r="CC967" s="96"/>
      <c r="CD967" s="96"/>
      <c r="CE967" s="96"/>
      <c r="CF967" s="96"/>
      <c r="CG967" s="96"/>
      <c r="CH967" s="96"/>
      <c r="CI967" s="96"/>
      <c r="CJ967" s="96"/>
      <c r="CK967" s="96"/>
      <c r="CL967" s="96"/>
      <c r="CM967" s="96"/>
      <c r="CN967" s="96"/>
      <c r="CO967" s="96"/>
      <c r="CP967" s="96"/>
      <c r="CQ967" s="96"/>
      <c r="CR967" s="96"/>
      <c r="CS967" s="96"/>
      <c r="CT967" s="96"/>
      <c r="CU967" s="96"/>
      <c r="CV967" s="96"/>
      <c r="CW967" s="96"/>
      <c r="CX967" s="96"/>
      <c r="CY967" s="96"/>
      <c r="CZ967" s="96"/>
      <c r="DA967" s="96"/>
      <c r="DB967" s="96"/>
      <c r="DC967" s="96"/>
      <c r="DD967" s="96"/>
      <c r="DE967" s="96"/>
      <c r="DF967" s="96"/>
      <c r="DG967" s="96"/>
      <c r="DH967" s="96"/>
      <c r="DI967" s="96"/>
      <c r="DJ967" s="96"/>
      <c r="DK967" s="96"/>
      <c r="DL967" s="96"/>
      <c r="DM967" s="96"/>
      <c r="DN967" s="96"/>
      <c r="DO967" s="96"/>
      <c r="DP967" s="96"/>
      <c r="DQ967" s="96"/>
      <c r="DR967" s="96"/>
      <c r="DS967" s="96"/>
      <c r="DT967" s="96"/>
      <c r="DU967" s="96"/>
      <c r="DV967" s="96"/>
      <c r="DW967" s="96"/>
      <c r="DX967" s="96"/>
      <c r="DY967" s="97"/>
      <c r="DZ967" s="96"/>
      <c r="EA967" s="96"/>
      <c r="EB967" s="96"/>
      <c r="EC967" s="96"/>
      <c r="ED967" s="96"/>
      <c r="EE967" s="96"/>
      <c r="EF967" s="96"/>
      <c r="EG967" s="96"/>
      <c r="EH967" s="96"/>
      <c r="EI967" s="96"/>
      <c r="EJ967" s="96"/>
      <c r="EK967" s="96"/>
      <c r="EL967" s="96"/>
      <c r="EM967" s="96"/>
      <c r="EN967" s="96"/>
      <c r="EO967" s="96"/>
      <c r="EP967" s="96"/>
      <c r="EQ967" s="96"/>
      <c r="ER967" s="96"/>
      <c r="ES967" s="96"/>
      <c r="ET967" s="96"/>
      <c r="EU967" s="96"/>
      <c r="EV967" s="96"/>
      <c r="EW967" s="96"/>
      <c r="EX967" s="96"/>
      <c r="EY967" s="96"/>
      <c r="EZ967" s="96"/>
      <c r="FA967" s="96"/>
      <c r="FB967" s="96"/>
      <c r="FC967" s="96"/>
      <c r="FD967" s="96"/>
      <c r="FE967" s="96"/>
      <c r="FF967" s="96"/>
      <c r="FG967" s="96"/>
      <c r="FH967" s="96"/>
      <c r="FI967" s="96"/>
      <c r="FJ967" s="96"/>
      <c r="FK967" s="96"/>
      <c r="FL967" s="96"/>
      <c r="FM967" s="96"/>
      <c r="FN967" s="96"/>
      <c r="FO967" s="96"/>
      <c r="FP967" s="96"/>
      <c r="FQ967" s="96"/>
      <c r="FR967" s="96"/>
      <c r="FS967" s="96"/>
      <c r="FT967" s="96"/>
      <c r="FU967" s="96"/>
      <c r="FV967" s="96"/>
      <c r="FW967" s="96"/>
      <c r="FX967" s="96"/>
      <c r="FY967" s="96"/>
      <c r="FZ967" s="96"/>
      <c r="GA967" s="96"/>
      <c r="GB967" s="96"/>
      <c r="GC967" s="96"/>
      <c r="GD967" s="96"/>
      <c r="GE967" s="96"/>
      <c r="GF967" s="96"/>
      <c r="GG967" s="96"/>
      <c r="GH967" s="96"/>
      <c r="GI967" s="96"/>
      <c r="GJ967" s="96"/>
      <c r="GK967" s="96"/>
      <c r="GL967" s="96"/>
      <c r="GM967" s="96"/>
      <c r="GN967" s="96"/>
      <c r="GO967" s="96"/>
      <c r="GP967" s="96"/>
      <c r="GQ967" s="96"/>
      <c r="GR967" s="96"/>
      <c r="GS967" s="96"/>
      <c r="GT967" s="96"/>
      <c r="GU967" s="96"/>
      <c r="GV967" s="96"/>
      <c r="GW967" s="96"/>
      <c r="GX967" s="96"/>
      <c r="GY967" s="96"/>
      <c r="GZ967" s="96"/>
      <c r="HA967" s="96"/>
      <c r="HB967" s="96"/>
      <c r="HC967" s="96"/>
      <c r="HD967" s="96"/>
      <c r="HE967" s="96"/>
      <c r="HF967" s="96"/>
      <c r="HG967" s="96"/>
      <c r="HH967" s="96"/>
      <c r="HI967" s="96"/>
      <c r="HJ967" s="96"/>
      <c r="HK967" s="96"/>
      <c r="HL967" s="96"/>
      <c r="HM967" s="96"/>
      <c r="HN967" s="96"/>
      <c r="HO967" s="96"/>
      <c r="HP967" s="96"/>
      <c r="HQ967" s="96"/>
      <c r="HR967" s="96"/>
      <c r="HS967" s="96"/>
      <c r="HT967" s="96"/>
      <c r="HU967" s="96"/>
      <c r="HV967" s="96"/>
      <c r="HW967" s="96"/>
      <c r="HX967" s="96"/>
      <c r="HY967" s="96"/>
      <c r="HZ967" s="96"/>
      <c r="IA967" s="96"/>
      <c r="IB967" s="96"/>
      <c r="IC967" s="96"/>
      <c r="ID967" s="96"/>
      <c r="IE967" s="96"/>
      <c r="IF967" s="96"/>
      <c r="IG967" s="96"/>
      <c r="IH967" s="96"/>
      <c r="II967" s="96"/>
      <c r="IJ967" s="96"/>
      <c r="IK967" s="96"/>
      <c r="IL967" s="96"/>
    </row>
    <row r="968" spans="1:246">
      <c r="A968" s="49" t="s">
        <v>865</v>
      </c>
      <c r="B968" s="49" t="s">
        <v>1319</v>
      </c>
      <c r="E968" s="65" t="s">
        <v>38</v>
      </c>
      <c r="F968" s="66" t="s">
        <v>181</v>
      </c>
      <c r="G968" s="78"/>
      <c r="H968" s="273">
        <f t="shared" ref="H968:X968" si="171">SUM(H969:H970)</f>
        <v>20627.38</v>
      </c>
      <c r="I968" s="273">
        <f t="shared" si="171"/>
        <v>17741</v>
      </c>
      <c r="J968" s="68">
        <f t="shared" si="171"/>
        <v>0</v>
      </c>
      <c r="K968" s="68">
        <f t="shared" si="171"/>
        <v>2886.3799999999997</v>
      </c>
      <c r="L968" s="69">
        <f t="shared" si="171"/>
        <v>20627.38</v>
      </c>
      <c r="M968" s="68">
        <f t="shared" si="171"/>
        <v>17741</v>
      </c>
      <c r="N968" s="70">
        <f t="shared" si="171"/>
        <v>0</v>
      </c>
      <c r="O968" s="68">
        <f t="shared" si="171"/>
        <v>2886.3799999999997</v>
      </c>
      <c r="P968" s="68">
        <f t="shared" si="171"/>
        <v>0</v>
      </c>
      <c r="Q968" s="68">
        <f t="shared" si="171"/>
        <v>0</v>
      </c>
      <c r="R968" s="70">
        <f t="shared" si="171"/>
        <v>0</v>
      </c>
      <c r="S968" s="70">
        <f t="shared" si="171"/>
        <v>0</v>
      </c>
      <c r="T968" s="70">
        <f t="shared" si="171"/>
        <v>0</v>
      </c>
      <c r="U968" s="70">
        <f t="shared" si="171"/>
        <v>0</v>
      </c>
      <c r="V968" s="70">
        <f t="shared" si="171"/>
        <v>0</v>
      </c>
      <c r="W968" s="70">
        <f t="shared" si="171"/>
        <v>0</v>
      </c>
      <c r="X968" s="71">
        <f t="shared" si="171"/>
        <v>0</v>
      </c>
      <c r="Y968" s="92"/>
      <c r="Z968" s="50">
        <f t="shared" si="158"/>
        <v>20627.38</v>
      </c>
      <c r="AA968" s="51">
        <f t="shared" si="159"/>
        <v>20627.38</v>
      </c>
      <c r="AB968" s="51">
        <f t="shared" si="160"/>
        <v>0</v>
      </c>
      <c r="AC968" s="51">
        <f t="shared" si="161"/>
        <v>0</v>
      </c>
      <c r="AD968" s="93"/>
      <c r="AE968" s="93"/>
      <c r="AF968" s="93"/>
      <c r="AG968" s="93"/>
      <c r="AH968" s="93"/>
      <c r="AI968" s="93"/>
      <c r="AJ968" s="93"/>
      <c r="AK968" s="93"/>
      <c r="AL968" s="93"/>
      <c r="AM968" s="93"/>
      <c r="AN968" s="93"/>
      <c r="AO968" s="93"/>
      <c r="AP968" s="93"/>
      <c r="AQ968" s="93"/>
      <c r="AR968" s="93"/>
      <c r="AS968" s="93"/>
      <c r="AT968" s="93"/>
      <c r="AU968" s="93"/>
      <c r="AV968" s="93"/>
      <c r="AW968" s="93"/>
      <c r="AX968" s="93"/>
      <c r="AY968" s="93"/>
      <c r="AZ968" s="93"/>
      <c r="BA968" s="93"/>
      <c r="BB968" s="93"/>
      <c r="BC968" s="93"/>
      <c r="BD968" s="93"/>
      <c r="BE968" s="93"/>
      <c r="BF968" s="93"/>
      <c r="BG968" s="93"/>
      <c r="BH968" s="93"/>
      <c r="BI968" s="93"/>
      <c r="BJ968" s="93"/>
      <c r="BK968" s="93"/>
      <c r="BL968" s="93"/>
      <c r="BM968" s="93"/>
      <c r="BN968" s="93"/>
      <c r="BO968" s="93"/>
      <c r="BP968" s="93"/>
      <c r="BQ968" s="93"/>
      <c r="BR968" s="93"/>
      <c r="BS968" s="93"/>
      <c r="BT968" s="93"/>
      <c r="BU968" s="93"/>
      <c r="BV968" s="93"/>
      <c r="BW968" s="93"/>
      <c r="BX968" s="93"/>
      <c r="BY968" s="93"/>
      <c r="BZ968" s="93"/>
      <c r="CA968" s="93"/>
      <c r="CB968" s="93"/>
      <c r="CC968" s="93"/>
      <c r="CD968" s="93"/>
      <c r="CE968" s="93"/>
      <c r="CF968" s="93"/>
      <c r="CG968" s="93"/>
      <c r="CH968" s="93"/>
      <c r="CI968" s="93"/>
      <c r="CJ968" s="93"/>
      <c r="CK968" s="93"/>
      <c r="CL968" s="93"/>
      <c r="CM968" s="93"/>
      <c r="CN968" s="93"/>
      <c r="CO968" s="93"/>
      <c r="CP968" s="93"/>
      <c r="CQ968" s="93"/>
      <c r="CR968" s="93"/>
      <c r="CS968" s="93"/>
      <c r="CT968" s="93"/>
      <c r="CU968" s="93"/>
      <c r="CV968" s="93"/>
      <c r="CW968" s="93"/>
      <c r="CX968" s="93"/>
      <c r="CY968" s="93"/>
      <c r="CZ968" s="93"/>
      <c r="DA968" s="93"/>
      <c r="DB968" s="93"/>
      <c r="DC968" s="93"/>
      <c r="DD968" s="93"/>
      <c r="DE968" s="93"/>
      <c r="DF968" s="93"/>
      <c r="DG968" s="93"/>
      <c r="DH968" s="93"/>
      <c r="DI968" s="93"/>
      <c r="DJ968" s="93"/>
      <c r="DK968" s="93"/>
      <c r="DL968" s="93"/>
      <c r="DM968" s="93"/>
      <c r="DN968" s="93"/>
      <c r="DO968" s="93"/>
      <c r="DP968" s="93"/>
      <c r="DQ968" s="93"/>
      <c r="DR968" s="93"/>
      <c r="DS968" s="93"/>
      <c r="DT968" s="93"/>
      <c r="DU968" s="93"/>
      <c r="DV968" s="93"/>
      <c r="DW968" s="93"/>
      <c r="DX968" s="93"/>
      <c r="DY968" s="94"/>
      <c r="DZ968" s="93"/>
      <c r="EA968" s="93"/>
      <c r="EB968" s="93"/>
      <c r="EC968" s="93"/>
      <c r="ED968" s="93"/>
      <c r="EE968" s="93"/>
      <c r="EF968" s="93"/>
      <c r="EG968" s="93"/>
      <c r="EH968" s="93"/>
      <c r="EI968" s="93"/>
      <c r="EJ968" s="93"/>
      <c r="EK968" s="93"/>
      <c r="EL968" s="93"/>
      <c r="EM968" s="93"/>
      <c r="EN968" s="93"/>
      <c r="EO968" s="93"/>
      <c r="EP968" s="93"/>
      <c r="EQ968" s="93"/>
      <c r="ER968" s="93"/>
      <c r="ES968" s="93"/>
      <c r="ET968" s="93"/>
      <c r="EU968" s="93"/>
      <c r="EV968" s="93"/>
      <c r="EW968" s="93"/>
      <c r="EX968" s="93"/>
      <c r="EY968" s="93"/>
      <c r="EZ968" s="93"/>
      <c r="FA968" s="93"/>
      <c r="FB968" s="93"/>
      <c r="FC968" s="93"/>
      <c r="FD968" s="93"/>
      <c r="FE968" s="93"/>
      <c r="FF968" s="93"/>
      <c r="FG968" s="93"/>
      <c r="FH968" s="93"/>
      <c r="FI968" s="93"/>
      <c r="FJ968" s="93"/>
      <c r="FK968" s="93"/>
      <c r="FL968" s="93"/>
      <c r="FM968" s="93"/>
      <c r="FN968" s="93"/>
      <c r="FO968" s="93"/>
      <c r="FP968" s="93"/>
      <c r="FQ968" s="93"/>
      <c r="FR968" s="93"/>
      <c r="FS968" s="93"/>
      <c r="FT968" s="93"/>
      <c r="FU968" s="93"/>
      <c r="FV968" s="93"/>
      <c r="FW968" s="93"/>
      <c r="FX968" s="93"/>
      <c r="FY968" s="93"/>
      <c r="FZ968" s="93"/>
      <c r="GA968" s="93"/>
      <c r="GB968" s="93"/>
      <c r="GC968" s="93"/>
      <c r="GD968" s="93"/>
      <c r="GE968" s="93"/>
      <c r="GF968" s="93"/>
      <c r="GG968" s="93"/>
      <c r="GH968" s="93"/>
      <c r="GI968" s="93"/>
      <c r="GJ968" s="93"/>
      <c r="GK968" s="93"/>
      <c r="GL968" s="93"/>
      <c r="GM968" s="93"/>
      <c r="GN968" s="93"/>
      <c r="GO968" s="93"/>
      <c r="GP968" s="93"/>
      <c r="GQ968" s="93"/>
      <c r="GR968" s="93"/>
      <c r="GS968" s="93"/>
      <c r="GT968" s="93"/>
      <c r="GU968" s="93"/>
      <c r="GV968" s="93"/>
      <c r="GW968" s="93"/>
      <c r="GX968" s="93"/>
      <c r="GY968" s="93"/>
      <c r="GZ968" s="93"/>
      <c r="HA968" s="93"/>
      <c r="HB968" s="93"/>
      <c r="HC968" s="93"/>
      <c r="HD968" s="93"/>
      <c r="HE968" s="93"/>
      <c r="HF968" s="93"/>
      <c r="HG968" s="93"/>
      <c r="HH968" s="93"/>
      <c r="HI968" s="93"/>
      <c r="HJ968" s="93"/>
      <c r="HK968" s="93"/>
      <c r="HL968" s="93"/>
      <c r="HM968" s="93"/>
      <c r="HN968" s="93"/>
      <c r="HO968" s="93"/>
      <c r="HP968" s="93"/>
      <c r="HQ968" s="93"/>
      <c r="HR968" s="93"/>
      <c r="HS968" s="93"/>
      <c r="HT968" s="93"/>
      <c r="HU968" s="93"/>
      <c r="HV968" s="93"/>
      <c r="HW968" s="93"/>
      <c r="HX968" s="93"/>
      <c r="HY968" s="93"/>
      <c r="HZ968" s="93"/>
      <c r="IA968" s="93"/>
      <c r="IB968" s="93"/>
      <c r="IC968" s="93"/>
      <c r="ID968" s="93"/>
      <c r="IE968" s="93"/>
      <c r="IF968" s="93"/>
      <c r="IG968" s="93"/>
      <c r="IH968" s="93"/>
      <c r="II968" s="93"/>
      <c r="IJ968" s="93"/>
      <c r="IK968" s="93"/>
      <c r="IL968" s="93"/>
    </row>
    <row r="969" spans="1:246" ht="30">
      <c r="A969" s="49" t="s">
        <v>865</v>
      </c>
      <c r="B969" s="49" t="s">
        <v>1319</v>
      </c>
      <c r="E969" s="77">
        <v>1</v>
      </c>
      <c r="F969" s="6" t="s">
        <v>220</v>
      </c>
      <c r="G969" s="381" t="s">
        <v>102</v>
      </c>
      <c r="H969" s="274">
        <f>SUM(I969:K969)</f>
        <v>9856.2800000000007</v>
      </c>
      <c r="I969" s="274">
        <v>8500</v>
      </c>
      <c r="J969" s="79"/>
      <c r="K969" s="79">
        <v>1356.28</v>
      </c>
      <c r="L969" s="80">
        <f>SUM(M969:O969)</f>
        <v>9856.2800000000007</v>
      </c>
      <c r="M969" s="79">
        <v>8500</v>
      </c>
      <c r="N969" s="81"/>
      <c r="O969" s="79">
        <v>1356.28</v>
      </c>
      <c r="P969" s="79"/>
      <c r="Q969" s="79"/>
      <c r="R969" s="81"/>
      <c r="S969" s="81"/>
      <c r="T969" s="81"/>
      <c r="U969" s="81"/>
      <c r="V969" s="81"/>
      <c r="W969" s="81"/>
      <c r="X969" s="86" t="s">
        <v>191</v>
      </c>
      <c r="Y969" s="83"/>
      <c r="Z969" s="50">
        <f t="shared" si="158"/>
        <v>9856.2800000000007</v>
      </c>
      <c r="AA969" s="51">
        <f t="shared" si="159"/>
        <v>9856.2800000000007</v>
      </c>
      <c r="AB969" s="51">
        <f t="shared" si="160"/>
        <v>0</v>
      </c>
      <c r="AC969" s="51">
        <f t="shared" si="161"/>
        <v>0</v>
      </c>
      <c r="AD969" s="96"/>
      <c r="AE969" s="96"/>
      <c r="AF969" s="96"/>
      <c r="AG969" s="96"/>
      <c r="AH969" s="96"/>
      <c r="AI969" s="96"/>
      <c r="AJ969" s="96"/>
      <c r="AK969" s="96"/>
      <c r="AL969" s="96"/>
      <c r="AM969" s="96"/>
      <c r="AN969" s="96"/>
      <c r="AO969" s="96"/>
      <c r="AP969" s="96"/>
      <c r="AQ969" s="96"/>
      <c r="AR969" s="96"/>
      <c r="AS969" s="96"/>
      <c r="AT969" s="96"/>
      <c r="AU969" s="96"/>
      <c r="AV969" s="96"/>
      <c r="AW969" s="96"/>
      <c r="AX969" s="96"/>
      <c r="AY969" s="96"/>
      <c r="AZ969" s="96"/>
      <c r="BA969" s="96"/>
      <c r="BB969" s="96"/>
      <c r="BC969" s="96"/>
      <c r="BD969" s="96"/>
      <c r="BE969" s="96"/>
      <c r="BF969" s="96"/>
      <c r="BG969" s="96"/>
      <c r="BH969" s="96"/>
      <c r="BI969" s="96"/>
      <c r="BJ969" s="96"/>
      <c r="BK969" s="96"/>
      <c r="BL969" s="96"/>
      <c r="BM969" s="96"/>
      <c r="BN969" s="96"/>
      <c r="BO969" s="96"/>
      <c r="BP969" s="96"/>
      <c r="BQ969" s="96"/>
      <c r="BR969" s="96"/>
      <c r="BS969" s="96"/>
      <c r="BT969" s="96"/>
      <c r="BU969" s="96"/>
      <c r="BV969" s="96"/>
      <c r="BW969" s="96"/>
      <c r="BX969" s="96"/>
      <c r="BY969" s="96"/>
      <c r="BZ969" s="96"/>
      <c r="CA969" s="96"/>
      <c r="CB969" s="96"/>
      <c r="CC969" s="96"/>
      <c r="CD969" s="96"/>
      <c r="CE969" s="96"/>
      <c r="CF969" s="96"/>
      <c r="CG969" s="96"/>
      <c r="CH969" s="96"/>
      <c r="CI969" s="96"/>
      <c r="CJ969" s="96"/>
      <c r="CK969" s="96"/>
      <c r="CL969" s="96"/>
      <c r="CM969" s="96"/>
      <c r="CN969" s="96"/>
      <c r="CO969" s="96"/>
      <c r="CP969" s="96"/>
      <c r="CQ969" s="96"/>
      <c r="CR969" s="96"/>
      <c r="CS969" s="96"/>
      <c r="CT969" s="96"/>
      <c r="CU969" s="96"/>
      <c r="CV969" s="96"/>
      <c r="CW969" s="96"/>
      <c r="CX969" s="96"/>
      <c r="CY969" s="96"/>
      <c r="CZ969" s="96"/>
      <c r="DA969" s="96"/>
      <c r="DB969" s="96"/>
      <c r="DC969" s="96"/>
      <c r="DD969" s="96"/>
      <c r="DE969" s="96"/>
      <c r="DF969" s="96"/>
      <c r="DG969" s="96"/>
      <c r="DH969" s="96"/>
      <c r="DI969" s="96"/>
      <c r="DJ969" s="96"/>
      <c r="DK969" s="96"/>
      <c r="DL969" s="96"/>
      <c r="DM969" s="96"/>
      <c r="DN969" s="96"/>
      <c r="DO969" s="96"/>
      <c r="DP969" s="96"/>
      <c r="DQ969" s="96"/>
      <c r="DR969" s="96"/>
      <c r="DS969" s="96"/>
      <c r="DT969" s="96"/>
      <c r="DU969" s="96"/>
      <c r="DV969" s="96"/>
      <c r="DW969" s="96"/>
      <c r="DX969" s="96"/>
      <c r="DY969" s="97"/>
      <c r="DZ969" s="96"/>
      <c r="EA969" s="96"/>
      <c r="EB969" s="96"/>
      <c r="EC969" s="96"/>
      <c r="ED969" s="96"/>
      <c r="EE969" s="96"/>
      <c r="EF969" s="96"/>
      <c r="EG969" s="96"/>
      <c r="EH969" s="96"/>
      <c r="EI969" s="96"/>
      <c r="EJ969" s="96"/>
      <c r="EK969" s="96"/>
      <c r="EL969" s="96"/>
      <c r="EM969" s="96"/>
      <c r="EN969" s="96"/>
      <c r="EO969" s="96"/>
      <c r="EP969" s="96"/>
      <c r="EQ969" s="96"/>
      <c r="ER969" s="96"/>
      <c r="ES969" s="96"/>
      <c r="ET969" s="96"/>
      <c r="EU969" s="96"/>
      <c r="EV969" s="96"/>
      <c r="EW969" s="96"/>
      <c r="EX969" s="96"/>
      <c r="EY969" s="96"/>
      <c r="EZ969" s="96"/>
      <c r="FA969" s="96"/>
      <c r="FB969" s="96"/>
      <c r="FC969" s="96"/>
      <c r="FD969" s="96"/>
      <c r="FE969" s="96"/>
      <c r="FF969" s="96"/>
      <c r="FG969" s="96"/>
      <c r="FH969" s="96"/>
      <c r="FI969" s="96"/>
      <c r="FJ969" s="96"/>
      <c r="FK969" s="96"/>
      <c r="FL969" s="96"/>
      <c r="FM969" s="96"/>
      <c r="FN969" s="96"/>
      <c r="FO969" s="96"/>
      <c r="FP969" s="96"/>
      <c r="FQ969" s="96"/>
      <c r="FR969" s="96"/>
      <c r="FS969" s="96"/>
      <c r="FT969" s="96"/>
      <c r="FU969" s="96"/>
      <c r="FV969" s="96"/>
      <c r="FW969" s="96"/>
      <c r="FX969" s="96"/>
      <c r="FY969" s="96"/>
      <c r="FZ969" s="96"/>
      <c r="GA969" s="96"/>
      <c r="GB969" s="96"/>
      <c r="GC969" s="96"/>
      <c r="GD969" s="96"/>
      <c r="GE969" s="96"/>
      <c r="GF969" s="96"/>
      <c r="GG969" s="96"/>
      <c r="GH969" s="96"/>
      <c r="GI969" s="96"/>
      <c r="GJ969" s="96"/>
      <c r="GK969" s="96"/>
      <c r="GL969" s="96"/>
      <c r="GM969" s="96"/>
      <c r="GN969" s="96"/>
      <c r="GO969" s="96"/>
      <c r="GP969" s="96"/>
      <c r="GQ969" s="96"/>
      <c r="GR969" s="96"/>
      <c r="GS969" s="96"/>
      <c r="GT969" s="96"/>
      <c r="GU969" s="96"/>
      <c r="GV969" s="96"/>
      <c r="GW969" s="96"/>
      <c r="GX969" s="96"/>
      <c r="GY969" s="96"/>
      <c r="GZ969" s="96"/>
      <c r="HA969" s="96"/>
      <c r="HB969" s="96"/>
      <c r="HC969" s="96"/>
      <c r="HD969" s="96"/>
      <c r="HE969" s="96"/>
      <c r="HF969" s="96"/>
      <c r="HG969" s="96"/>
      <c r="HH969" s="96"/>
      <c r="HI969" s="96"/>
      <c r="HJ969" s="96"/>
      <c r="HK969" s="96"/>
      <c r="HL969" s="96"/>
      <c r="HM969" s="96"/>
      <c r="HN969" s="96"/>
      <c r="HO969" s="96"/>
      <c r="HP969" s="96"/>
      <c r="HQ969" s="96"/>
      <c r="HR969" s="96"/>
      <c r="HS969" s="96"/>
      <c r="HT969" s="96"/>
      <c r="HU969" s="96"/>
      <c r="HV969" s="96"/>
      <c r="HW969" s="96"/>
      <c r="HX969" s="96"/>
      <c r="HY969" s="96"/>
      <c r="HZ969" s="96"/>
      <c r="IA969" s="96"/>
      <c r="IB969" s="96"/>
      <c r="IC969" s="96"/>
      <c r="ID969" s="96"/>
      <c r="IE969" s="96"/>
      <c r="IF969" s="96"/>
      <c r="IG969" s="96"/>
      <c r="IH969" s="96"/>
      <c r="II969" s="96"/>
      <c r="IJ969" s="96"/>
      <c r="IK969" s="96"/>
      <c r="IL969" s="96"/>
    </row>
    <row r="970" spans="1:246" ht="30">
      <c r="A970" s="49" t="s">
        <v>865</v>
      </c>
      <c r="B970" s="49" t="s">
        <v>1319</v>
      </c>
      <c r="E970" s="77">
        <v>2</v>
      </c>
      <c r="F970" s="6" t="s">
        <v>221</v>
      </c>
      <c r="G970" s="381"/>
      <c r="H970" s="274">
        <f>SUM(I970:K970)</f>
        <v>10771.1</v>
      </c>
      <c r="I970" s="274">
        <v>9241</v>
      </c>
      <c r="J970" s="79"/>
      <c r="K970" s="79">
        <v>1530.0999999999997</v>
      </c>
      <c r="L970" s="80">
        <f>SUM(M970:O970)</f>
        <v>10771.1</v>
      </c>
      <c r="M970" s="79">
        <v>9241</v>
      </c>
      <c r="N970" s="81"/>
      <c r="O970" s="79">
        <v>1530.0999999999997</v>
      </c>
      <c r="P970" s="79"/>
      <c r="Q970" s="79"/>
      <c r="R970" s="81"/>
      <c r="S970" s="81"/>
      <c r="T970" s="81"/>
      <c r="U970" s="81"/>
      <c r="V970" s="81"/>
      <c r="W970" s="81"/>
      <c r="X970" s="86" t="s">
        <v>191</v>
      </c>
      <c r="Y970" s="83"/>
      <c r="Z970" s="50">
        <f t="shared" si="158"/>
        <v>10771.1</v>
      </c>
      <c r="AA970" s="51">
        <f t="shared" si="159"/>
        <v>10771.1</v>
      </c>
      <c r="AB970" s="51">
        <f t="shared" si="160"/>
        <v>0</v>
      </c>
      <c r="AC970" s="51">
        <f t="shared" si="161"/>
        <v>0</v>
      </c>
      <c r="AD970" s="96"/>
      <c r="AE970" s="96"/>
      <c r="AF970" s="96"/>
      <c r="AG970" s="96"/>
      <c r="AH970" s="96"/>
      <c r="AI970" s="96"/>
      <c r="AJ970" s="96"/>
      <c r="AK970" s="96"/>
      <c r="AL970" s="96"/>
      <c r="AM970" s="96"/>
      <c r="AN970" s="96"/>
      <c r="AO970" s="96"/>
      <c r="AP970" s="96"/>
      <c r="AQ970" s="96"/>
      <c r="AR970" s="96"/>
      <c r="AS970" s="96"/>
      <c r="AT970" s="96"/>
      <c r="AU970" s="96"/>
      <c r="AV970" s="96"/>
      <c r="AW970" s="96"/>
      <c r="AX970" s="96"/>
      <c r="AY970" s="96"/>
      <c r="AZ970" s="96"/>
      <c r="BA970" s="96"/>
      <c r="BB970" s="96"/>
      <c r="BC970" s="96"/>
      <c r="BD970" s="96"/>
      <c r="BE970" s="96"/>
      <c r="BF970" s="96"/>
      <c r="BG970" s="96"/>
      <c r="BH970" s="96"/>
      <c r="BI970" s="96"/>
      <c r="BJ970" s="96"/>
      <c r="BK970" s="96"/>
      <c r="BL970" s="96"/>
      <c r="BM970" s="96"/>
      <c r="BN970" s="96"/>
      <c r="BO970" s="96"/>
      <c r="BP970" s="96"/>
      <c r="BQ970" s="96"/>
      <c r="BR970" s="96"/>
      <c r="BS970" s="96"/>
      <c r="BT970" s="96"/>
      <c r="BU970" s="96"/>
      <c r="BV970" s="96"/>
      <c r="BW970" s="96"/>
      <c r="BX970" s="96"/>
      <c r="BY970" s="96"/>
      <c r="BZ970" s="96"/>
      <c r="CA970" s="96"/>
      <c r="CB970" s="96"/>
      <c r="CC970" s="96"/>
      <c r="CD970" s="96"/>
      <c r="CE970" s="96"/>
      <c r="CF970" s="96"/>
      <c r="CG970" s="96"/>
      <c r="CH970" s="96"/>
      <c r="CI970" s="96"/>
      <c r="CJ970" s="96"/>
      <c r="CK970" s="96"/>
      <c r="CL970" s="96"/>
      <c r="CM970" s="96"/>
      <c r="CN970" s="96"/>
      <c r="CO970" s="96"/>
      <c r="CP970" s="96"/>
      <c r="CQ970" s="96"/>
      <c r="CR970" s="96"/>
      <c r="CS970" s="96"/>
      <c r="CT970" s="96"/>
      <c r="CU970" s="96"/>
      <c r="CV970" s="96"/>
      <c r="CW970" s="96"/>
      <c r="CX970" s="96"/>
      <c r="CY970" s="96"/>
      <c r="CZ970" s="96"/>
      <c r="DA970" s="96"/>
      <c r="DB970" s="96"/>
      <c r="DC970" s="96"/>
      <c r="DD970" s="96"/>
      <c r="DE970" s="96"/>
      <c r="DF970" s="96"/>
      <c r="DG970" s="96"/>
      <c r="DH970" s="96"/>
      <c r="DI970" s="96"/>
      <c r="DJ970" s="96"/>
      <c r="DK970" s="96"/>
      <c r="DL970" s="96"/>
      <c r="DM970" s="96"/>
      <c r="DN970" s="96"/>
      <c r="DO970" s="96"/>
      <c r="DP970" s="96"/>
      <c r="DQ970" s="96"/>
      <c r="DR970" s="96"/>
      <c r="DS970" s="96"/>
      <c r="DT970" s="96"/>
      <c r="DU970" s="96"/>
      <c r="DV970" s="96"/>
      <c r="DW970" s="96"/>
      <c r="DX970" s="96"/>
      <c r="DY970" s="97"/>
      <c r="DZ970" s="96"/>
      <c r="EA970" s="96"/>
      <c r="EB970" s="96"/>
      <c r="EC970" s="96"/>
      <c r="ED970" s="96"/>
      <c r="EE970" s="96"/>
      <c r="EF970" s="96"/>
      <c r="EG970" s="96"/>
      <c r="EH970" s="96"/>
      <c r="EI970" s="96"/>
      <c r="EJ970" s="96"/>
      <c r="EK970" s="96"/>
      <c r="EL970" s="96"/>
      <c r="EM970" s="96"/>
      <c r="EN970" s="96"/>
      <c r="EO970" s="96"/>
      <c r="EP970" s="96"/>
      <c r="EQ970" s="96"/>
      <c r="ER970" s="96"/>
      <c r="ES970" s="96"/>
      <c r="ET970" s="96"/>
      <c r="EU970" s="96"/>
      <c r="EV970" s="96"/>
      <c r="EW970" s="96"/>
      <c r="EX970" s="96"/>
      <c r="EY970" s="96"/>
      <c r="EZ970" s="96"/>
      <c r="FA970" s="96"/>
      <c r="FB970" s="96"/>
      <c r="FC970" s="96"/>
      <c r="FD970" s="96"/>
      <c r="FE970" s="96"/>
      <c r="FF970" s="96"/>
      <c r="FG970" s="96"/>
      <c r="FH970" s="96"/>
      <c r="FI970" s="96"/>
      <c r="FJ970" s="96"/>
      <c r="FK970" s="96"/>
      <c r="FL970" s="96"/>
      <c r="FM970" s="96"/>
      <c r="FN970" s="96"/>
      <c r="FO970" s="96"/>
      <c r="FP970" s="96"/>
      <c r="FQ970" s="96"/>
      <c r="FR970" s="96"/>
      <c r="FS970" s="96"/>
      <c r="FT970" s="96"/>
      <c r="FU970" s="96"/>
      <c r="FV970" s="96"/>
      <c r="FW970" s="96"/>
      <c r="FX970" s="96"/>
      <c r="FY970" s="96"/>
      <c r="FZ970" s="96"/>
      <c r="GA970" s="96"/>
      <c r="GB970" s="96"/>
      <c r="GC970" s="96"/>
      <c r="GD970" s="96"/>
      <c r="GE970" s="96"/>
      <c r="GF970" s="96"/>
      <c r="GG970" s="96"/>
      <c r="GH970" s="96"/>
      <c r="GI970" s="96"/>
      <c r="GJ970" s="96"/>
      <c r="GK970" s="96"/>
      <c r="GL970" s="96"/>
      <c r="GM970" s="96"/>
      <c r="GN970" s="96"/>
      <c r="GO970" s="96"/>
      <c r="GP970" s="96"/>
      <c r="GQ970" s="96"/>
      <c r="GR970" s="96"/>
      <c r="GS970" s="96"/>
      <c r="GT970" s="96"/>
      <c r="GU970" s="96"/>
      <c r="GV970" s="96"/>
      <c r="GW970" s="96"/>
      <c r="GX970" s="96"/>
      <c r="GY970" s="96"/>
      <c r="GZ970" s="96"/>
      <c r="HA970" s="96"/>
      <c r="HB970" s="96"/>
      <c r="HC970" s="96"/>
      <c r="HD970" s="96"/>
      <c r="HE970" s="96"/>
      <c r="HF970" s="96"/>
      <c r="HG970" s="96"/>
      <c r="HH970" s="96"/>
      <c r="HI970" s="96"/>
      <c r="HJ970" s="96"/>
      <c r="HK970" s="96"/>
      <c r="HL970" s="96"/>
      <c r="HM970" s="96"/>
      <c r="HN970" s="96"/>
      <c r="HO970" s="96"/>
      <c r="HP970" s="96"/>
      <c r="HQ970" s="96"/>
      <c r="HR970" s="96"/>
      <c r="HS970" s="96"/>
      <c r="HT970" s="96"/>
      <c r="HU970" s="96"/>
      <c r="HV970" s="96"/>
      <c r="HW970" s="96"/>
      <c r="HX970" s="96"/>
      <c r="HY970" s="96"/>
      <c r="HZ970" s="96"/>
      <c r="IA970" s="96"/>
      <c r="IB970" s="96"/>
      <c r="IC970" s="96"/>
      <c r="ID970" s="96"/>
      <c r="IE970" s="96"/>
      <c r="IF970" s="96"/>
      <c r="IG970" s="96"/>
      <c r="IH970" s="96"/>
      <c r="II970" s="96"/>
      <c r="IJ970" s="96"/>
      <c r="IK970" s="96"/>
      <c r="IL970" s="96"/>
    </row>
    <row r="971" spans="1:246">
      <c r="A971" s="49" t="s">
        <v>866</v>
      </c>
      <c r="B971" s="49" t="s">
        <v>1319</v>
      </c>
      <c r="E971" s="65" t="s">
        <v>41</v>
      </c>
      <c r="F971" s="66" t="s">
        <v>321</v>
      </c>
      <c r="G971" s="124"/>
      <c r="H971" s="296">
        <f t="shared" ref="H971:R971" si="172">SUM(H972:H977)</f>
        <v>17712</v>
      </c>
      <c r="I971" s="296">
        <f t="shared" si="172"/>
        <v>15422</v>
      </c>
      <c r="J971" s="215">
        <f t="shared" si="172"/>
        <v>0</v>
      </c>
      <c r="K971" s="215">
        <f t="shared" si="172"/>
        <v>2290</v>
      </c>
      <c r="L971" s="216">
        <f t="shared" si="172"/>
        <v>13110.4</v>
      </c>
      <c r="M971" s="215">
        <f t="shared" si="172"/>
        <v>11329</v>
      </c>
      <c r="N971" s="217">
        <f t="shared" si="172"/>
        <v>0</v>
      </c>
      <c r="O971" s="215">
        <f t="shared" si="172"/>
        <v>1781.4</v>
      </c>
      <c r="P971" s="215">
        <f t="shared" si="172"/>
        <v>5874.4</v>
      </c>
      <c r="Q971" s="215">
        <f t="shared" si="172"/>
        <v>4093</v>
      </c>
      <c r="R971" s="217">
        <f t="shared" si="172"/>
        <v>0</v>
      </c>
      <c r="S971" s="215">
        <f>SUM(S972:S977)</f>
        <v>1781.4</v>
      </c>
      <c r="T971" s="217">
        <f>SUM(T972:T977)</f>
        <v>0</v>
      </c>
      <c r="U971" s="217">
        <f>SUM(U972:U977)</f>
        <v>0</v>
      </c>
      <c r="V971" s="217">
        <f>SUM(V972:V977)</f>
        <v>0</v>
      </c>
      <c r="W971" s="217">
        <f>SUM(W972:W977)</f>
        <v>0</v>
      </c>
      <c r="X971" s="213"/>
      <c r="Y971" s="122"/>
      <c r="Z971" s="50">
        <f t="shared" si="158"/>
        <v>17712</v>
      </c>
      <c r="AA971" s="51">
        <f t="shared" si="159"/>
        <v>13110.4</v>
      </c>
      <c r="AB971" s="51">
        <f t="shared" si="160"/>
        <v>5874.4</v>
      </c>
      <c r="AC971" s="51">
        <f t="shared" si="161"/>
        <v>0</v>
      </c>
      <c r="AD971" s="73"/>
      <c r="AE971" s="73"/>
      <c r="AF971" s="73"/>
      <c r="AG971" s="73"/>
      <c r="AH971" s="73"/>
      <c r="AI971" s="73"/>
      <c r="AJ971" s="73"/>
      <c r="AK971" s="73"/>
      <c r="AL971" s="73"/>
      <c r="AM971" s="73"/>
      <c r="AN971" s="73"/>
      <c r="AO971" s="73"/>
      <c r="AP971" s="73"/>
      <c r="AQ971" s="73"/>
      <c r="AR971" s="73"/>
      <c r="AS971" s="73"/>
      <c r="AT971" s="73"/>
      <c r="AU971" s="73"/>
      <c r="AV971" s="73"/>
      <c r="AW971" s="73"/>
      <c r="AX971" s="73"/>
      <c r="AY971" s="73"/>
      <c r="AZ971" s="73"/>
      <c r="BA971" s="73"/>
      <c r="BB971" s="73"/>
      <c r="BC971" s="73"/>
      <c r="BD971" s="73"/>
      <c r="BE971" s="73"/>
      <c r="BF971" s="73"/>
      <c r="BG971" s="73"/>
      <c r="BH971" s="73"/>
      <c r="BI971" s="73"/>
      <c r="BJ971" s="73"/>
      <c r="BK971" s="73"/>
      <c r="BL971" s="73"/>
      <c r="BM971" s="73"/>
      <c r="BN971" s="73"/>
      <c r="BO971" s="73"/>
      <c r="BP971" s="73"/>
      <c r="BQ971" s="73"/>
      <c r="BR971" s="73"/>
      <c r="BS971" s="73"/>
      <c r="BT971" s="73"/>
      <c r="BU971" s="73"/>
      <c r="BV971" s="73"/>
      <c r="BW971" s="73"/>
      <c r="BX971" s="73"/>
      <c r="BY971" s="73"/>
      <c r="BZ971" s="73"/>
      <c r="CA971" s="73"/>
      <c r="CB971" s="73"/>
      <c r="CC971" s="73"/>
      <c r="CD971" s="73"/>
      <c r="CE971" s="73"/>
      <c r="CF971" s="73"/>
      <c r="CG971" s="73"/>
      <c r="CH971" s="73"/>
      <c r="CI971" s="73"/>
      <c r="CJ971" s="73"/>
      <c r="CK971" s="73"/>
      <c r="CL971" s="73"/>
      <c r="CM971" s="73"/>
      <c r="CN971" s="73"/>
      <c r="CO971" s="73"/>
      <c r="CP971" s="73"/>
      <c r="CQ971" s="73"/>
      <c r="CR971" s="73"/>
      <c r="CS971" s="73"/>
      <c r="CT971" s="73"/>
      <c r="CU971" s="73"/>
      <c r="CV971" s="73"/>
      <c r="CW971" s="73"/>
      <c r="CX971" s="73"/>
      <c r="CY971" s="73"/>
      <c r="CZ971" s="73"/>
      <c r="DA971" s="73"/>
      <c r="DB971" s="73"/>
      <c r="DC971" s="73"/>
      <c r="DD971" s="73"/>
      <c r="DE971" s="73"/>
      <c r="DF971" s="73"/>
      <c r="DG971" s="73"/>
      <c r="DH971" s="73"/>
      <c r="DI971" s="73"/>
      <c r="DJ971" s="73"/>
      <c r="DK971" s="73"/>
      <c r="DL971" s="73"/>
      <c r="DM971" s="73"/>
      <c r="DN971" s="73"/>
      <c r="DO971" s="73"/>
      <c r="DP971" s="73"/>
      <c r="DQ971" s="73"/>
      <c r="DR971" s="73"/>
      <c r="DS971" s="73"/>
      <c r="DT971" s="73"/>
      <c r="DU971" s="73"/>
      <c r="DV971" s="73"/>
      <c r="DW971" s="73"/>
      <c r="DX971" s="73"/>
      <c r="DY971" s="73"/>
      <c r="DZ971" s="73"/>
      <c r="EA971" s="73"/>
      <c r="EB971" s="73"/>
      <c r="EC971" s="73"/>
      <c r="ED971" s="73"/>
      <c r="EE971" s="73"/>
      <c r="EF971" s="73"/>
      <c r="EG971" s="73"/>
      <c r="EH971" s="73"/>
      <c r="EI971" s="73"/>
      <c r="EJ971" s="73"/>
      <c r="EK971" s="73"/>
      <c r="EL971" s="73"/>
      <c r="EM971" s="73"/>
      <c r="EN971" s="73"/>
      <c r="EO971" s="73"/>
      <c r="EP971" s="73"/>
      <c r="EQ971" s="73"/>
      <c r="ER971" s="73"/>
      <c r="ES971" s="73"/>
      <c r="ET971" s="73"/>
      <c r="EU971" s="73"/>
      <c r="EV971" s="73"/>
      <c r="EW971" s="73"/>
      <c r="EX971" s="73"/>
      <c r="EY971" s="73"/>
      <c r="EZ971" s="73"/>
      <c r="FA971" s="73"/>
      <c r="FB971" s="73"/>
      <c r="FC971" s="73"/>
      <c r="FD971" s="73"/>
      <c r="FE971" s="73"/>
      <c r="FF971" s="73"/>
      <c r="FG971" s="73"/>
      <c r="FH971" s="73"/>
      <c r="FI971" s="73"/>
      <c r="FJ971" s="73"/>
      <c r="FK971" s="73"/>
      <c r="FL971" s="73"/>
      <c r="FM971" s="73"/>
      <c r="FN971" s="73"/>
      <c r="FO971" s="73"/>
      <c r="FP971" s="73"/>
      <c r="FQ971" s="73"/>
      <c r="FR971" s="73"/>
      <c r="FS971" s="73"/>
      <c r="FT971" s="73"/>
      <c r="FU971" s="73"/>
      <c r="FV971" s="73"/>
      <c r="FW971" s="73"/>
      <c r="FX971" s="73"/>
      <c r="FY971" s="73"/>
      <c r="FZ971" s="73"/>
      <c r="GA971" s="73"/>
      <c r="GB971" s="73"/>
      <c r="GC971" s="73"/>
      <c r="GD971" s="73"/>
      <c r="GE971" s="73"/>
      <c r="GF971" s="73"/>
      <c r="GG971" s="73"/>
      <c r="GH971" s="73"/>
      <c r="GI971" s="73"/>
      <c r="GJ971" s="73"/>
      <c r="GK971" s="73"/>
      <c r="GL971" s="73"/>
      <c r="GM971" s="73"/>
      <c r="GN971" s="73"/>
      <c r="GO971" s="73"/>
      <c r="GP971" s="73"/>
      <c r="GQ971" s="73"/>
      <c r="GR971" s="73"/>
      <c r="GS971" s="73"/>
      <c r="GT971" s="73"/>
      <c r="GU971" s="73"/>
      <c r="GV971" s="73"/>
      <c r="GW971" s="73"/>
      <c r="GX971" s="73"/>
      <c r="GY971" s="73"/>
      <c r="GZ971" s="73"/>
      <c r="HA971" s="73"/>
      <c r="HB971" s="73"/>
      <c r="HC971" s="73"/>
      <c r="HD971" s="73"/>
      <c r="HE971" s="73"/>
      <c r="HF971" s="73"/>
      <c r="HG971" s="73"/>
      <c r="HH971" s="73"/>
      <c r="HI971" s="73"/>
      <c r="HJ971" s="73"/>
      <c r="HK971" s="73"/>
      <c r="HL971" s="73"/>
      <c r="HM971" s="73"/>
      <c r="HN971" s="73"/>
      <c r="HO971" s="73"/>
      <c r="HP971" s="73"/>
      <c r="HQ971" s="73"/>
      <c r="HR971" s="73"/>
      <c r="HS971" s="73"/>
      <c r="HT971" s="73"/>
      <c r="HU971" s="73"/>
      <c r="HV971" s="73"/>
      <c r="HW971" s="73"/>
      <c r="HX971" s="73"/>
      <c r="HY971" s="73"/>
      <c r="HZ971" s="73"/>
      <c r="IA971" s="73"/>
      <c r="IB971" s="73"/>
      <c r="IC971" s="73"/>
      <c r="ID971" s="73"/>
      <c r="IE971" s="73"/>
      <c r="IF971" s="73"/>
      <c r="IG971" s="73"/>
      <c r="IH971" s="73"/>
      <c r="II971" s="73"/>
      <c r="IJ971" s="73"/>
      <c r="IK971" s="73"/>
      <c r="IL971" s="73"/>
    </row>
    <row r="972" spans="1:246" ht="30">
      <c r="A972" s="49" t="s">
        <v>866</v>
      </c>
      <c r="B972" s="49" t="s">
        <v>1319</v>
      </c>
      <c r="E972" s="90">
        <v>1</v>
      </c>
      <c r="F972" s="103" t="s">
        <v>429</v>
      </c>
      <c r="G972" s="395" t="s">
        <v>102</v>
      </c>
      <c r="H972" s="275">
        <f t="shared" ref="H972:H977" si="173">SUM(I972:K972)</f>
        <v>3048.2</v>
      </c>
      <c r="I972" s="265">
        <v>3048.2</v>
      </c>
      <c r="J972" s="100"/>
      <c r="K972" s="100"/>
      <c r="L972" s="101">
        <f t="shared" ref="L972:L977" si="174">SUM(M972:O972)</f>
        <v>3048.2</v>
      </c>
      <c r="M972" s="100">
        <v>3048.2</v>
      </c>
      <c r="N972" s="102"/>
      <c r="O972" s="100"/>
      <c r="P972" s="100">
        <f t="shared" ref="P972:P977" si="175">SUM(Q972:S972)</f>
        <v>0</v>
      </c>
      <c r="Q972" s="100"/>
      <c r="R972" s="102"/>
      <c r="S972" s="102"/>
      <c r="T972" s="102">
        <f t="shared" ref="T972:T977" si="176">SUM(U972:W972)</f>
        <v>0</v>
      </c>
      <c r="U972" s="102"/>
      <c r="V972" s="102"/>
      <c r="W972" s="102"/>
      <c r="X972" s="82" t="s">
        <v>356</v>
      </c>
      <c r="Y972" s="90"/>
      <c r="Z972" s="50">
        <f t="shared" ref="Z972:Z1035" si="177">I972+J972+K972</f>
        <v>3048.2</v>
      </c>
      <c r="AA972" s="51">
        <f t="shared" ref="AA972:AA1035" si="178">M972+N972+O972</f>
        <v>3048.2</v>
      </c>
      <c r="AB972" s="51">
        <f t="shared" ref="AB972:AB1035" si="179">Q972+R972+S972</f>
        <v>0</v>
      </c>
      <c r="AC972" s="51">
        <f t="shared" ref="AC972:AC1035" si="180">U972+V972+W972</f>
        <v>0</v>
      </c>
    </row>
    <row r="973" spans="1:246" ht="30">
      <c r="A973" s="49" t="s">
        <v>866</v>
      </c>
      <c r="B973" s="49" t="s">
        <v>1319</v>
      </c>
      <c r="E973" s="90">
        <v>2</v>
      </c>
      <c r="F973" s="103" t="s">
        <v>430</v>
      </c>
      <c r="G973" s="395"/>
      <c r="H973" s="275">
        <f t="shared" si="173"/>
        <v>2771.3100000000004</v>
      </c>
      <c r="I973" s="265">
        <v>2771.3100000000004</v>
      </c>
      <c r="J973" s="100"/>
      <c r="K973" s="100"/>
      <c r="L973" s="101">
        <f t="shared" si="174"/>
        <v>2771.3100000000004</v>
      </c>
      <c r="M973" s="100">
        <v>2771.3100000000004</v>
      </c>
      <c r="N973" s="102"/>
      <c r="O973" s="100"/>
      <c r="P973" s="100">
        <f t="shared" si="175"/>
        <v>0</v>
      </c>
      <c r="Q973" s="100"/>
      <c r="R973" s="102"/>
      <c r="S973" s="102"/>
      <c r="T973" s="102">
        <f t="shared" si="176"/>
        <v>0</v>
      </c>
      <c r="U973" s="102"/>
      <c r="V973" s="102"/>
      <c r="W973" s="102"/>
      <c r="X973" s="82" t="s">
        <v>332</v>
      </c>
      <c r="Y973" s="90"/>
      <c r="Z973" s="50">
        <f t="shared" si="177"/>
        <v>2771.3100000000004</v>
      </c>
      <c r="AA973" s="51">
        <f t="shared" si="178"/>
        <v>2771.3100000000004</v>
      </c>
      <c r="AB973" s="51">
        <f t="shared" si="179"/>
        <v>0</v>
      </c>
      <c r="AC973" s="51">
        <f t="shared" si="180"/>
        <v>0</v>
      </c>
    </row>
    <row r="974" spans="1:246" ht="30">
      <c r="A974" s="49" t="s">
        <v>866</v>
      </c>
      <c r="B974" s="49" t="s">
        <v>1319</v>
      </c>
      <c r="E974" s="90">
        <v>3</v>
      </c>
      <c r="F974" s="103" t="s">
        <v>431</v>
      </c>
      <c r="G974" s="395"/>
      <c r="H974" s="275">
        <f t="shared" si="173"/>
        <v>850</v>
      </c>
      <c r="I974" s="265">
        <v>850</v>
      </c>
      <c r="J974" s="100"/>
      <c r="K974" s="100"/>
      <c r="L974" s="101">
        <f t="shared" si="174"/>
        <v>850</v>
      </c>
      <c r="M974" s="100">
        <v>850</v>
      </c>
      <c r="N974" s="102"/>
      <c r="O974" s="100"/>
      <c r="P974" s="100">
        <f t="shared" si="175"/>
        <v>0</v>
      </c>
      <c r="Q974" s="100"/>
      <c r="R974" s="102"/>
      <c r="S974" s="102"/>
      <c r="T974" s="102">
        <f t="shared" si="176"/>
        <v>0</v>
      </c>
      <c r="U974" s="102"/>
      <c r="V974" s="102"/>
      <c r="W974" s="102"/>
      <c r="X974" s="82" t="s">
        <v>356</v>
      </c>
      <c r="Y974" s="90"/>
      <c r="Z974" s="50">
        <f t="shared" si="177"/>
        <v>850</v>
      </c>
      <c r="AA974" s="51">
        <f t="shared" si="178"/>
        <v>850</v>
      </c>
      <c r="AB974" s="51">
        <f t="shared" si="179"/>
        <v>0</v>
      </c>
      <c r="AC974" s="51">
        <f t="shared" si="180"/>
        <v>0</v>
      </c>
    </row>
    <row r="975" spans="1:246" ht="30">
      <c r="A975" s="49" t="s">
        <v>866</v>
      </c>
      <c r="B975" s="49" t="s">
        <v>1319</v>
      </c>
      <c r="E975" s="90">
        <v>4</v>
      </c>
      <c r="F975" s="103" t="s">
        <v>432</v>
      </c>
      <c r="G975" s="395"/>
      <c r="H975" s="275">
        <f t="shared" si="173"/>
        <v>4543</v>
      </c>
      <c r="I975" s="265">
        <v>4093</v>
      </c>
      <c r="J975" s="100"/>
      <c r="K975" s="100">
        <v>450</v>
      </c>
      <c r="L975" s="101">
        <f t="shared" si="174"/>
        <v>0</v>
      </c>
      <c r="M975" s="100"/>
      <c r="N975" s="102"/>
      <c r="O975" s="100"/>
      <c r="P975" s="100">
        <f t="shared" si="175"/>
        <v>4093</v>
      </c>
      <c r="Q975" s="100">
        <v>4093</v>
      </c>
      <c r="R975" s="102"/>
      <c r="S975" s="102"/>
      <c r="T975" s="102">
        <f t="shared" si="176"/>
        <v>0</v>
      </c>
      <c r="U975" s="102"/>
      <c r="V975" s="102"/>
      <c r="W975" s="102"/>
      <c r="X975" s="82" t="s">
        <v>332</v>
      </c>
      <c r="Y975" s="90"/>
      <c r="Z975" s="50">
        <f t="shared" si="177"/>
        <v>4543</v>
      </c>
      <c r="AA975" s="51">
        <f t="shared" si="178"/>
        <v>0</v>
      </c>
      <c r="AB975" s="51">
        <f t="shared" si="179"/>
        <v>4093</v>
      </c>
      <c r="AC975" s="51">
        <f t="shared" si="180"/>
        <v>0</v>
      </c>
    </row>
    <row r="976" spans="1:246" ht="30">
      <c r="A976" s="49" t="s">
        <v>866</v>
      </c>
      <c r="B976" s="49" t="s">
        <v>1319</v>
      </c>
      <c r="E976" s="90">
        <v>5</v>
      </c>
      <c r="F976" s="103" t="s">
        <v>433</v>
      </c>
      <c r="G976" s="395"/>
      <c r="H976" s="275">
        <f t="shared" si="173"/>
        <v>4200</v>
      </c>
      <c r="I976" s="265">
        <v>3000</v>
      </c>
      <c r="J976" s="100"/>
      <c r="K976" s="100">
        <v>1200</v>
      </c>
      <c r="L976" s="101">
        <f t="shared" si="174"/>
        <v>4153.3999999999996</v>
      </c>
      <c r="M976" s="100">
        <v>3000</v>
      </c>
      <c r="N976" s="102"/>
      <c r="O976" s="100">
        <v>1153.4000000000001</v>
      </c>
      <c r="P976" s="100">
        <f t="shared" si="175"/>
        <v>1153.4000000000001</v>
      </c>
      <c r="Q976" s="100"/>
      <c r="R976" s="102"/>
      <c r="S976" s="100">
        <v>1153.4000000000001</v>
      </c>
      <c r="T976" s="102">
        <f t="shared" si="176"/>
        <v>0</v>
      </c>
      <c r="U976" s="102"/>
      <c r="V976" s="102"/>
      <c r="W976" s="102"/>
      <c r="X976" s="82" t="s">
        <v>356</v>
      </c>
      <c r="Y976" s="90"/>
      <c r="Z976" s="50">
        <f t="shared" si="177"/>
        <v>4200</v>
      </c>
      <c r="AA976" s="51">
        <f t="shared" si="178"/>
        <v>4153.3999999999996</v>
      </c>
      <c r="AB976" s="51">
        <f t="shared" si="179"/>
        <v>1153.4000000000001</v>
      </c>
      <c r="AC976" s="51">
        <f t="shared" si="180"/>
        <v>0</v>
      </c>
    </row>
    <row r="977" spans="1:246" ht="30">
      <c r="A977" s="49" t="s">
        <v>866</v>
      </c>
      <c r="B977" s="49" t="s">
        <v>1319</v>
      </c>
      <c r="E977" s="90">
        <v>6</v>
      </c>
      <c r="F977" s="103" t="s">
        <v>434</v>
      </c>
      <c r="G977" s="395"/>
      <c r="H977" s="275">
        <f t="shared" si="173"/>
        <v>2299.4899999999998</v>
      </c>
      <c r="I977" s="265">
        <v>1659.49</v>
      </c>
      <c r="J977" s="100"/>
      <c r="K977" s="100">
        <v>640</v>
      </c>
      <c r="L977" s="101">
        <f t="shared" si="174"/>
        <v>2287.4899999999998</v>
      </c>
      <c r="M977" s="100">
        <v>1659.49</v>
      </c>
      <c r="N977" s="102"/>
      <c r="O977" s="100">
        <v>628</v>
      </c>
      <c r="P977" s="100">
        <f t="shared" si="175"/>
        <v>628</v>
      </c>
      <c r="Q977" s="100"/>
      <c r="R977" s="102"/>
      <c r="S977" s="102">
        <v>628</v>
      </c>
      <c r="T977" s="102">
        <f t="shared" si="176"/>
        <v>0</v>
      </c>
      <c r="U977" s="102"/>
      <c r="V977" s="102"/>
      <c r="W977" s="102"/>
      <c r="X977" s="82" t="s">
        <v>332</v>
      </c>
      <c r="Y977" s="90"/>
      <c r="Z977" s="50">
        <f t="shared" si="177"/>
        <v>2299.4899999999998</v>
      </c>
      <c r="AA977" s="51">
        <f t="shared" si="178"/>
        <v>2287.4899999999998</v>
      </c>
      <c r="AB977" s="51">
        <f t="shared" si="179"/>
        <v>628</v>
      </c>
      <c r="AC977" s="51">
        <f t="shared" si="180"/>
        <v>0</v>
      </c>
    </row>
    <row r="978" spans="1:246">
      <c r="A978" s="49" t="s">
        <v>867</v>
      </c>
      <c r="B978" s="49" t="s">
        <v>1319</v>
      </c>
      <c r="E978" s="65" t="s">
        <v>42</v>
      </c>
      <c r="F978" s="66" t="s">
        <v>448</v>
      </c>
      <c r="G978" s="124"/>
      <c r="H978" s="277">
        <f t="shared" ref="H978:R978" si="181">SUM(H979:H980)</f>
        <v>3020</v>
      </c>
      <c r="I978" s="277">
        <f t="shared" si="181"/>
        <v>3020</v>
      </c>
      <c r="J978" s="119">
        <f t="shared" si="181"/>
        <v>0</v>
      </c>
      <c r="K978" s="119">
        <f t="shared" si="181"/>
        <v>0</v>
      </c>
      <c r="L978" s="120">
        <f t="shared" si="181"/>
        <v>2220</v>
      </c>
      <c r="M978" s="119">
        <f t="shared" si="181"/>
        <v>2220</v>
      </c>
      <c r="N978" s="121">
        <f t="shared" si="181"/>
        <v>0</v>
      </c>
      <c r="O978" s="119">
        <f t="shared" si="181"/>
        <v>0</v>
      </c>
      <c r="P978" s="119">
        <f t="shared" si="181"/>
        <v>800</v>
      </c>
      <c r="Q978" s="119">
        <f t="shared" si="181"/>
        <v>800</v>
      </c>
      <c r="R978" s="121">
        <f t="shared" si="181"/>
        <v>0</v>
      </c>
      <c r="S978" s="121">
        <f>SUM(S979:S980)</f>
        <v>0</v>
      </c>
      <c r="T978" s="121">
        <f>SUM(T979:T980)</f>
        <v>0</v>
      </c>
      <c r="U978" s="121">
        <f>SUM(U979:U980)</f>
        <v>0</v>
      </c>
      <c r="V978" s="121">
        <f>SUM(V979:V980)</f>
        <v>0</v>
      </c>
      <c r="W978" s="121">
        <f>SUM(W979:W980)</f>
        <v>0</v>
      </c>
      <c r="X978" s="76"/>
      <c r="Y978" s="122"/>
      <c r="Z978" s="50">
        <f t="shared" si="177"/>
        <v>3020</v>
      </c>
      <c r="AA978" s="51">
        <f t="shared" si="178"/>
        <v>2220</v>
      </c>
      <c r="AB978" s="51">
        <f t="shared" si="179"/>
        <v>800</v>
      </c>
      <c r="AC978" s="51">
        <f t="shared" si="180"/>
        <v>0</v>
      </c>
      <c r="AD978" s="123"/>
      <c r="AE978" s="123"/>
      <c r="AF978" s="123"/>
      <c r="AG978" s="123"/>
      <c r="AH978" s="123"/>
      <c r="AI978" s="123"/>
      <c r="AJ978" s="123"/>
      <c r="AK978" s="123"/>
      <c r="AL978" s="123"/>
      <c r="AM978" s="123"/>
      <c r="AN978" s="123"/>
      <c r="AO978" s="123"/>
      <c r="AP978" s="123"/>
      <c r="AQ978" s="123"/>
      <c r="AR978" s="123"/>
      <c r="AS978" s="123"/>
      <c r="AT978" s="123"/>
      <c r="AU978" s="123"/>
      <c r="AV978" s="123"/>
      <c r="AW978" s="123"/>
      <c r="AX978" s="123"/>
      <c r="AY978" s="123"/>
      <c r="AZ978" s="123"/>
      <c r="BA978" s="123"/>
      <c r="BB978" s="123"/>
      <c r="BC978" s="123"/>
      <c r="BD978" s="123"/>
      <c r="BE978" s="123"/>
      <c r="BF978" s="123"/>
      <c r="BG978" s="123"/>
      <c r="BH978" s="123"/>
      <c r="BI978" s="123"/>
      <c r="BJ978" s="123"/>
      <c r="BK978" s="123"/>
      <c r="BL978" s="123"/>
      <c r="BM978" s="123"/>
      <c r="BN978" s="123"/>
      <c r="BO978" s="123"/>
      <c r="BP978" s="123"/>
      <c r="BQ978" s="123"/>
      <c r="BR978" s="123"/>
      <c r="BS978" s="123"/>
      <c r="BT978" s="123"/>
      <c r="BU978" s="123"/>
      <c r="BV978" s="123"/>
      <c r="BW978" s="123"/>
      <c r="BX978" s="123"/>
      <c r="BY978" s="123"/>
      <c r="BZ978" s="123"/>
      <c r="CA978" s="123"/>
      <c r="CB978" s="123"/>
      <c r="CC978" s="123"/>
      <c r="CD978" s="123"/>
      <c r="CE978" s="123"/>
      <c r="CF978" s="123"/>
      <c r="CG978" s="123"/>
      <c r="CH978" s="123"/>
      <c r="CI978" s="123"/>
      <c r="CJ978" s="123"/>
      <c r="CK978" s="123"/>
      <c r="CL978" s="123"/>
      <c r="CM978" s="123"/>
      <c r="CN978" s="123"/>
      <c r="CO978" s="123"/>
      <c r="CP978" s="123"/>
      <c r="CQ978" s="123"/>
      <c r="CR978" s="123"/>
      <c r="CS978" s="123"/>
      <c r="CT978" s="123"/>
      <c r="CU978" s="123"/>
      <c r="CV978" s="123"/>
      <c r="CW978" s="123"/>
      <c r="CX978" s="123"/>
      <c r="CY978" s="123"/>
      <c r="CZ978" s="123"/>
      <c r="DA978" s="123"/>
      <c r="DB978" s="123"/>
      <c r="DC978" s="123"/>
      <c r="DD978" s="123"/>
      <c r="DE978" s="123"/>
      <c r="DF978" s="123"/>
      <c r="DG978" s="123"/>
      <c r="DH978" s="123"/>
      <c r="DI978" s="123"/>
      <c r="DJ978" s="123"/>
      <c r="DK978" s="123"/>
      <c r="DL978" s="123"/>
      <c r="DM978" s="123"/>
      <c r="DN978" s="123"/>
      <c r="DO978" s="123"/>
      <c r="DP978" s="123"/>
      <c r="DQ978" s="123"/>
      <c r="DR978" s="123"/>
      <c r="DS978" s="123"/>
      <c r="DT978" s="123"/>
      <c r="DU978" s="123"/>
      <c r="DV978" s="123"/>
      <c r="DW978" s="123"/>
      <c r="DX978" s="123"/>
      <c r="DY978" s="123"/>
      <c r="DZ978" s="123"/>
      <c r="EA978" s="123"/>
      <c r="EB978" s="123"/>
      <c r="EC978" s="123"/>
      <c r="ED978" s="123"/>
      <c r="EE978" s="123"/>
      <c r="EF978" s="123"/>
      <c r="EG978" s="123"/>
      <c r="EH978" s="123"/>
      <c r="EI978" s="123"/>
      <c r="EJ978" s="123"/>
      <c r="EK978" s="123"/>
      <c r="EL978" s="123"/>
      <c r="EM978" s="123"/>
      <c r="EN978" s="123"/>
      <c r="EO978" s="123"/>
      <c r="EP978" s="123"/>
      <c r="EQ978" s="123"/>
      <c r="ER978" s="123"/>
      <c r="ES978" s="123"/>
      <c r="ET978" s="123"/>
      <c r="EU978" s="123"/>
      <c r="EV978" s="123"/>
      <c r="EW978" s="123"/>
      <c r="EX978" s="123"/>
      <c r="EY978" s="123"/>
      <c r="EZ978" s="123"/>
      <c r="FA978" s="123"/>
      <c r="FB978" s="123"/>
      <c r="FC978" s="123"/>
      <c r="FD978" s="123"/>
      <c r="FE978" s="123"/>
      <c r="FF978" s="123"/>
      <c r="FG978" s="123"/>
      <c r="FH978" s="123"/>
      <c r="FI978" s="123"/>
      <c r="FJ978" s="123"/>
      <c r="FK978" s="123"/>
      <c r="FL978" s="123"/>
      <c r="FM978" s="123"/>
      <c r="FN978" s="123"/>
      <c r="FO978" s="123"/>
      <c r="FP978" s="123"/>
      <c r="FQ978" s="123"/>
      <c r="FR978" s="123"/>
      <c r="FS978" s="123"/>
      <c r="FT978" s="123"/>
      <c r="FU978" s="123"/>
      <c r="FV978" s="123"/>
      <c r="FW978" s="123"/>
      <c r="FX978" s="123"/>
      <c r="FY978" s="123"/>
      <c r="FZ978" s="123"/>
      <c r="GA978" s="123"/>
      <c r="GB978" s="123"/>
      <c r="GC978" s="123"/>
      <c r="GD978" s="123"/>
      <c r="GE978" s="123"/>
      <c r="GF978" s="123"/>
      <c r="GG978" s="123"/>
      <c r="GH978" s="123"/>
      <c r="GI978" s="123"/>
      <c r="GJ978" s="123"/>
      <c r="GK978" s="123"/>
      <c r="GL978" s="123"/>
      <c r="GM978" s="123"/>
      <c r="GN978" s="123"/>
      <c r="GO978" s="123"/>
      <c r="GP978" s="123"/>
      <c r="GQ978" s="123"/>
      <c r="GR978" s="123"/>
      <c r="GS978" s="123"/>
      <c r="GT978" s="123"/>
      <c r="GU978" s="123"/>
      <c r="GV978" s="123"/>
      <c r="GW978" s="123"/>
      <c r="GX978" s="123"/>
      <c r="GY978" s="123"/>
      <c r="GZ978" s="123"/>
      <c r="HA978" s="123"/>
      <c r="HB978" s="123"/>
      <c r="HC978" s="123"/>
      <c r="HD978" s="123"/>
      <c r="HE978" s="123"/>
      <c r="HF978" s="123"/>
      <c r="HG978" s="123"/>
      <c r="HH978" s="123"/>
      <c r="HI978" s="123"/>
      <c r="HJ978" s="123"/>
      <c r="HK978" s="123"/>
      <c r="HL978" s="123"/>
      <c r="HM978" s="123"/>
      <c r="HN978" s="123"/>
      <c r="HO978" s="123"/>
      <c r="HP978" s="123"/>
      <c r="HQ978" s="123"/>
      <c r="HR978" s="123"/>
      <c r="HS978" s="123"/>
      <c r="HT978" s="123"/>
      <c r="HU978" s="123"/>
      <c r="HV978" s="123"/>
      <c r="HW978" s="123"/>
      <c r="HX978" s="123"/>
      <c r="HY978" s="123"/>
      <c r="HZ978" s="123"/>
      <c r="IA978" s="123"/>
      <c r="IB978" s="123"/>
      <c r="IC978" s="123"/>
      <c r="ID978" s="123"/>
      <c r="IE978" s="123"/>
      <c r="IF978" s="123"/>
      <c r="IG978" s="123"/>
      <c r="IH978" s="123"/>
      <c r="II978" s="123"/>
      <c r="IJ978" s="123"/>
      <c r="IK978" s="123"/>
      <c r="IL978" s="123"/>
    </row>
    <row r="979" spans="1:246" ht="45">
      <c r="A979" s="49" t="s">
        <v>867</v>
      </c>
      <c r="B979" s="49" t="s">
        <v>1319</v>
      </c>
      <c r="E979" s="90">
        <v>1</v>
      </c>
      <c r="F979" s="115" t="s">
        <v>577</v>
      </c>
      <c r="G979" s="395" t="s">
        <v>102</v>
      </c>
      <c r="H979" s="222">
        <f>SUM(I979:K979)</f>
        <v>1489.394</v>
      </c>
      <c r="I979" s="203">
        <v>1489.394</v>
      </c>
      <c r="J979" s="113"/>
      <c r="K979" s="113"/>
      <c r="L979" s="88">
        <f>SUM(M979:O979)</f>
        <v>1489.394</v>
      </c>
      <c r="M979" s="113">
        <v>1489.394</v>
      </c>
      <c r="N979" s="114"/>
      <c r="O979" s="113"/>
      <c r="P979" s="113">
        <f>SUM(Q979:S979)</f>
        <v>0</v>
      </c>
      <c r="Q979" s="113"/>
      <c r="R979" s="114"/>
      <c r="S979" s="114"/>
      <c r="T979" s="114">
        <v>0</v>
      </c>
      <c r="U979" s="114"/>
      <c r="V979" s="114"/>
      <c r="W979" s="114"/>
      <c r="X979" s="82" t="s">
        <v>459</v>
      </c>
      <c r="Y979" s="82"/>
      <c r="Z979" s="50">
        <f t="shared" si="177"/>
        <v>1489.394</v>
      </c>
      <c r="AA979" s="51">
        <f t="shared" si="178"/>
        <v>1489.394</v>
      </c>
      <c r="AB979" s="51">
        <f t="shared" si="179"/>
        <v>0</v>
      </c>
      <c r="AC979" s="51">
        <f t="shared" si="180"/>
        <v>0</v>
      </c>
      <c r="AD979" s="84"/>
      <c r="AE979" s="84"/>
      <c r="AF979" s="84"/>
      <c r="AG979" s="84"/>
      <c r="AH979" s="84"/>
      <c r="AI979" s="84"/>
      <c r="AJ979" s="84"/>
      <c r="AK979" s="84"/>
      <c r="AL979" s="84"/>
      <c r="AM979" s="84"/>
      <c r="AN979" s="84"/>
      <c r="AO979" s="84"/>
      <c r="AP979" s="84"/>
      <c r="AQ979" s="84"/>
      <c r="AR979" s="84"/>
      <c r="AS979" s="84"/>
      <c r="AT979" s="84"/>
      <c r="AU979" s="84"/>
      <c r="AV979" s="84"/>
      <c r="AW979" s="84"/>
      <c r="AX979" s="84"/>
      <c r="AY979" s="84"/>
      <c r="AZ979" s="84"/>
      <c r="BA979" s="84"/>
      <c r="BB979" s="84"/>
      <c r="BC979" s="84"/>
      <c r="BD979" s="84"/>
      <c r="BE979" s="84"/>
      <c r="BF979" s="84"/>
      <c r="BG979" s="84"/>
      <c r="BH979" s="84"/>
      <c r="BI979" s="84"/>
      <c r="BJ979" s="84"/>
      <c r="BK979" s="84"/>
      <c r="BL979" s="84"/>
      <c r="BM979" s="84"/>
      <c r="BN979" s="84"/>
      <c r="BO979" s="84"/>
      <c r="BP979" s="84"/>
      <c r="BQ979" s="84"/>
      <c r="BR979" s="84"/>
      <c r="BS979" s="84"/>
      <c r="BT979" s="84"/>
      <c r="BU979" s="84"/>
      <c r="BV979" s="84"/>
      <c r="BW979" s="84"/>
      <c r="BX979" s="84"/>
      <c r="BY979" s="84"/>
      <c r="BZ979" s="84"/>
      <c r="CA979" s="84"/>
      <c r="CB979" s="84"/>
      <c r="CC979" s="84"/>
      <c r="CD979" s="84"/>
      <c r="CE979" s="84"/>
      <c r="CF979" s="84"/>
      <c r="CG979" s="84"/>
      <c r="CH979" s="84"/>
      <c r="CI979" s="84"/>
      <c r="CJ979" s="84"/>
      <c r="CK979" s="84"/>
      <c r="CL979" s="84"/>
      <c r="CM979" s="84"/>
      <c r="CN979" s="84"/>
      <c r="CO979" s="84"/>
      <c r="CP979" s="84"/>
      <c r="CQ979" s="84"/>
      <c r="CR979" s="84"/>
      <c r="CS979" s="84"/>
      <c r="CT979" s="84"/>
      <c r="CU979" s="84"/>
      <c r="CV979" s="84"/>
      <c r="CW979" s="84"/>
      <c r="CX979" s="84"/>
      <c r="CY979" s="84"/>
      <c r="CZ979" s="84"/>
      <c r="DA979" s="84"/>
      <c r="DB979" s="84"/>
      <c r="DC979" s="84"/>
      <c r="DD979" s="84"/>
      <c r="DE979" s="84"/>
      <c r="DF979" s="84"/>
      <c r="DG979" s="84"/>
      <c r="DH979" s="84"/>
      <c r="DI979" s="84"/>
      <c r="DJ979" s="84"/>
      <c r="DK979" s="84"/>
      <c r="DL979" s="84"/>
      <c r="DM979" s="84"/>
      <c r="DN979" s="84"/>
      <c r="DO979" s="84"/>
      <c r="DP979" s="84"/>
      <c r="DQ979" s="84"/>
      <c r="DR979" s="84"/>
      <c r="DS979" s="84"/>
      <c r="DT979" s="84"/>
      <c r="DU979" s="84"/>
      <c r="DV979" s="84"/>
      <c r="DW979" s="84"/>
      <c r="DX979" s="84"/>
      <c r="DY979" s="84"/>
      <c r="DZ979" s="84"/>
      <c r="EA979" s="84"/>
      <c r="EB979" s="84"/>
      <c r="EC979" s="84"/>
      <c r="ED979" s="84"/>
      <c r="EE979" s="84"/>
      <c r="EF979" s="84"/>
      <c r="EG979" s="84"/>
      <c r="EH979" s="84"/>
      <c r="EI979" s="84"/>
      <c r="EJ979" s="84"/>
      <c r="EK979" s="84"/>
      <c r="EL979" s="84"/>
      <c r="EM979" s="84"/>
      <c r="EN979" s="84"/>
      <c r="EO979" s="84"/>
      <c r="EP979" s="84"/>
      <c r="EQ979" s="84"/>
      <c r="ER979" s="84"/>
      <c r="ES979" s="84"/>
      <c r="ET979" s="84"/>
      <c r="EU979" s="84"/>
      <c r="EV979" s="84"/>
      <c r="EW979" s="84"/>
      <c r="EX979" s="84"/>
      <c r="EY979" s="84"/>
      <c r="EZ979" s="84"/>
      <c r="FA979" s="84"/>
      <c r="FB979" s="84"/>
      <c r="FC979" s="84"/>
      <c r="FD979" s="84"/>
      <c r="FE979" s="84"/>
      <c r="FF979" s="84"/>
      <c r="FG979" s="84"/>
      <c r="FH979" s="84"/>
      <c r="FI979" s="84"/>
      <c r="FJ979" s="84"/>
      <c r="FK979" s="84"/>
      <c r="FL979" s="84"/>
      <c r="FM979" s="84"/>
      <c r="FN979" s="84"/>
      <c r="FO979" s="84"/>
      <c r="FP979" s="84"/>
      <c r="FQ979" s="84"/>
      <c r="FR979" s="84"/>
      <c r="FS979" s="84"/>
      <c r="FT979" s="84"/>
      <c r="FU979" s="84"/>
      <c r="FV979" s="84"/>
      <c r="FW979" s="84"/>
      <c r="FX979" s="84"/>
      <c r="FY979" s="84"/>
      <c r="FZ979" s="84"/>
      <c r="GA979" s="84"/>
      <c r="GB979" s="84"/>
      <c r="GC979" s="84"/>
      <c r="GD979" s="84"/>
      <c r="GE979" s="84"/>
      <c r="GF979" s="84"/>
      <c r="GG979" s="84"/>
      <c r="GH979" s="84"/>
      <c r="GI979" s="84"/>
      <c r="GJ979" s="84"/>
      <c r="GK979" s="84"/>
      <c r="GL979" s="84"/>
      <c r="GM979" s="84"/>
      <c r="GN979" s="84"/>
      <c r="GO979" s="84"/>
      <c r="GP979" s="84"/>
      <c r="GQ979" s="84"/>
      <c r="GR979" s="84"/>
      <c r="GS979" s="84"/>
      <c r="GT979" s="84"/>
      <c r="GU979" s="84"/>
      <c r="GV979" s="84"/>
      <c r="GW979" s="84"/>
      <c r="GX979" s="84"/>
      <c r="GY979" s="84"/>
      <c r="GZ979" s="84"/>
      <c r="HA979" s="84"/>
      <c r="HB979" s="84"/>
      <c r="HC979" s="84"/>
      <c r="HD979" s="84"/>
      <c r="HE979" s="84"/>
      <c r="HF979" s="84"/>
      <c r="HG979" s="84"/>
      <c r="HH979" s="84"/>
      <c r="HI979" s="84"/>
      <c r="HJ979" s="84"/>
      <c r="HK979" s="84"/>
      <c r="HL979" s="84"/>
      <c r="HM979" s="84"/>
      <c r="HN979" s="84"/>
      <c r="HO979" s="84"/>
      <c r="HP979" s="84"/>
      <c r="HQ979" s="84"/>
      <c r="HR979" s="84"/>
      <c r="HS979" s="84"/>
      <c r="HT979" s="84"/>
      <c r="HU979" s="84"/>
      <c r="HV979" s="84"/>
      <c r="HW979" s="84"/>
      <c r="HX979" s="84"/>
      <c r="HY979" s="84"/>
      <c r="HZ979" s="84"/>
      <c r="IA979" s="84"/>
      <c r="IB979" s="84"/>
      <c r="IC979" s="84"/>
      <c r="ID979" s="84"/>
      <c r="IE979" s="84"/>
      <c r="IF979" s="84"/>
      <c r="IG979" s="84"/>
      <c r="IH979" s="84"/>
      <c r="II979" s="84"/>
      <c r="IJ979" s="84"/>
      <c r="IK979" s="84"/>
      <c r="IL979" s="84"/>
    </row>
    <row r="980" spans="1:246" ht="45">
      <c r="A980" s="49" t="s">
        <v>867</v>
      </c>
      <c r="B980" s="49" t="s">
        <v>1319</v>
      </c>
      <c r="E980" s="90">
        <v>2</v>
      </c>
      <c r="F980" s="115" t="s">
        <v>578</v>
      </c>
      <c r="G980" s="395"/>
      <c r="H980" s="222">
        <f>SUM(I980:K980)</f>
        <v>1530.606</v>
      </c>
      <c r="I980" s="203">
        <v>1530.606</v>
      </c>
      <c r="J980" s="113"/>
      <c r="K980" s="113"/>
      <c r="L980" s="88">
        <f>SUM(M980:O980)</f>
        <v>730.60599999999999</v>
      </c>
      <c r="M980" s="113">
        <v>730.60599999999999</v>
      </c>
      <c r="N980" s="114"/>
      <c r="O980" s="113"/>
      <c r="P980" s="113">
        <f>SUM(Q980:S980)</f>
        <v>800</v>
      </c>
      <c r="Q980" s="113">
        <v>800</v>
      </c>
      <c r="R980" s="114"/>
      <c r="S980" s="114"/>
      <c r="T980" s="114">
        <v>0</v>
      </c>
      <c r="U980" s="114"/>
      <c r="V980" s="114"/>
      <c r="W980" s="114"/>
      <c r="X980" s="82" t="s">
        <v>459</v>
      </c>
      <c r="Y980" s="82"/>
      <c r="Z980" s="50">
        <f t="shared" si="177"/>
        <v>1530.606</v>
      </c>
      <c r="AA980" s="51">
        <f t="shared" si="178"/>
        <v>730.60599999999999</v>
      </c>
      <c r="AB980" s="51">
        <f t="shared" si="179"/>
        <v>800</v>
      </c>
      <c r="AC980" s="51">
        <f t="shared" si="180"/>
        <v>0</v>
      </c>
      <c r="AD980" s="84"/>
      <c r="AE980" s="84"/>
      <c r="AF980" s="84"/>
      <c r="AG980" s="84"/>
      <c r="AH980" s="84"/>
      <c r="AI980" s="84"/>
      <c r="AJ980" s="84"/>
      <c r="AK980" s="84"/>
      <c r="AL980" s="84"/>
      <c r="AM980" s="84"/>
      <c r="AN980" s="84"/>
      <c r="AO980" s="84"/>
      <c r="AP980" s="84"/>
      <c r="AQ980" s="84"/>
      <c r="AR980" s="84"/>
      <c r="AS980" s="84"/>
      <c r="AT980" s="84"/>
      <c r="AU980" s="84"/>
      <c r="AV980" s="84"/>
      <c r="AW980" s="84"/>
      <c r="AX980" s="84"/>
      <c r="AY980" s="84"/>
      <c r="AZ980" s="84"/>
      <c r="BA980" s="84"/>
      <c r="BB980" s="84"/>
      <c r="BC980" s="84"/>
      <c r="BD980" s="84"/>
      <c r="BE980" s="84"/>
      <c r="BF980" s="84"/>
      <c r="BG980" s="84"/>
      <c r="BH980" s="84"/>
      <c r="BI980" s="84"/>
      <c r="BJ980" s="84"/>
      <c r="BK980" s="84"/>
      <c r="BL980" s="84"/>
      <c r="BM980" s="84"/>
      <c r="BN980" s="84"/>
      <c r="BO980" s="84"/>
      <c r="BP980" s="84"/>
      <c r="BQ980" s="84"/>
      <c r="BR980" s="84"/>
      <c r="BS980" s="84"/>
      <c r="BT980" s="84"/>
      <c r="BU980" s="84"/>
      <c r="BV980" s="84"/>
      <c r="BW980" s="84"/>
      <c r="BX980" s="84"/>
      <c r="BY980" s="84"/>
      <c r="BZ980" s="84"/>
      <c r="CA980" s="84"/>
      <c r="CB980" s="84"/>
      <c r="CC980" s="84"/>
      <c r="CD980" s="84"/>
      <c r="CE980" s="84"/>
      <c r="CF980" s="84"/>
      <c r="CG980" s="84"/>
      <c r="CH980" s="84"/>
      <c r="CI980" s="84"/>
      <c r="CJ980" s="84"/>
      <c r="CK980" s="84"/>
      <c r="CL980" s="84"/>
      <c r="CM980" s="84"/>
      <c r="CN980" s="84"/>
      <c r="CO980" s="84"/>
      <c r="CP980" s="84"/>
      <c r="CQ980" s="84"/>
      <c r="CR980" s="84"/>
      <c r="CS980" s="84"/>
      <c r="CT980" s="84"/>
      <c r="CU980" s="84"/>
      <c r="CV980" s="84"/>
      <c r="CW980" s="84"/>
      <c r="CX980" s="84"/>
      <c r="CY980" s="84"/>
      <c r="CZ980" s="84"/>
      <c r="DA980" s="84"/>
      <c r="DB980" s="84"/>
      <c r="DC980" s="84"/>
      <c r="DD980" s="84"/>
      <c r="DE980" s="84"/>
      <c r="DF980" s="84"/>
      <c r="DG980" s="84"/>
      <c r="DH980" s="84"/>
      <c r="DI980" s="84"/>
      <c r="DJ980" s="84"/>
      <c r="DK980" s="84"/>
      <c r="DL980" s="84"/>
      <c r="DM980" s="84"/>
      <c r="DN980" s="84"/>
      <c r="DO980" s="84"/>
      <c r="DP980" s="84"/>
      <c r="DQ980" s="84"/>
      <c r="DR980" s="84"/>
      <c r="DS980" s="84"/>
      <c r="DT980" s="84"/>
      <c r="DU980" s="84"/>
      <c r="DV980" s="84"/>
      <c r="DW980" s="84"/>
      <c r="DX980" s="84"/>
      <c r="DY980" s="84"/>
      <c r="DZ980" s="84"/>
      <c r="EA980" s="84"/>
      <c r="EB980" s="84"/>
      <c r="EC980" s="84"/>
      <c r="ED980" s="84"/>
      <c r="EE980" s="84"/>
      <c r="EF980" s="84"/>
      <c r="EG980" s="84"/>
      <c r="EH980" s="84"/>
      <c r="EI980" s="84"/>
      <c r="EJ980" s="84"/>
      <c r="EK980" s="84"/>
      <c r="EL980" s="84"/>
      <c r="EM980" s="84"/>
      <c r="EN980" s="84"/>
      <c r="EO980" s="84"/>
      <c r="EP980" s="84"/>
      <c r="EQ980" s="84"/>
      <c r="ER980" s="84"/>
      <c r="ES980" s="84"/>
      <c r="ET980" s="84"/>
      <c r="EU980" s="84"/>
      <c r="EV980" s="84"/>
      <c r="EW980" s="84"/>
      <c r="EX980" s="84"/>
      <c r="EY980" s="84"/>
      <c r="EZ980" s="84"/>
      <c r="FA980" s="84"/>
      <c r="FB980" s="84"/>
      <c r="FC980" s="84"/>
      <c r="FD980" s="84"/>
      <c r="FE980" s="84"/>
      <c r="FF980" s="84"/>
      <c r="FG980" s="84"/>
      <c r="FH980" s="84"/>
      <c r="FI980" s="84"/>
      <c r="FJ980" s="84"/>
      <c r="FK980" s="84"/>
      <c r="FL980" s="84"/>
      <c r="FM980" s="84"/>
      <c r="FN980" s="84"/>
      <c r="FO980" s="84"/>
      <c r="FP980" s="84"/>
      <c r="FQ980" s="84"/>
      <c r="FR980" s="84"/>
      <c r="FS980" s="84"/>
      <c r="FT980" s="84"/>
      <c r="FU980" s="84"/>
      <c r="FV980" s="84"/>
      <c r="FW980" s="84"/>
      <c r="FX980" s="84"/>
      <c r="FY980" s="84"/>
      <c r="FZ980" s="84"/>
      <c r="GA980" s="84"/>
      <c r="GB980" s="84"/>
      <c r="GC980" s="84"/>
      <c r="GD980" s="84"/>
      <c r="GE980" s="84"/>
      <c r="GF980" s="84"/>
      <c r="GG980" s="84"/>
      <c r="GH980" s="84"/>
      <c r="GI980" s="84"/>
      <c r="GJ980" s="84"/>
      <c r="GK980" s="84"/>
      <c r="GL980" s="84"/>
      <c r="GM980" s="84"/>
      <c r="GN980" s="84"/>
      <c r="GO980" s="84"/>
      <c r="GP980" s="84"/>
      <c r="GQ980" s="84"/>
      <c r="GR980" s="84"/>
      <c r="GS980" s="84"/>
      <c r="GT980" s="84"/>
      <c r="GU980" s="84"/>
      <c r="GV980" s="84"/>
      <c r="GW980" s="84"/>
      <c r="GX980" s="84"/>
      <c r="GY980" s="84"/>
      <c r="GZ980" s="84"/>
      <c r="HA980" s="84"/>
      <c r="HB980" s="84"/>
      <c r="HC980" s="84"/>
      <c r="HD980" s="84"/>
      <c r="HE980" s="84"/>
      <c r="HF980" s="84"/>
      <c r="HG980" s="84"/>
      <c r="HH980" s="84"/>
      <c r="HI980" s="84"/>
      <c r="HJ980" s="84"/>
      <c r="HK980" s="84"/>
      <c r="HL980" s="84"/>
      <c r="HM980" s="84"/>
      <c r="HN980" s="84"/>
      <c r="HO980" s="84"/>
      <c r="HP980" s="84"/>
      <c r="HQ980" s="84"/>
      <c r="HR980" s="84"/>
      <c r="HS980" s="84"/>
      <c r="HT980" s="84"/>
      <c r="HU980" s="84"/>
      <c r="HV980" s="84"/>
      <c r="HW980" s="84"/>
      <c r="HX980" s="84"/>
      <c r="HY980" s="84"/>
      <c r="HZ980" s="84"/>
      <c r="IA980" s="84"/>
      <c r="IB980" s="84"/>
      <c r="IC980" s="84"/>
      <c r="ID980" s="84"/>
      <c r="IE980" s="84"/>
      <c r="IF980" s="84"/>
      <c r="IG980" s="84"/>
      <c r="IH980" s="84"/>
      <c r="II980" s="84"/>
      <c r="IJ980" s="84"/>
      <c r="IK980" s="84"/>
      <c r="IL980" s="84"/>
    </row>
    <row r="981" spans="1:246">
      <c r="A981" s="49" t="s">
        <v>841</v>
      </c>
      <c r="B981" s="49" t="s">
        <v>1319</v>
      </c>
      <c r="E981" s="65" t="s">
        <v>43</v>
      </c>
      <c r="F981" s="117" t="s">
        <v>594</v>
      </c>
      <c r="G981" s="124"/>
      <c r="H981" s="277">
        <f t="shared" ref="H981:R981" si="182">SUM(H982:H991)</f>
        <v>53031.000000000007</v>
      </c>
      <c r="I981" s="277">
        <f t="shared" si="182"/>
        <v>48210</v>
      </c>
      <c r="J981" s="119">
        <f t="shared" si="182"/>
        <v>0</v>
      </c>
      <c r="K981" s="119">
        <f t="shared" si="182"/>
        <v>4821</v>
      </c>
      <c r="L981" s="120">
        <f t="shared" si="182"/>
        <v>40618</v>
      </c>
      <c r="M981" s="119">
        <f t="shared" si="182"/>
        <v>40618</v>
      </c>
      <c r="N981" s="121">
        <f t="shared" si="182"/>
        <v>0</v>
      </c>
      <c r="O981" s="119">
        <f t="shared" si="182"/>
        <v>0</v>
      </c>
      <c r="P981" s="119">
        <f t="shared" si="182"/>
        <v>7592</v>
      </c>
      <c r="Q981" s="119">
        <f t="shared" si="182"/>
        <v>7592</v>
      </c>
      <c r="R981" s="121">
        <f t="shared" si="182"/>
        <v>0</v>
      </c>
      <c r="S981" s="121">
        <f>SUM(S982:S991)</f>
        <v>0</v>
      </c>
      <c r="T981" s="121">
        <f>SUM(T982:T991)</f>
        <v>93.932000000000002</v>
      </c>
      <c r="U981" s="121">
        <f>SUM(U982:U991)</f>
        <v>93.932000000000002</v>
      </c>
      <c r="V981" s="121">
        <f>SUM(V982:V991)</f>
        <v>0</v>
      </c>
      <c r="W981" s="121">
        <f>SUM(W982:W991)</f>
        <v>0</v>
      </c>
      <c r="X981" s="76"/>
      <c r="Y981" s="122"/>
      <c r="Z981" s="50">
        <f t="shared" si="177"/>
        <v>53031</v>
      </c>
      <c r="AA981" s="51">
        <f t="shared" si="178"/>
        <v>40618</v>
      </c>
      <c r="AB981" s="51">
        <f t="shared" si="179"/>
        <v>7592</v>
      </c>
      <c r="AC981" s="51">
        <f t="shared" si="180"/>
        <v>93.932000000000002</v>
      </c>
      <c r="AD981" s="123"/>
      <c r="AE981" s="123"/>
      <c r="AF981" s="123"/>
      <c r="AG981" s="123"/>
      <c r="AH981" s="123"/>
      <c r="AI981" s="123"/>
      <c r="AJ981" s="123"/>
      <c r="AK981" s="123"/>
      <c r="AL981" s="123"/>
      <c r="AM981" s="123"/>
      <c r="AN981" s="123"/>
      <c r="AO981" s="123"/>
      <c r="AP981" s="123"/>
      <c r="AQ981" s="123"/>
      <c r="AR981" s="123"/>
      <c r="AS981" s="123"/>
      <c r="AT981" s="123"/>
      <c r="AU981" s="123"/>
      <c r="AV981" s="123"/>
      <c r="AW981" s="123"/>
      <c r="AX981" s="123"/>
      <c r="AY981" s="123"/>
      <c r="AZ981" s="123"/>
      <c r="BA981" s="123"/>
      <c r="BB981" s="123"/>
      <c r="BC981" s="123"/>
      <c r="BD981" s="123"/>
      <c r="BE981" s="123"/>
      <c r="BF981" s="123"/>
      <c r="BG981" s="123"/>
      <c r="BH981" s="123"/>
      <c r="BI981" s="123"/>
      <c r="BJ981" s="123"/>
      <c r="BK981" s="123"/>
      <c r="BL981" s="123"/>
      <c r="BM981" s="123"/>
      <c r="BN981" s="123"/>
      <c r="BO981" s="123"/>
      <c r="BP981" s="123"/>
      <c r="BQ981" s="123"/>
      <c r="BR981" s="123"/>
      <c r="BS981" s="123"/>
      <c r="BT981" s="123"/>
      <c r="BU981" s="123"/>
      <c r="BV981" s="123"/>
      <c r="BW981" s="123"/>
      <c r="BX981" s="123"/>
      <c r="BY981" s="123"/>
      <c r="BZ981" s="123"/>
      <c r="CA981" s="123"/>
      <c r="CB981" s="123"/>
      <c r="CC981" s="123"/>
      <c r="CD981" s="123"/>
      <c r="CE981" s="123"/>
      <c r="CF981" s="123"/>
      <c r="CG981" s="123"/>
      <c r="CH981" s="123"/>
      <c r="CI981" s="123"/>
      <c r="CJ981" s="123"/>
      <c r="CK981" s="123"/>
      <c r="CL981" s="123"/>
      <c r="CM981" s="123"/>
      <c r="CN981" s="123"/>
      <c r="CO981" s="123"/>
      <c r="CP981" s="123"/>
      <c r="CQ981" s="123"/>
      <c r="CR981" s="123"/>
      <c r="CS981" s="123"/>
      <c r="CT981" s="123"/>
      <c r="CU981" s="123"/>
      <c r="CV981" s="123"/>
      <c r="CW981" s="123"/>
      <c r="CX981" s="123"/>
      <c r="CY981" s="123"/>
      <c r="CZ981" s="123"/>
      <c r="DA981" s="123"/>
      <c r="DB981" s="123"/>
      <c r="DC981" s="123"/>
      <c r="DD981" s="123"/>
      <c r="DE981" s="123"/>
      <c r="DF981" s="123"/>
      <c r="DG981" s="123"/>
      <c r="DH981" s="123"/>
      <c r="DI981" s="123"/>
      <c r="DJ981" s="123"/>
      <c r="DK981" s="123"/>
      <c r="DL981" s="123"/>
      <c r="DM981" s="123"/>
      <c r="DN981" s="123"/>
      <c r="DO981" s="123"/>
      <c r="DP981" s="123"/>
      <c r="DQ981" s="123"/>
      <c r="DR981" s="123"/>
      <c r="DS981" s="123"/>
      <c r="DT981" s="123"/>
      <c r="DU981" s="123"/>
      <c r="DV981" s="123"/>
      <c r="DW981" s="123"/>
      <c r="DX981" s="123"/>
      <c r="DY981" s="123"/>
      <c r="DZ981" s="123"/>
      <c r="EA981" s="123"/>
      <c r="EB981" s="123"/>
      <c r="EC981" s="123"/>
      <c r="ED981" s="123"/>
      <c r="EE981" s="123"/>
      <c r="EF981" s="123"/>
      <c r="EG981" s="123"/>
      <c r="EH981" s="123"/>
      <c r="EI981" s="123"/>
      <c r="EJ981" s="123"/>
      <c r="EK981" s="123"/>
      <c r="EL981" s="123"/>
      <c r="EM981" s="123"/>
      <c r="EN981" s="123"/>
      <c r="EO981" s="123"/>
      <c r="EP981" s="123"/>
      <c r="EQ981" s="123"/>
      <c r="ER981" s="123"/>
      <c r="ES981" s="123"/>
      <c r="ET981" s="123"/>
      <c r="EU981" s="123"/>
      <c r="EV981" s="123"/>
      <c r="EW981" s="123"/>
      <c r="EX981" s="123"/>
      <c r="EY981" s="123"/>
      <c r="EZ981" s="123"/>
      <c r="FA981" s="123"/>
      <c r="FB981" s="123"/>
      <c r="FC981" s="123"/>
      <c r="FD981" s="123"/>
      <c r="FE981" s="123"/>
      <c r="FF981" s="123"/>
      <c r="FG981" s="123"/>
      <c r="FH981" s="123"/>
      <c r="FI981" s="123"/>
      <c r="FJ981" s="123"/>
      <c r="FK981" s="123"/>
      <c r="FL981" s="123"/>
      <c r="FM981" s="123"/>
      <c r="FN981" s="123"/>
      <c r="FO981" s="123"/>
      <c r="FP981" s="123"/>
      <c r="FQ981" s="123"/>
      <c r="FR981" s="123"/>
      <c r="FS981" s="123"/>
      <c r="FT981" s="123"/>
      <c r="FU981" s="123"/>
      <c r="FV981" s="123"/>
      <c r="FW981" s="123"/>
      <c r="FX981" s="123"/>
      <c r="FY981" s="123"/>
      <c r="FZ981" s="123"/>
      <c r="GA981" s="123"/>
      <c r="GB981" s="123"/>
      <c r="GC981" s="123"/>
      <c r="GD981" s="123"/>
      <c r="GE981" s="123"/>
      <c r="GF981" s="123"/>
      <c r="GG981" s="123"/>
      <c r="GH981" s="123"/>
      <c r="GI981" s="123"/>
      <c r="GJ981" s="123"/>
      <c r="GK981" s="123"/>
      <c r="GL981" s="123"/>
      <c r="GM981" s="123"/>
      <c r="GN981" s="123"/>
      <c r="GO981" s="123"/>
      <c r="GP981" s="123"/>
      <c r="GQ981" s="123"/>
      <c r="GR981" s="123"/>
      <c r="GS981" s="123"/>
      <c r="GT981" s="123"/>
      <c r="GU981" s="123"/>
      <c r="GV981" s="123"/>
      <c r="GW981" s="123"/>
      <c r="GX981" s="123"/>
      <c r="GY981" s="123"/>
      <c r="GZ981" s="123"/>
      <c r="HA981" s="123"/>
      <c r="HB981" s="123"/>
      <c r="HC981" s="123"/>
      <c r="HD981" s="123"/>
      <c r="HE981" s="123"/>
      <c r="HF981" s="123"/>
      <c r="HG981" s="123"/>
      <c r="HH981" s="123"/>
      <c r="HI981" s="123"/>
      <c r="HJ981" s="123"/>
      <c r="HK981" s="123"/>
      <c r="HL981" s="123"/>
      <c r="HM981" s="123"/>
      <c r="HN981" s="123"/>
      <c r="HO981" s="123"/>
      <c r="HP981" s="123"/>
      <c r="HQ981" s="123"/>
      <c r="HR981" s="123"/>
      <c r="HS981" s="123"/>
      <c r="HT981" s="123"/>
      <c r="HU981" s="123"/>
      <c r="HV981" s="123"/>
      <c r="HW981" s="123"/>
      <c r="HX981" s="123"/>
      <c r="HY981" s="123"/>
      <c r="HZ981" s="123"/>
      <c r="IA981" s="123"/>
      <c r="IB981" s="123"/>
      <c r="IC981" s="123"/>
      <c r="ID981" s="123"/>
      <c r="IE981" s="123"/>
      <c r="IF981" s="123"/>
      <c r="IG981" s="123"/>
      <c r="IH981" s="123"/>
      <c r="II981" s="123"/>
      <c r="IJ981" s="123"/>
      <c r="IK981" s="123"/>
      <c r="IL981" s="123"/>
    </row>
    <row r="982" spans="1:246" ht="30">
      <c r="A982" s="49" t="s">
        <v>841</v>
      </c>
      <c r="B982" s="49" t="s">
        <v>1319</v>
      </c>
      <c r="E982" s="90">
        <v>1</v>
      </c>
      <c r="F982" s="115" t="s">
        <v>686</v>
      </c>
      <c r="G982" s="395" t="s">
        <v>903</v>
      </c>
      <c r="H982" s="222">
        <f t="shared" ref="H982:H991" si="183">SUM(I982:K982)</f>
        <v>9130</v>
      </c>
      <c r="I982" s="203">
        <v>8300</v>
      </c>
      <c r="J982" s="113"/>
      <c r="K982" s="113">
        <v>830</v>
      </c>
      <c r="L982" s="88">
        <f t="shared" ref="L982:L991" si="184">SUM(M982:O982)</f>
        <v>8300</v>
      </c>
      <c r="M982" s="113">
        <v>8300</v>
      </c>
      <c r="N982" s="114"/>
      <c r="O982" s="113"/>
      <c r="P982" s="113">
        <f t="shared" ref="P982:P991" si="185">SUM(Q982:S982)</f>
        <v>0</v>
      </c>
      <c r="Q982" s="113"/>
      <c r="R982" s="114"/>
      <c r="S982" s="114"/>
      <c r="T982" s="114">
        <f t="shared" ref="T982:T991" si="186">SUM(U982:W982)</f>
        <v>0</v>
      </c>
      <c r="U982" s="114">
        <v>0</v>
      </c>
      <c r="V982" s="114"/>
      <c r="W982" s="114"/>
      <c r="X982" s="82" t="s">
        <v>598</v>
      </c>
      <c r="Y982" s="90"/>
      <c r="Z982" s="50">
        <f t="shared" si="177"/>
        <v>9130</v>
      </c>
      <c r="AA982" s="51">
        <f t="shared" si="178"/>
        <v>8300</v>
      </c>
      <c r="AB982" s="51">
        <f t="shared" si="179"/>
        <v>0</v>
      </c>
      <c r="AC982" s="51">
        <f t="shared" si="180"/>
        <v>0</v>
      </c>
      <c r="AD982" s="84"/>
      <c r="AE982" s="84"/>
      <c r="AF982" s="84"/>
      <c r="AG982" s="84"/>
      <c r="AH982" s="84"/>
      <c r="AI982" s="84"/>
      <c r="AJ982" s="84"/>
      <c r="AK982" s="84"/>
      <c r="AL982" s="84"/>
      <c r="AM982" s="84"/>
      <c r="AN982" s="84"/>
      <c r="AO982" s="84"/>
      <c r="AP982" s="84"/>
      <c r="AQ982" s="84"/>
      <c r="AR982" s="84"/>
      <c r="AS982" s="84"/>
      <c r="AT982" s="84"/>
      <c r="AU982" s="84"/>
      <c r="AV982" s="84"/>
      <c r="AW982" s="84"/>
      <c r="AX982" s="84"/>
      <c r="AY982" s="84"/>
      <c r="AZ982" s="84"/>
      <c r="BA982" s="84"/>
      <c r="BB982" s="84"/>
      <c r="BC982" s="84"/>
      <c r="BD982" s="84"/>
      <c r="BE982" s="84"/>
      <c r="BF982" s="84"/>
      <c r="BG982" s="84"/>
      <c r="BH982" s="84"/>
      <c r="BI982" s="84"/>
      <c r="BJ982" s="84"/>
      <c r="BK982" s="84"/>
      <c r="BL982" s="84"/>
      <c r="BM982" s="84"/>
      <c r="BN982" s="84"/>
      <c r="BO982" s="84"/>
      <c r="BP982" s="84"/>
      <c r="BQ982" s="84"/>
      <c r="BR982" s="84"/>
      <c r="BS982" s="84"/>
      <c r="BT982" s="84"/>
      <c r="BU982" s="84"/>
      <c r="BV982" s="84"/>
      <c r="BW982" s="84"/>
      <c r="BX982" s="84"/>
      <c r="BY982" s="84"/>
      <c r="BZ982" s="84"/>
      <c r="CA982" s="84"/>
      <c r="CB982" s="84"/>
      <c r="CC982" s="84"/>
      <c r="CD982" s="84"/>
      <c r="CE982" s="84"/>
      <c r="CF982" s="84"/>
      <c r="CG982" s="84"/>
      <c r="CH982" s="84"/>
      <c r="CI982" s="84"/>
      <c r="CJ982" s="84"/>
      <c r="CK982" s="84"/>
      <c r="CL982" s="84"/>
      <c r="CM982" s="84"/>
      <c r="CN982" s="84"/>
      <c r="CO982" s="84"/>
      <c r="CP982" s="84"/>
      <c r="CQ982" s="84"/>
      <c r="CR982" s="84"/>
      <c r="CS982" s="84"/>
      <c r="CT982" s="84"/>
      <c r="CU982" s="84"/>
      <c r="CV982" s="84"/>
      <c r="CW982" s="84"/>
      <c r="CX982" s="84"/>
      <c r="CY982" s="84"/>
      <c r="CZ982" s="84"/>
      <c r="DA982" s="84"/>
      <c r="DB982" s="84"/>
      <c r="DC982" s="84"/>
      <c r="DD982" s="84"/>
      <c r="DE982" s="84"/>
      <c r="DF982" s="84"/>
      <c r="DG982" s="84"/>
      <c r="DH982" s="84"/>
      <c r="DI982" s="84"/>
      <c r="DJ982" s="84"/>
      <c r="DK982" s="84"/>
      <c r="DL982" s="84"/>
      <c r="DM982" s="84"/>
      <c r="DN982" s="84"/>
      <c r="DO982" s="84"/>
      <c r="DP982" s="84"/>
      <c r="DQ982" s="84"/>
      <c r="DR982" s="84"/>
      <c r="DS982" s="84"/>
      <c r="DT982" s="84"/>
      <c r="DU982" s="84"/>
      <c r="DV982" s="84"/>
      <c r="DW982" s="84"/>
      <c r="DX982" s="84"/>
      <c r="DY982" s="84"/>
      <c r="DZ982" s="84"/>
      <c r="EA982" s="84"/>
      <c r="EB982" s="84"/>
      <c r="EC982" s="84"/>
      <c r="ED982" s="84"/>
      <c r="EE982" s="84"/>
      <c r="EF982" s="84"/>
      <c r="EG982" s="84"/>
      <c r="EH982" s="84"/>
      <c r="EI982" s="84"/>
      <c r="EJ982" s="84"/>
      <c r="EK982" s="84"/>
      <c r="EL982" s="84"/>
      <c r="EM982" s="84"/>
      <c r="EN982" s="84"/>
      <c r="EO982" s="84"/>
      <c r="EP982" s="84"/>
      <c r="EQ982" s="84"/>
      <c r="ER982" s="84"/>
      <c r="ES982" s="84"/>
      <c r="ET982" s="84"/>
      <c r="EU982" s="84"/>
      <c r="EV982" s="84"/>
      <c r="EW982" s="84"/>
      <c r="EX982" s="84"/>
      <c r="EY982" s="84"/>
      <c r="EZ982" s="84"/>
      <c r="FA982" s="84"/>
      <c r="FB982" s="84"/>
      <c r="FC982" s="84"/>
      <c r="FD982" s="84"/>
      <c r="FE982" s="84"/>
      <c r="FF982" s="84"/>
      <c r="FG982" s="84"/>
      <c r="FH982" s="84"/>
      <c r="FI982" s="84"/>
      <c r="FJ982" s="84"/>
      <c r="FK982" s="84"/>
      <c r="FL982" s="84"/>
      <c r="FM982" s="84"/>
      <c r="FN982" s="84"/>
      <c r="FO982" s="84"/>
      <c r="FP982" s="84"/>
      <c r="FQ982" s="84"/>
      <c r="FR982" s="84"/>
      <c r="FS982" s="84"/>
      <c r="FT982" s="84"/>
      <c r="FU982" s="84"/>
      <c r="FV982" s="84"/>
      <c r="FW982" s="84"/>
      <c r="FX982" s="84"/>
      <c r="FY982" s="84"/>
      <c r="FZ982" s="84"/>
      <c r="GA982" s="84"/>
      <c r="GB982" s="84"/>
      <c r="GC982" s="84"/>
      <c r="GD982" s="84"/>
      <c r="GE982" s="84"/>
      <c r="GF982" s="84"/>
      <c r="GG982" s="84"/>
      <c r="GH982" s="84"/>
      <c r="GI982" s="84"/>
      <c r="GJ982" s="84"/>
      <c r="GK982" s="84"/>
      <c r="GL982" s="84"/>
      <c r="GM982" s="84"/>
      <c r="GN982" s="84"/>
      <c r="GO982" s="84"/>
      <c r="GP982" s="84"/>
      <c r="GQ982" s="84"/>
      <c r="GR982" s="84"/>
      <c r="GS982" s="84"/>
      <c r="GT982" s="84"/>
      <c r="GU982" s="84"/>
      <c r="GV982" s="84"/>
      <c r="GW982" s="84"/>
      <c r="GX982" s="84"/>
      <c r="GY982" s="84"/>
      <c r="GZ982" s="84"/>
      <c r="HA982" s="84"/>
      <c r="HB982" s="84"/>
      <c r="HC982" s="84"/>
      <c r="HD982" s="84"/>
      <c r="HE982" s="84"/>
      <c r="HF982" s="84"/>
      <c r="HG982" s="84"/>
      <c r="HH982" s="84"/>
      <c r="HI982" s="84"/>
      <c r="HJ982" s="84"/>
      <c r="HK982" s="84"/>
      <c r="HL982" s="84"/>
      <c r="HM982" s="84"/>
      <c r="HN982" s="84"/>
      <c r="HO982" s="84"/>
      <c r="HP982" s="84"/>
      <c r="HQ982" s="84"/>
      <c r="HR982" s="84"/>
      <c r="HS982" s="84"/>
      <c r="HT982" s="84"/>
      <c r="HU982" s="84"/>
      <c r="HV982" s="84"/>
      <c r="HW982" s="84"/>
      <c r="HX982" s="84"/>
      <c r="HY982" s="84"/>
      <c r="HZ982" s="84"/>
      <c r="IA982" s="84"/>
      <c r="IB982" s="84"/>
      <c r="IC982" s="84"/>
      <c r="ID982" s="84"/>
      <c r="IE982" s="84"/>
      <c r="IF982" s="84"/>
      <c r="IG982" s="84"/>
      <c r="IH982" s="84"/>
      <c r="II982" s="84"/>
      <c r="IJ982" s="84"/>
      <c r="IK982" s="84"/>
      <c r="IL982" s="84"/>
    </row>
    <row r="983" spans="1:246" ht="30">
      <c r="A983" s="49" t="s">
        <v>841</v>
      </c>
      <c r="B983" s="49" t="s">
        <v>1319</v>
      </c>
      <c r="E983" s="90">
        <v>2</v>
      </c>
      <c r="F983" s="115" t="s">
        <v>687</v>
      </c>
      <c r="G983" s="395"/>
      <c r="H983" s="222">
        <f t="shared" si="183"/>
        <v>4381.9017000000003</v>
      </c>
      <c r="I983" s="203">
        <v>3983.547</v>
      </c>
      <c r="J983" s="113"/>
      <c r="K983" s="113">
        <v>398.35470000000004</v>
      </c>
      <c r="L983" s="88">
        <f t="shared" si="184"/>
        <v>3983.547</v>
      </c>
      <c r="M983" s="113">
        <v>3983.547</v>
      </c>
      <c r="N983" s="114"/>
      <c r="O983" s="113"/>
      <c r="P983" s="113">
        <f t="shared" si="185"/>
        <v>0</v>
      </c>
      <c r="Q983" s="113"/>
      <c r="R983" s="114"/>
      <c r="S983" s="114"/>
      <c r="T983" s="114">
        <f t="shared" si="186"/>
        <v>2E-3</v>
      </c>
      <c r="U983" s="114">
        <v>2E-3</v>
      </c>
      <c r="V983" s="114"/>
      <c r="W983" s="114"/>
      <c r="X983" s="82" t="s">
        <v>598</v>
      </c>
      <c r="Y983" s="90"/>
      <c r="Z983" s="50">
        <f t="shared" si="177"/>
        <v>4381.9017000000003</v>
      </c>
      <c r="AA983" s="51">
        <f t="shared" si="178"/>
        <v>3983.547</v>
      </c>
      <c r="AB983" s="51">
        <f t="shared" si="179"/>
        <v>0</v>
      </c>
      <c r="AC983" s="51">
        <f t="shared" si="180"/>
        <v>2E-3</v>
      </c>
      <c r="AD983" s="84"/>
      <c r="AE983" s="84"/>
      <c r="AF983" s="84"/>
      <c r="AG983" s="84"/>
      <c r="AH983" s="84"/>
      <c r="AI983" s="84"/>
      <c r="AJ983" s="84"/>
      <c r="AK983" s="84"/>
      <c r="AL983" s="84"/>
      <c r="AM983" s="84"/>
      <c r="AN983" s="84"/>
      <c r="AO983" s="84"/>
      <c r="AP983" s="84"/>
      <c r="AQ983" s="84"/>
      <c r="AR983" s="84"/>
      <c r="AS983" s="84"/>
      <c r="AT983" s="84"/>
      <c r="AU983" s="84"/>
      <c r="AV983" s="84"/>
      <c r="AW983" s="84"/>
      <c r="AX983" s="84"/>
      <c r="AY983" s="84"/>
      <c r="AZ983" s="84"/>
      <c r="BA983" s="84"/>
      <c r="BB983" s="84"/>
      <c r="BC983" s="84"/>
      <c r="BD983" s="84"/>
      <c r="BE983" s="84"/>
      <c r="BF983" s="84"/>
      <c r="BG983" s="84"/>
      <c r="BH983" s="84"/>
      <c r="BI983" s="84"/>
      <c r="BJ983" s="84"/>
      <c r="BK983" s="84"/>
      <c r="BL983" s="84"/>
      <c r="BM983" s="84"/>
      <c r="BN983" s="84"/>
      <c r="BO983" s="84"/>
      <c r="BP983" s="84"/>
      <c r="BQ983" s="84"/>
      <c r="BR983" s="84"/>
      <c r="BS983" s="84"/>
      <c r="BT983" s="84"/>
      <c r="BU983" s="84"/>
      <c r="BV983" s="84"/>
      <c r="BW983" s="84"/>
      <c r="BX983" s="84"/>
      <c r="BY983" s="84"/>
      <c r="BZ983" s="84"/>
      <c r="CA983" s="84"/>
      <c r="CB983" s="84"/>
      <c r="CC983" s="84"/>
      <c r="CD983" s="84"/>
      <c r="CE983" s="84"/>
      <c r="CF983" s="84"/>
      <c r="CG983" s="84"/>
      <c r="CH983" s="84"/>
      <c r="CI983" s="84"/>
      <c r="CJ983" s="84"/>
      <c r="CK983" s="84"/>
      <c r="CL983" s="84"/>
      <c r="CM983" s="84"/>
      <c r="CN983" s="84"/>
      <c r="CO983" s="84"/>
      <c r="CP983" s="84"/>
      <c r="CQ983" s="84"/>
      <c r="CR983" s="84"/>
      <c r="CS983" s="84"/>
      <c r="CT983" s="84"/>
      <c r="CU983" s="84"/>
      <c r="CV983" s="84"/>
      <c r="CW983" s="84"/>
      <c r="CX983" s="84"/>
      <c r="CY983" s="84"/>
      <c r="CZ983" s="84"/>
      <c r="DA983" s="84"/>
      <c r="DB983" s="84"/>
      <c r="DC983" s="84"/>
      <c r="DD983" s="84"/>
      <c r="DE983" s="84"/>
      <c r="DF983" s="84"/>
      <c r="DG983" s="84"/>
      <c r="DH983" s="84"/>
      <c r="DI983" s="84"/>
      <c r="DJ983" s="84"/>
      <c r="DK983" s="84"/>
      <c r="DL983" s="84"/>
      <c r="DM983" s="84"/>
      <c r="DN983" s="84"/>
      <c r="DO983" s="84"/>
      <c r="DP983" s="84"/>
      <c r="DQ983" s="84"/>
      <c r="DR983" s="84"/>
      <c r="DS983" s="84"/>
      <c r="DT983" s="84"/>
      <c r="DU983" s="84"/>
      <c r="DV983" s="84"/>
      <c r="DW983" s="84"/>
      <c r="DX983" s="84"/>
      <c r="DY983" s="84"/>
      <c r="DZ983" s="84"/>
      <c r="EA983" s="84"/>
      <c r="EB983" s="84"/>
      <c r="EC983" s="84"/>
      <c r="ED983" s="84"/>
      <c r="EE983" s="84"/>
      <c r="EF983" s="84"/>
      <c r="EG983" s="84"/>
      <c r="EH983" s="84"/>
      <c r="EI983" s="84"/>
      <c r="EJ983" s="84"/>
      <c r="EK983" s="84"/>
      <c r="EL983" s="84"/>
      <c r="EM983" s="84"/>
      <c r="EN983" s="84"/>
      <c r="EO983" s="84"/>
      <c r="EP983" s="84"/>
      <c r="EQ983" s="84"/>
      <c r="ER983" s="84"/>
      <c r="ES983" s="84"/>
      <c r="ET983" s="84"/>
      <c r="EU983" s="84"/>
      <c r="EV983" s="84"/>
      <c r="EW983" s="84"/>
      <c r="EX983" s="84"/>
      <c r="EY983" s="84"/>
      <c r="EZ983" s="84"/>
      <c r="FA983" s="84"/>
      <c r="FB983" s="84"/>
      <c r="FC983" s="84"/>
      <c r="FD983" s="84"/>
      <c r="FE983" s="84"/>
      <c r="FF983" s="84"/>
      <c r="FG983" s="84"/>
      <c r="FH983" s="84"/>
      <c r="FI983" s="84"/>
      <c r="FJ983" s="84"/>
      <c r="FK983" s="84"/>
      <c r="FL983" s="84"/>
      <c r="FM983" s="84"/>
      <c r="FN983" s="84"/>
      <c r="FO983" s="84"/>
      <c r="FP983" s="84"/>
      <c r="FQ983" s="84"/>
      <c r="FR983" s="84"/>
      <c r="FS983" s="84"/>
      <c r="FT983" s="84"/>
      <c r="FU983" s="84"/>
      <c r="FV983" s="84"/>
      <c r="FW983" s="84"/>
      <c r="FX983" s="84"/>
      <c r="FY983" s="84"/>
      <c r="FZ983" s="84"/>
      <c r="GA983" s="84"/>
      <c r="GB983" s="84"/>
      <c r="GC983" s="84"/>
      <c r="GD983" s="84"/>
      <c r="GE983" s="84"/>
      <c r="GF983" s="84"/>
      <c r="GG983" s="84"/>
      <c r="GH983" s="84"/>
      <c r="GI983" s="84"/>
      <c r="GJ983" s="84"/>
      <c r="GK983" s="84"/>
      <c r="GL983" s="84"/>
      <c r="GM983" s="84"/>
      <c r="GN983" s="84"/>
      <c r="GO983" s="84"/>
      <c r="GP983" s="84"/>
      <c r="GQ983" s="84"/>
      <c r="GR983" s="84"/>
      <c r="GS983" s="84"/>
      <c r="GT983" s="84"/>
      <c r="GU983" s="84"/>
      <c r="GV983" s="84"/>
      <c r="GW983" s="84"/>
      <c r="GX983" s="84"/>
      <c r="GY983" s="84"/>
      <c r="GZ983" s="84"/>
      <c r="HA983" s="84"/>
      <c r="HB983" s="84"/>
      <c r="HC983" s="84"/>
      <c r="HD983" s="84"/>
      <c r="HE983" s="84"/>
      <c r="HF983" s="84"/>
      <c r="HG983" s="84"/>
      <c r="HH983" s="84"/>
      <c r="HI983" s="84"/>
      <c r="HJ983" s="84"/>
      <c r="HK983" s="84"/>
      <c r="HL983" s="84"/>
      <c r="HM983" s="84"/>
      <c r="HN983" s="84"/>
      <c r="HO983" s="84"/>
      <c r="HP983" s="84"/>
      <c r="HQ983" s="84"/>
      <c r="HR983" s="84"/>
      <c r="HS983" s="84"/>
      <c r="HT983" s="84"/>
      <c r="HU983" s="84"/>
      <c r="HV983" s="84"/>
      <c r="HW983" s="84"/>
      <c r="HX983" s="84"/>
      <c r="HY983" s="84"/>
      <c r="HZ983" s="84"/>
      <c r="IA983" s="84"/>
      <c r="IB983" s="84"/>
      <c r="IC983" s="84"/>
      <c r="ID983" s="84"/>
      <c r="IE983" s="84"/>
      <c r="IF983" s="84"/>
      <c r="IG983" s="84"/>
      <c r="IH983" s="84"/>
      <c r="II983" s="84"/>
      <c r="IJ983" s="84"/>
      <c r="IK983" s="84"/>
      <c r="IL983" s="84"/>
    </row>
    <row r="984" spans="1:246" ht="30">
      <c r="A984" s="49" t="s">
        <v>841</v>
      </c>
      <c r="B984" s="49" t="s">
        <v>1319</v>
      </c>
      <c r="E984" s="90">
        <v>3</v>
      </c>
      <c r="F984" s="115" t="s">
        <v>688</v>
      </c>
      <c r="G984" s="395"/>
      <c r="H984" s="222">
        <f t="shared" si="183"/>
        <v>9523.8087999999989</v>
      </c>
      <c r="I984" s="203">
        <v>8658.0079999999998</v>
      </c>
      <c r="J984" s="113"/>
      <c r="K984" s="113">
        <v>865.80079999999998</v>
      </c>
      <c r="L984" s="88">
        <f t="shared" si="184"/>
        <v>8658.0079999999998</v>
      </c>
      <c r="M984" s="113">
        <v>8658.0079999999998</v>
      </c>
      <c r="N984" s="114"/>
      <c r="O984" s="113"/>
      <c r="P984" s="113">
        <f t="shared" si="185"/>
        <v>0</v>
      </c>
      <c r="Q984" s="113"/>
      <c r="R984" s="114"/>
      <c r="S984" s="114"/>
      <c r="T984" s="114">
        <f t="shared" si="186"/>
        <v>93.93</v>
      </c>
      <c r="U984" s="114">
        <v>93.93</v>
      </c>
      <c r="V984" s="114"/>
      <c r="W984" s="114"/>
      <c r="X984" s="82" t="s">
        <v>596</v>
      </c>
      <c r="Y984" s="90"/>
      <c r="Z984" s="50">
        <f t="shared" si="177"/>
        <v>9523.8087999999989</v>
      </c>
      <c r="AA984" s="51">
        <f t="shared" si="178"/>
        <v>8658.0079999999998</v>
      </c>
      <c r="AB984" s="51">
        <f t="shared" si="179"/>
        <v>0</v>
      </c>
      <c r="AC984" s="51">
        <f t="shared" si="180"/>
        <v>93.93</v>
      </c>
      <c r="AD984" s="84"/>
      <c r="AE984" s="84"/>
      <c r="AF984" s="84"/>
      <c r="AG984" s="84"/>
      <c r="AH984" s="84"/>
      <c r="AI984" s="84"/>
      <c r="AJ984" s="84"/>
      <c r="AK984" s="84"/>
      <c r="AL984" s="84"/>
      <c r="AM984" s="84"/>
      <c r="AN984" s="84"/>
      <c r="AO984" s="84"/>
      <c r="AP984" s="84"/>
      <c r="AQ984" s="84"/>
      <c r="AR984" s="84"/>
      <c r="AS984" s="84"/>
      <c r="AT984" s="84"/>
      <c r="AU984" s="84"/>
      <c r="AV984" s="84"/>
      <c r="AW984" s="84"/>
      <c r="AX984" s="84"/>
      <c r="AY984" s="84"/>
      <c r="AZ984" s="84"/>
      <c r="BA984" s="84"/>
      <c r="BB984" s="84"/>
      <c r="BC984" s="84"/>
      <c r="BD984" s="84"/>
      <c r="BE984" s="84"/>
      <c r="BF984" s="84"/>
      <c r="BG984" s="84"/>
      <c r="BH984" s="84"/>
      <c r="BI984" s="84"/>
      <c r="BJ984" s="84"/>
      <c r="BK984" s="84"/>
      <c r="BL984" s="84"/>
      <c r="BM984" s="84"/>
      <c r="BN984" s="84"/>
      <c r="BO984" s="84"/>
      <c r="BP984" s="84"/>
      <c r="BQ984" s="84"/>
      <c r="BR984" s="84"/>
      <c r="BS984" s="84"/>
      <c r="BT984" s="84"/>
      <c r="BU984" s="84"/>
      <c r="BV984" s="84"/>
      <c r="BW984" s="84"/>
      <c r="BX984" s="84"/>
      <c r="BY984" s="84"/>
      <c r="BZ984" s="84"/>
      <c r="CA984" s="84"/>
      <c r="CB984" s="84"/>
      <c r="CC984" s="84"/>
      <c r="CD984" s="84"/>
      <c r="CE984" s="84"/>
      <c r="CF984" s="84"/>
      <c r="CG984" s="84"/>
      <c r="CH984" s="84"/>
      <c r="CI984" s="84"/>
      <c r="CJ984" s="84"/>
      <c r="CK984" s="84"/>
      <c r="CL984" s="84"/>
      <c r="CM984" s="84"/>
      <c r="CN984" s="84"/>
      <c r="CO984" s="84"/>
      <c r="CP984" s="84"/>
      <c r="CQ984" s="84"/>
      <c r="CR984" s="84"/>
      <c r="CS984" s="84"/>
      <c r="CT984" s="84"/>
      <c r="CU984" s="84"/>
      <c r="CV984" s="84"/>
      <c r="CW984" s="84"/>
      <c r="CX984" s="84"/>
      <c r="CY984" s="84"/>
      <c r="CZ984" s="84"/>
      <c r="DA984" s="84"/>
      <c r="DB984" s="84"/>
      <c r="DC984" s="84"/>
      <c r="DD984" s="84"/>
      <c r="DE984" s="84"/>
      <c r="DF984" s="84"/>
      <c r="DG984" s="84"/>
      <c r="DH984" s="84"/>
      <c r="DI984" s="84"/>
      <c r="DJ984" s="84"/>
      <c r="DK984" s="84"/>
      <c r="DL984" s="84"/>
      <c r="DM984" s="84"/>
      <c r="DN984" s="84"/>
      <c r="DO984" s="84"/>
      <c r="DP984" s="84"/>
      <c r="DQ984" s="84"/>
      <c r="DR984" s="84"/>
      <c r="DS984" s="84"/>
      <c r="DT984" s="84"/>
      <c r="DU984" s="84"/>
      <c r="DV984" s="84"/>
      <c r="DW984" s="84"/>
      <c r="DX984" s="84"/>
      <c r="DY984" s="84"/>
      <c r="DZ984" s="84"/>
      <c r="EA984" s="84"/>
      <c r="EB984" s="84"/>
      <c r="EC984" s="84"/>
      <c r="ED984" s="84"/>
      <c r="EE984" s="84"/>
      <c r="EF984" s="84"/>
      <c r="EG984" s="84"/>
      <c r="EH984" s="84"/>
      <c r="EI984" s="84"/>
      <c r="EJ984" s="84"/>
      <c r="EK984" s="84"/>
      <c r="EL984" s="84"/>
      <c r="EM984" s="84"/>
      <c r="EN984" s="84"/>
      <c r="EO984" s="84"/>
      <c r="EP984" s="84"/>
      <c r="EQ984" s="84"/>
      <c r="ER984" s="84"/>
      <c r="ES984" s="84"/>
      <c r="ET984" s="84"/>
      <c r="EU984" s="84"/>
      <c r="EV984" s="84"/>
      <c r="EW984" s="84"/>
      <c r="EX984" s="84"/>
      <c r="EY984" s="84"/>
      <c r="EZ984" s="84"/>
      <c r="FA984" s="84"/>
      <c r="FB984" s="84"/>
      <c r="FC984" s="84"/>
      <c r="FD984" s="84"/>
      <c r="FE984" s="84"/>
      <c r="FF984" s="84"/>
      <c r="FG984" s="84"/>
      <c r="FH984" s="84"/>
      <c r="FI984" s="84"/>
      <c r="FJ984" s="84"/>
      <c r="FK984" s="84"/>
      <c r="FL984" s="84"/>
      <c r="FM984" s="84"/>
      <c r="FN984" s="84"/>
      <c r="FO984" s="84"/>
      <c r="FP984" s="84"/>
      <c r="FQ984" s="84"/>
      <c r="FR984" s="84"/>
      <c r="FS984" s="84"/>
      <c r="FT984" s="84"/>
      <c r="FU984" s="84"/>
      <c r="FV984" s="84"/>
      <c r="FW984" s="84"/>
      <c r="FX984" s="84"/>
      <c r="FY984" s="84"/>
      <c r="FZ984" s="84"/>
      <c r="GA984" s="84"/>
      <c r="GB984" s="84"/>
      <c r="GC984" s="84"/>
      <c r="GD984" s="84"/>
      <c r="GE984" s="84"/>
      <c r="GF984" s="84"/>
      <c r="GG984" s="84"/>
      <c r="GH984" s="84"/>
      <c r="GI984" s="84"/>
      <c r="GJ984" s="84"/>
      <c r="GK984" s="84"/>
      <c r="GL984" s="84"/>
      <c r="GM984" s="84"/>
      <c r="GN984" s="84"/>
      <c r="GO984" s="84"/>
      <c r="GP984" s="84"/>
      <c r="GQ984" s="84"/>
      <c r="GR984" s="84"/>
      <c r="GS984" s="84"/>
      <c r="GT984" s="84"/>
      <c r="GU984" s="84"/>
      <c r="GV984" s="84"/>
      <c r="GW984" s="84"/>
      <c r="GX984" s="84"/>
      <c r="GY984" s="84"/>
      <c r="GZ984" s="84"/>
      <c r="HA984" s="84"/>
      <c r="HB984" s="84"/>
      <c r="HC984" s="84"/>
      <c r="HD984" s="84"/>
      <c r="HE984" s="84"/>
      <c r="HF984" s="84"/>
      <c r="HG984" s="84"/>
      <c r="HH984" s="84"/>
      <c r="HI984" s="84"/>
      <c r="HJ984" s="84"/>
      <c r="HK984" s="84"/>
      <c r="HL984" s="84"/>
      <c r="HM984" s="84"/>
      <c r="HN984" s="84"/>
      <c r="HO984" s="84"/>
      <c r="HP984" s="84"/>
      <c r="HQ984" s="84"/>
      <c r="HR984" s="84"/>
      <c r="HS984" s="84"/>
      <c r="HT984" s="84"/>
      <c r="HU984" s="84"/>
      <c r="HV984" s="84"/>
      <c r="HW984" s="84"/>
      <c r="HX984" s="84"/>
      <c r="HY984" s="84"/>
      <c r="HZ984" s="84"/>
      <c r="IA984" s="84"/>
      <c r="IB984" s="84"/>
      <c r="IC984" s="84"/>
      <c r="ID984" s="84"/>
      <c r="IE984" s="84"/>
      <c r="IF984" s="84"/>
      <c r="IG984" s="84"/>
      <c r="IH984" s="84"/>
      <c r="II984" s="84"/>
      <c r="IJ984" s="84"/>
      <c r="IK984" s="84"/>
      <c r="IL984" s="84"/>
    </row>
    <row r="985" spans="1:246" ht="30">
      <c r="A985" s="49" t="s">
        <v>841</v>
      </c>
      <c r="B985" s="49" t="s">
        <v>1319</v>
      </c>
      <c r="E985" s="90">
        <v>4</v>
      </c>
      <c r="F985" s="115" t="s">
        <v>689</v>
      </c>
      <c r="G985" s="395"/>
      <c r="H985" s="222">
        <f t="shared" si="183"/>
        <v>3911.6</v>
      </c>
      <c r="I985" s="203">
        <v>3556</v>
      </c>
      <c r="J985" s="113"/>
      <c r="K985" s="113">
        <v>355.6</v>
      </c>
      <c r="L985" s="88">
        <f t="shared" si="184"/>
        <v>1301</v>
      </c>
      <c r="M985" s="113">
        <v>1301</v>
      </c>
      <c r="N985" s="114"/>
      <c r="O985" s="113"/>
      <c r="P985" s="113">
        <f t="shared" si="185"/>
        <v>2255</v>
      </c>
      <c r="Q985" s="113">
        <v>2255</v>
      </c>
      <c r="R985" s="114"/>
      <c r="S985" s="114"/>
      <c r="T985" s="114">
        <f t="shared" si="186"/>
        <v>0</v>
      </c>
      <c r="U985" s="114">
        <v>0</v>
      </c>
      <c r="V985" s="114"/>
      <c r="W985" s="114"/>
      <c r="X985" s="82" t="s">
        <v>600</v>
      </c>
      <c r="Y985" s="90"/>
      <c r="Z985" s="50">
        <f t="shared" si="177"/>
        <v>3911.6</v>
      </c>
      <c r="AA985" s="51">
        <f t="shared" si="178"/>
        <v>1301</v>
      </c>
      <c r="AB985" s="51">
        <f t="shared" si="179"/>
        <v>2255</v>
      </c>
      <c r="AC985" s="51">
        <f t="shared" si="180"/>
        <v>0</v>
      </c>
      <c r="AD985" s="84"/>
      <c r="AE985" s="84"/>
      <c r="AF985" s="84"/>
      <c r="AG985" s="84"/>
      <c r="AH985" s="84"/>
      <c r="AI985" s="84"/>
      <c r="AJ985" s="84"/>
      <c r="AK985" s="84"/>
      <c r="AL985" s="84"/>
      <c r="AM985" s="84"/>
      <c r="AN985" s="84"/>
      <c r="AO985" s="84"/>
      <c r="AP985" s="84"/>
      <c r="AQ985" s="84"/>
      <c r="AR985" s="84"/>
      <c r="AS985" s="84"/>
      <c r="AT985" s="84"/>
      <c r="AU985" s="84"/>
      <c r="AV985" s="84"/>
      <c r="AW985" s="84"/>
      <c r="AX985" s="84"/>
      <c r="AY985" s="84"/>
      <c r="AZ985" s="84"/>
      <c r="BA985" s="84"/>
      <c r="BB985" s="84"/>
      <c r="BC985" s="84"/>
      <c r="BD985" s="84"/>
      <c r="BE985" s="84"/>
      <c r="BF985" s="84"/>
      <c r="BG985" s="84"/>
      <c r="BH985" s="84"/>
      <c r="BI985" s="84"/>
      <c r="BJ985" s="84"/>
      <c r="BK985" s="84"/>
      <c r="BL985" s="84"/>
      <c r="BM985" s="84"/>
      <c r="BN985" s="84"/>
      <c r="BO985" s="84"/>
      <c r="BP985" s="84"/>
      <c r="BQ985" s="84"/>
      <c r="BR985" s="84"/>
      <c r="BS985" s="84"/>
      <c r="BT985" s="84"/>
      <c r="BU985" s="84"/>
      <c r="BV985" s="84"/>
      <c r="BW985" s="84"/>
      <c r="BX985" s="84"/>
      <c r="BY985" s="84"/>
      <c r="BZ985" s="84"/>
      <c r="CA985" s="84"/>
      <c r="CB985" s="84"/>
      <c r="CC985" s="84"/>
      <c r="CD985" s="84"/>
      <c r="CE985" s="84"/>
      <c r="CF985" s="84"/>
      <c r="CG985" s="84"/>
      <c r="CH985" s="84"/>
      <c r="CI985" s="84"/>
      <c r="CJ985" s="84"/>
      <c r="CK985" s="84"/>
      <c r="CL985" s="84"/>
      <c r="CM985" s="84"/>
      <c r="CN985" s="84"/>
      <c r="CO985" s="84"/>
      <c r="CP985" s="84"/>
      <c r="CQ985" s="84"/>
      <c r="CR985" s="84"/>
      <c r="CS985" s="84"/>
      <c r="CT985" s="84"/>
      <c r="CU985" s="84"/>
      <c r="CV985" s="84"/>
      <c r="CW985" s="84"/>
      <c r="CX985" s="84"/>
      <c r="CY985" s="84"/>
      <c r="CZ985" s="84"/>
      <c r="DA985" s="84"/>
      <c r="DB985" s="84"/>
      <c r="DC985" s="84"/>
      <c r="DD985" s="84"/>
      <c r="DE985" s="84"/>
      <c r="DF985" s="84"/>
      <c r="DG985" s="84"/>
      <c r="DH985" s="84"/>
      <c r="DI985" s="84"/>
      <c r="DJ985" s="84"/>
      <c r="DK985" s="84"/>
      <c r="DL985" s="84"/>
      <c r="DM985" s="84"/>
      <c r="DN985" s="84"/>
      <c r="DO985" s="84"/>
      <c r="DP985" s="84"/>
      <c r="DQ985" s="84"/>
      <c r="DR985" s="84"/>
      <c r="DS985" s="84"/>
      <c r="DT985" s="84"/>
      <c r="DU985" s="84"/>
      <c r="DV985" s="84"/>
      <c r="DW985" s="84"/>
      <c r="DX985" s="84"/>
      <c r="DY985" s="84"/>
      <c r="DZ985" s="84"/>
      <c r="EA985" s="84"/>
      <c r="EB985" s="84"/>
      <c r="EC985" s="84"/>
      <c r="ED985" s="84"/>
      <c r="EE985" s="84"/>
      <c r="EF985" s="84"/>
      <c r="EG985" s="84"/>
      <c r="EH985" s="84"/>
      <c r="EI985" s="84"/>
      <c r="EJ985" s="84"/>
      <c r="EK985" s="84"/>
      <c r="EL985" s="84"/>
      <c r="EM985" s="84"/>
      <c r="EN985" s="84"/>
      <c r="EO985" s="84"/>
      <c r="EP985" s="84"/>
      <c r="EQ985" s="84"/>
      <c r="ER985" s="84"/>
      <c r="ES985" s="84"/>
      <c r="ET985" s="84"/>
      <c r="EU985" s="84"/>
      <c r="EV985" s="84"/>
      <c r="EW985" s="84"/>
      <c r="EX985" s="84"/>
      <c r="EY985" s="84"/>
      <c r="EZ985" s="84"/>
      <c r="FA985" s="84"/>
      <c r="FB985" s="84"/>
      <c r="FC985" s="84"/>
      <c r="FD985" s="84"/>
      <c r="FE985" s="84"/>
      <c r="FF985" s="84"/>
      <c r="FG985" s="84"/>
      <c r="FH985" s="84"/>
      <c r="FI985" s="84"/>
      <c r="FJ985" s="84"/>
      <c r="FK985" s="84"/>
      <c r="FL985" s="84"/>
      <c r="FM985" s="84"/>
      <c r="FN985" s="84"/>
      <c r="FO985" s="84"/>
      <c r="FP985" s="84"/>
      <c r="FQ985" s="84"/>
      <c r="FR985" s="84"/>
      <c r="FS985" s="84"/>
      <c r="FT985" s="84"/>
      <c r="FU985" s="84"/>
      <c r="FV985" s="84"/>
      <c r="FW985" s="84"/>
      <c r="FX985" s="84"/>
      <c r="FY985" s="84"/>
      <c r="FZ985" s="84"/>
      <c r="GA985" s="84"/>
      <c r="GB985" s="84"/>
      <c r="GC985" s="84"/>
      <c r="GD985" s="84"/>
      <c r="GE985" s="84"/>
      <c r="GF985" s="84"/>
      <c r="GG985" s="84"/>
      <c r="GH985" s="84"/>
      <c r="GI985" s="84"/>
      <c r="GJ985" s="84"/>
      <c r="GK985" s="84"/>
      <c r="GL985" s="84"/>
      <c r="GM985" s="84"/>
      <c r="GN985" s="84"/>
      <c r="GO985" s="84"/>
      <c r="GP985" s="84"/>
      <c r="GQ985" s="84"/>
      <c r="GR985" s="84"/>
      <c r="GS985" s="84"/>
      <c r="GT985" s="84"/>
      <c r="GU985" s="84"/>
      <c r="GV985" s="84"/>
      <c r="GW985" s="84"/>
      <c r="GX985" s="84"/>
      <c r="GY985" s="84"/>
      <c r="GZ985" s="84"/>
      <c r="HA985" s="84"/>
      <c r="HB985" s="84"/>
      <c r="HC985" s="84"/>
      <c r="HD985" s="84"/>
      <c r="HE985" s="84"/>
      <c r="HF985" s="84"/>
      <c r="HG985" s="84"/>
      <c r="HH985" s="84"/>
      <c r="HI985" s="84"/>
      <c r="HJ985" s="84"/>
      <c r="HK985" s="84"/>
      <c r="HL985" s="84"/>
      <c r="HM985" s="84"/>
      <c r="HN985" s="84"/>
      <c r="HO985" s="84"/>
      <c r="HP985" s="84"/>
      <c r="HQ985" s="84"/>
      <c r="HR985" s="84"/>
      <c r="HS985" s="84"/>
      <c r="HT985" s="84"/>
      <c r="HU985" s="84"/>
      <c r="HV985" s="84"/>
      <c r="HW985" s="84"/>
      <c r="HX985" s="84"/>
      <c r="HY985" s="84"/>
      <c r="HZ985" s="84"/>
      <c r="IA985" s="84"/>
      <c r="IB985" s="84"/>
      <c r="IC985" s="84"/>
      <c r="ID985" s="84"/>
      <c r="IE985" s="84"/>
      <c r="IF985" s="84"/>
      <c r="IG985" s="84"/>
      <c r="IH985" s="84"/>
      <c r="II985" s="84"/>
      <c r="IJ985" s="84"/>
      <c r="IK985" s="84"/>
      <c r="IL985" s="84"/>
    </row>
    <row r="986" spans="1:246" ht="30">
      <c r="A986" s="49" t="s">
        <v>841</v>
      </c>
      <c r="B986" s="49" t="s">
        <v>1319</v>
      </c>
      <c r="E986" s="90">
        <v>5</v>
      </c>
      <c r="F986" s="115" t="s">
        <v>690</v>
      </c>
      <c r="G986" s="395"/>
      <c r="H986" s="222">
        <f t="shared" si="183"/>
        <v>5069.8999999999996</v>
      </c>
      <c r="I986" s="203">
        <v>4609</v>
      </c>
      <c r="J986" s="113"/>
      <c r="K986" s="113">
        <v>460.90000000000003</v>
      </c>
      <c r="L986" s="88">
        <f t="shared" si="184"/>
        <v>1800</v>
      </c>
      <c r="M986" s="113">
        <v>1800</v>
      </c>
      <c r="N986" s="114"/>
      <c r="O986" s="113"/>
      <c r="P986" s="113">
        <f t="shared" si="185"/>
        <v>2809</v>
      </c>
      <c r="Q986" s="113">
        <v>2809</v>
      </c>
      <c r="R986" s="114"/>
      <c r="S986" s="114"/>
      <c r="T986" s="114">
        <f t="shared" si="186"/>
        <v>0</v>
      </c>
      <c r="U986" s="114">
        <v>0</v>
      </c>
      <c r="V986" s="114"/>
      <c r="W986" s="114"/>
      <c r="X986" s="82" t="s">
        <v>596</v>
      </c>
      <c r="Y986" s="90"/>
      <c r="Z986" s="50">
        <f t="shared" si="177"/>
        <v>5069.8999999999996</v>
      </c>
      <c r="AA986" s="51">
        <f t="shared" si="178"/>
        <v>1800</v>
      </c>
      <c r="AB986" s="51">
        <f t="shared" si="179"/>
        <v>2809</v>
      </c>
      <c r="AC986" s="51">
        <f t="shared" si="180"/>
        <v>0</v>
      </c>
      <c r="AD986" s="84"/>
      <c r="AE986" s="84"/>
      <c r="AF986" s="84"/>
      <c r="AG986" s="84"/>
      <c r="AH986" s="84"/>
      <c r="AI986" s="84"/>
      <c r="AJ986" s="84"/>
      <c r="AK986" s="84"/>
      <c r="AL986" s="84"/>
      <c r="AM986" s="84"/>
      <c r="AN986" s="84"/>
      <c r="AO986" s="84"/>
      <c r="AP986" s="84"/>
      <c r="AQ986" s="84"/>
      <c r="AR986" s="84"/>
      <c r="AS986" s="84"/>
      <c r="AT986" s="84"/>
      <c r="AU986" s="84"/>
      <c r="AV986" s="84"/>
      <c r="AW986" s="84"/>
      <c r="AX986" s="84"/>
      <c r="AY986" s="84"/>
      <c r="AZ986" s="84"/>
      <c r="BA986" s="84"/>
      <c r="BB986" s="84"/>
      <c r="BC986" s="84"/>
      <c r="BD986" s="84"/>
      <c r="BE986" s="84"/>
      <c r="BF986" s="84"/>
      <c r="BG986" s="84"/>
      <c r="BH986" s="84"/>
      <c r="BI986" s="84"/>
      <c r="BJ986" s="84"/>
      <c r="BK986" s="84"/>
      <c r="BL986" s="84"/>
      <c r="BM986" s="84"/>
      <c r="BN986" s="84"/>
      <c r="BO986" s="84"/>
      <c r="BP986" s="84"/>
      <c r="BQ986" s="84"/>
      <c r="BR986" s="84"/>
      <c r="BS986" s="84"/>
      <c r="BT986" s="84"/>
      <c r="BU986" s="84"/>
      <c r="BV986" s="84"/>
      <c r="BW986" s="84"/>
      <c r="BX986" s="84"/>
      <c r="BY986" s="84"/>
      <c r="BZ986" s="84"/>
      <c r="CA986" s="84"/>
      <c r="CB986" s="84"/>
      <c r="CC986" s="84"/>
      <c r="CD986" s="84"/>
      <c r="CE986" s="84"/>
      <c r="CF986" s="84"/>
      <c r="CG986" s="84"/>
      <c r="CH986" s="84"/>
      <c r="CI986" s="84"/>
      <c r="CJ986" s="84"/>
      <c r="CK986" s="84"/>
      <c r="CL986" s="84"/>
      <c r="CM986" s="84"/>
      <c r="CN986" s="84"/>
      <c r="CO986" s="84"/>
      <c r="CP986" s="84"/>
      <c r="CQ986" s="84"/>
      <c r="CR986" s="84"/>
      <c r="CS986" s="84"/>
      <c r="CT986" s="84"/>
      <c r="CU986" s="84"/>
      <c r="CV986" s="84"/>
      <c r="CW986" s="84"/>
      <c r="CX986" s="84"/>
      <c r="CY986" s="84"/>
      <c r="CZ986" s="84"/>
      <c r="DA986" s="84"/>
      <c r="DB986" s="84"/>
      <c r="DC986" s="84"/>
      <c r="DD986" s="84"/>
      <c r="DE986" s="84"/>
      <c r="DF986" s="84"/>
      <c r="DG986" s="84"/>
      <c r="DH986" s="84"/>
      <c r="DI986" s="84"/>
      <c r="DJ986" s="84"/>
      <c r="DK986" s="84"/>
      <c r="DL986" s="84"/>
      <c r="DM986" s="84"/>
      <c r="DN986" s="84"/>
      <c r="DO986" s="84"/>
      <c r="DP986" s="84"/>
      <c r="DQ986" s="84"/>
      <c r="DR986" s="84"/>
      <c r="DS986" s="84"/>
      <c r="DT986" s="84"/>
      <c r="DU986" s="84"/>
      <c r="DV986" s="84"/>
      <c r="DW986" s="84"/>
      <c r="DX986" s="84"/>
      <c r="DY986" s="84"/>
      <c r="DZ986" s="84"/>
      <c r="EA986" s="84"/>
      <c r="EB986" s="84"/>
      <c r="EC986" s="84"/>
      <c r="ED986" s="84"/>
      <c r="EE986" s="84"/>
      <c r="EF986" s="84"/>
      <c r="EG986" s="84"/>
      <c r="EH986" s="84"/>
      <c r="EI986" s="84"/>
      <c r="EJ986" s="84"/>
      <c r="EK986" s="84"/>
      <c r="EL986" s="84"/>
      <c r="EM986" s="84"/>
      <c r="EN986" s="84"/>
      <c r="EO986" s="84"/>
      <c r="EP986" s="84"/>
      <c r="EQ986" s="84"/>
      <c r="ER986" s="84"/>
      <c r="ES986" s="84"/>
      <c r="ET986" s="84"/>
      <c r="EU986" s="84"/>
      <c r="EV986" s="84"/>
      <c r="EW986" s="84"/>
      <c r="EX986" s="84"/>
      <c r="EY986" s="84"/>
      <c r="EZ986" s="84"/>
      <c r="FA986" s="84"/>
      <c r="FB986" s="84"/>
      <c r="FC986" s="84"/>
      <c r="FD986" s="84"/>
      <c r="FE986" s="84"/>
      <c r="FF986" s="84"/>
      <c r="FG986" s="84"/>
      <c r="FH986" s="84"/>
      <c r="FI986" s="84"/>
      <c r="FJ986" s="84"/>
      <c r="FK986" s="84"/>
      <c r="FL986" s="84"/>
      <c r="FM986" s="84"/>
      <c r="FN986" s="84"/>
      <c r="FO986" s="84"/>
      <c r="FP986" s="84"/>
      <c r="FQ986" s="84"/>
      <c r="FR986" s="84"/>
      <c r="FS986" s="84"/>
      <c r="FT986" s="84"/>
      <c r="FU986" s="84"/>
      <c r="FV986" s="84"/>
      <c r="FW986" s="84"/>
      <c r="FX986" s="84"/>
      <c r="FY986" s="84"/>
      <c r="FZ986" s="84"/>
      <c r="GA986" s="84"/>
      <c r="GB986" s="84"/>
      <c r="GC986" s="84"/>
      <c r="GD986" s="84"/>
      <c r="GE986" s="84"/>
      <c r="GF986" s="84"/>
      <c r="GG986" s="84"/>
      <c r="GH986" s="84"/>
      <c r="GI986" s="84"/>
      <c r="GJ986" s="84"/>
      <c r="GK986" s="84"/>
      <c r="GL986" s="84"/>
      <c r="GM986" s="84"/>
      <c r="GN986" s="84"/>
      <c r="GO986" s="84"/>
      <c r="GP986" s="84"/>
      <c r="GQ986" s="84"/>
      <c r="GR986" s="84"/>
      <c r="GS986" s="84"/>
      <c r="GT986" s="84"/>
      <c r="GU986" s="84"/>
      <c r="GV986" s="84"/>
      <c r="GW986" s="84"/>
      <c r="GX986" s="84"/>
      <c r="GY986" s="84"/>
      <c r="GZ986" s="84"/>
      <c r="HA986" s="84"/>
      <c r="HB986" s="84"/>
      <c r="HC986" s="84"/>
      <c r="HD986" s="84"/>
      <c r="HE986" s="84"/>
      <c r="HF986" s="84"/>
      <c r="HG986" s="84"/>
      <c r="HH986" s="84"/>
      <c r="HI986" s="84"/>
      <c r="HJ986" s="84"/>
      <c r="HK986" s="84"/>
      <c r="HL986" s="84"/>
      <c r="HM986" s="84"/>
      <c r="HN986" s="84"/>
      <c r="HO986" s="84"/>
      <c r="HP986" s="84"/>
      <c r="HQ986" s="84"/>
      <c r="HR986" s="84"/>
      <c r="HS986" s="84"/>
      <c r="HT986" s="84"/>
      <c r="HU986" s="84"/>
      <c r="HV986" s="84"/>
      <c r="HW986" s="84"/>
      <c r="HX986" s="84"/>
      <c r="HY986" s="84"/>
      <c r="HZ986" s="84"/>
      <c r="IA986" s="84"/>
      <c r="IB986" s="84"/>
      <c r="IC986" s="84"/>
      <c r="ID986" s="84"/>
      <c r="IE986" s="84"/>
      <c r="IF986" s="84"/>
      <c r="IG986" s="84"/>
      <c r="IH986" s="84"/>
      <c r="II986" s="84"/>
      <c r="IJ986" s="84"/>
      <c r="IK986" s="84"/>
      <c r="IL986" s="84"/>
    </row>
    <row r="987" spans="1:246" ht="30">
      <c r="A987" s="49" t="s">
        <v>841</v>
      </c>
      <c r="B987" s="49" t="s">
        <v>1319</v>
      </c>
      <c r="E987" s="90">
        <v>6</v>
      </c>
      <c r="F987" s="115" t="s">
        <v>691</v>
      </c>
      <c r="G987" s="395"/>
      <c r="H987" s="222">
        <f t="shared" si="183"/>
        <v>4430.8</v>
      </c>
      <c r="I987" s="203">
        <v>4028</v>
      </c>
      <c r="J987" s="113"/>
      <c r="K987" s="113">
        <v>402.8</v>
      </c>
      <c r="L987" s="88">
        <f t="shared" si="184"/>
        <v>1500</v>
      </c>
      <c r="M987" s="113">
        <v>1500</v>
      </c>
      <c r="N987" s="114"/>
      <c r="O987" s="113"/>
      <c r="P987" s="113">
        <f t="shared" si="185"/>
        <v>2528</v>
      </c>
      <c r="Q987" s="113">
        <v>2528</v>
      </c>
      <c r="R987" s="114"/>
      <c r="S987" s="114"/>
      <c r="T987" s="114">
        <f t="shared" si="186"/>
        <v>0</v>
      </c>
      <c r="U987" s="114">
        <v>0</v>
      </c>
      <c r="V987" s="114"/>
      <c r="W987" s="114"/>
      <c r="X987" s="82" t="s">
        <v>600</v>
      </c>
      <c r="Y987" s="90"/>
      <c r="Z987" s="50">
        <f t="shared" si="177"/>
        <v>4430.8</v>
      </c>
      <c r="AA987" s="51">
        <f t="shared" si="178"/>
        <v>1500</v>
      </c>
      <c r="AB987" s="51">
        <f t="shared" si="179"/>
        <v>2528</v>
      </c>
      <c r="AC987" s="51">
        <f t="shared" si="180"/>
        <v>0</v>
      </c>
      <c r="AD987" s="84"/>
      <c r="AE987" s="84"/>
      <c r="AF987" s="84"/>
      <c r="AG987" s="84"/>
      <c r="AH987" s="84"/>
      <c r="AI987" s="84"/>
      <c r="AJ987" s="84"/>
      <c r="AK987" s="84"/>
      <c r="AL987" s="84"/>
      <c r="AM987" s="84"/>
      <c r="AN987" s="84"/>
      <c r="AO987" s="84"/>
      <c r="AP987" s="84"/>
      <c r="AQ987" s="84"/>
      <c r="AR987" s="84"/>
      <c r="AS987" s="84"/>
      <c r="AT987" s="84"/>
      <c r="AU987" s="84"/>
      <c r="AV987" s="84"/>
      <c r="AW987" s="84"/>
      <c r="AX987" s="84"/>
      <c r="AY987" s="84"/>
      <c r="AZ987" s="84"/>
      <c r="BA987" s="84"/>
      <c r="BB987" s="84"/>
      <c r="BC987" s="84"/>
      <c r="BD987" s="84"/>
      <c r="BE987" s="84"/>
      <c r="BF987" s="84"/>
      <c r="BG987" s="84"/>
      <c r="BH987" s="84"/>
      <c r="BI987" s="84"/>
      <c r="BJ987" s="84"/>
      <c r="BK987" s="84"/>
      <c r="BL987" s="84"/>
      <c r="BM987" s="84"/>
      <c r="BN987" s="84"/>
      <c r="BO987" s="84"/>
      <c r="BP987" s="84"/>
      <c r="BQ987" s="84"/>
      <c r="BR987" s="84"/>
      <c r="BS987" s="84"/>
      <c r="BT987" s="84"/>
      <c r="BU987" s="84"/>
      <c r="BV987" s="84"/>
      <c r="BW987" s="84"/>
      <c r="BX987" s="84"/>
      <c r="BY987" s="84"/>
      <c r="BZ987" s="84"/>
      <c r="CA987" s="84"/>
      <c r="CB987" s="84"/>
      <c r="CC987" s="84"/>
      <c r="CD987" s="84"/>
      <c r="CE987" s="84"/>
      <c r="CF987" s="84"/>
      <c r="CG987" s="84"/>
      <c r="CH987" s="84"/>
      <c r="CI987" s="84"/>
      <c r="CJ987" s="84"/>
      <c r="CK987" s="84"/>
      <c r="CL987" s="84"/>
      <c r="CM987" s="84"/>
      <c r="CN987" s="84"/>
      <c r="CO987" s="84"/>
      <c r="CP987" s="84"/>
      <c r="CQ987" s="84"/>
      <c r="CR987" s="84"/>
      <c r="CS987" s="84"/>
      <c r="CT987" s="84"/>
      <c r="CU987" s="84"/>
      <c r="CV987" s="84"/>
      <c r="CW987" s="84"/>
      <c r="CX987" s="84"/>
      <c r="CY987" s="84"/>
      <c r="CZ987" s="84"/>
      <c r="DA987" s="84"/>
      <c r="DB987" s="84"/>
      <c r="DC987" s="84"/>
      <c r="DD987" s="84"/>
      <c r="DE987" s="84"/>
      <c r="DF987" s="84"/>
      <c r="DG987" s="84"/>
      <c r="DH987" s="84"/>
      <c r="DI987" s="84"/>
      <c r="DJ987" s="84"/>
      <c r="DK987" s="84"/>
      <c r="DL987" s="84"/>
      <c r="DM987" s="84"/>
      <c r="DN987" s="84"/>
      <c r="DO987" s="84"/>
      <c r="DP987" s="84"/>
      <c r="DQ987" s="84"/>
      <c r="DR987" s="84"/>
      <c r="DS987" s="84"/>
      <c r="DT987" s="84"/>
      <c r="DU987" s="84"/>
      <c r="DV987" s="84"/>
      <c r="DW987" s="84"/>
      <c r="DX987" s="84"/>
      <c r="DY987" s="84"/>
      <c r="DZ987" s="84"/>
      <c r="EA987" s="84"/>
      <c r="EB987" s="84"/>
      <c r="EC987" s="84"/>
      <c r="ED987" s="84"/>
      <c r="EE987" s="84"/>
      <c r="EF987" s="84"/>
      <c r="EG987" s="84"/>
      <c r="EH987" s="84"/>
      <c r="EI987" s="84"/>
      <c r="EJ987" s="84"/>
      <c r="EK987" s="84"/>
      <c r="EL987" s="84"/>
      <c r="EM987" s="84"/>
      <c r="EN987" s="84"/>
      <c r="EO987" s="84"/>
      <c r="EP987" s="84"/>
      <c r="EQ987" s="84"/>
      <c r="ER987" s="84"/>
      <c r="ES987" s="84"/>
      <c r="ET987" s="84"/>
      <c r="EU987" s="84"/>
      <c r="EV987" s="84"/>
      <c r="EW987" s="84"/>
      <c r="EX987" s="84"/>
      <c r="EY987" s="84"/>
      <c r="EZ987" s="84"/>
      <c r="FA987" s="84"/>
      <c r="FB987" s="84"/>
      <c r="FC987" s="84"/>
      <c r="FD987" s="84"/>
      <c r="FE987" s="84"/>
      <c r="FF987" s="84"/>
      <c r="FG987" s="84"/>
      <c r="FH987" s="84"/>
      <c r="FI987" s="84"/>
      <c r="FJ987" s="84"/>
      <c r="FK987" s="84"/>
      <c r="FL987" s="84"/>
      <c r="FM987" s="84"/>
      <c r="FN987" s="84"/>
      <c r="FO987" s="84"/>
      <c r="FP987" s="84"/>
      <c r="FQ987" s="84"/>
      <c r="FR987" s="84"/>
      <c r="FS987" s="84"/>
      <c r="FT987" s="84"/>
      <c r="FU987" s="84"/>
      <c r="FV987" s="84"/>
      <c r="FW987" s="84"/>
      <c r="FX987" s="84"/>
      <c r="FY987" s="84"/>
      <c r="FZ987" s="84"/>
      <c r="GA987" s="84"/>
      <c r="GB987" s="84"/>
      <c r="GC987" s="84"/>
      <c r="GD987" s="84"/>
      <c r="GE987" s="84"/>
      <c r="GF987" s="84"/>
      <c r="GG987" s="84"/>
      <c r="GH987" s="84"/>
      <c r="GI987" s="84"/>
      <c r="GJ987" s="84"/>
      <c r="GK987" s="84"/>
      <c r="GL987" s="84"/>
      <c r="GM987" s="84"/>
      <c r="GN987" s="84"/>
      <c r="GO987" s="84"/>
      <c r="GP987" s="84"/>
      <c r="GQ987" s="84"/>
      <c r="GR987" s="84"/>
      <c r="GS987" s="84"/>
      <c r="GT987" s="84"/>
      <c r="GU987" s="84"/>
      <c r="GV987" s="84"/>
      <c r="GW987" s="84"/>
      <c r="GX987" s="84"/>
      <c r="GY987" s="84"/>
      <c r="GZ987" s="84"/>
      <c r="HA987" s="84"/>
      <c r="HB987" s="84"/>
      <c r="HC987" s="84"/>
      <c r="HD987" s="84"/>
      <c r="HE987" s="84"/>
      <c r="HF987" s="84"/>
      <c r="HG987" s="84"/>
      <c r="HH987" s="84"/>
      <c r="HI987" s="84"/>
      <c r="HJ987" s="84"/>
      <c r="HK987" s="84"/>
      <c r="HL987" s="84"/>
      <c r="HM987" s="84"/>
      <c r="HN987" s="84"/>
      <c r="HO987" s="84"/>
      <c r="HP987" s="84"/>
      <c r="HQ987" s="84"/>
      <c r="HR987" s="84"/>
      <c r="HS987" s="84"/>
      <c r="HT987" s="84"/>
      <c r="HU987" s="84"/>
      <c r="HV987" s="84"/>
      <c r="HW987" s="84"/>
      <c r="HX987" s="84"/>
      <c r="HY987" s="84"/>
      <c r="HZ987" s="84"/>
      <c r="IA987" s="84"/>
      <c r="IB987" s="84"/>
      <c r="IC987" s="84"/>
      <c r="ID987" s="84"/>
      <c r="IE987" s="84"/>
      <c r="IF987" s="84"/>
      <c r="IG987" s="84"/>
      <c r="IH987" s="84"/>
      <c r="II987" s="84"/>
      <c r="IJ987" s="84"/>
      <c r="IK987" s="84"/>
      <c r="IL987" s="84"/>
    </row>
    <row r="988" spans="1:246" ht="30">
      <c r="A988" s="49" t="s">
        <v>841</v>
      </c>
      <c r="B988" s="49" t="s">
        <v>1319</v>
      </c>
      <c r="E988" s="90">
        <v>7</v>
      </c>
      <c r="F988" s="115" t="s">
        <v>692</v>
      </c>
      <c r="G988" s="395"/>
      <c r="H988" s="222">
        <f t="shared" si="183"/>
        <v>3810.1866</v>
      </c>
      <c r="I988" s="203">
        <v>3463.806</v>
      </c>
      <c r="J988" s="113"/>
      <c r="K988" s="113">
        <v>346.38060000000002</v>
      </c>
      <c r="L988" s="88">
        <f t="shared" si="184"/>
        <v>3463.806</v>
      </c>
      <c r="M988" s="113">
        <v>3463.806</v>
      </c>
      <c r="N988" s="114"/>
      <c r="O988" s="113"/>
      <c r="P988" s="113">
        <f t="shared" si="185"/>
        <v>0</v>
      </c>
      <c r="Q988" s="113"/>
      <c r="R988" s="114"/>
      <c r="S988" s="114"/>
      <c r="T988" s="114">
        <f t="shared" si="186"/>
        <v>0</v>
      </c>
      <c r="U988" s="114">
        <v>0</v>
      </c>
      <c r="V988" s="114"/>
      <c r="W988" s="114"/>
      <c r="X988" s="82" t="s">
        <v>600</v>
      </c>
      <c r="Y988" s="90"/>
      <c r="Z988" s="50">
        <f t="shared" si="177"/>
        <v>3810.1866</v>
      </c>
      <c r="AA988" s="51">
        <f t="shared" si="178"/>
        <v>3463.806</v>
      </c>
      <c r="AB988" s="51">
        <f t="shared" si="179"/>
        <v>0</v>
      </c>
      <c r="AC988" s="51">
        <f t="shared" si="180"/>
        <v>0</v>
      </c>
      <c r="AD988" s="84"/>
      <c r="AE988" s="84"/>
      <c r="AF988" s="84"/>
      <c r="AG988" s="84"/>
      <c r="AH988" s="84"/>
      <c r="AI988" s="84"/>
      <c r="AJ988" s="84"/>
      <c r="AK988" s="84"/>
      <c r="AL988" s="84"/>
      <c r="AM988" s="84"/>
      <c r="AN988" s="84"/>
      <c r="AO988" s="84"/>
      <c r="AP988" s="84"/>
      <c r="AQ988" s="84"/>
      <c r="AR988" s="84"/>
      <c r="AS988" s="84"/>
      <c r="AT988" s="84"/>
      <c r="AU988" s="84"/>
      <c r="AV988" s="84"/>
      <c r="AW988" s="84"/>
      <c r="AX988" s="84"/>
      <c r="AY988" s="84"/>
      <c r="AZ988" s="84"/>
      <c r="BA988" s="84"/>
      <c r="BB988" s="84"/>
      <c r="BC988" s="84"/>
      <c r="BD988" s="84"/>
      <c r="BE988" s="84"/>
      <c r="BF988" s="84"/>
      <c r="BG988" s="84"/>
      <c r="BH988" s="84"/>
      <c r="BI988" s="84"/>
      <c r="BJ988" s="84"/>
      <c r="BK988" s="84"/>
      <c r="BL988" s="84"/>
      <c r="BM988" s="84"/>
      <c r="BN988" s="84"/>
      <c r="BO988" s="84"/>
      <c r="BP988" s="84"/>
      <c r="BQ988" s="84"/>
      <c r="BR988" s="84"/>
      <c r="BS988" s="84"/>
      <c r="BT988" s="84"/>
      <c r="BU988" s="84"/>
      <c r="BV988" s="84"/>
      <c r="BW988" s="84"/>
      <c r="BX988" s="84"/>
      <c r="BY988" s="84"/>
      <c r="BZ988" s="84"/>
      <c r="CA988" s="84"/>
      <c r="CB988" s="84"/>
      <c r="CC988" s="84"/>
      <c r="CD988" s="84"/>
      <c r="CE988" s="84"/>
      <c r="CF988" s="84"/>
      <c r="CG988" s="84"/>
      <c r="CH988" s="84"/>
      <c r="CI988" s="84"/>
      <c r="CJ988" s="84"/>
      <c r="CK988" s="84"/>
      <c r="CL988" s="84"/>
      <c r="CM988" s="84"/>
      <c r="CN988" s="84"/>
      <c r="CO988" s="84"/>
      <c r="CP988" s="84"/>
      <c r="CQ988" s="84"/>
      <c r="CR988" s="84"/>
      <c r="CS988" s="84"/>
      <c r="CT988" s="84"/>
      <c r="CU988" s="84"/>
      <c r="CV988" s="84"/>
      <c r="CW988" s="84"/>
      <c r="CX988" s="84"/>
      <c r="CY988" s="84"/>
      <c r="CZ988" s="84"/>
      <c r="DA988" s="84"/>
      <c r="DB988" s="84"/>
      <c r="DC988" s="84"/>
      <c r="DD988" s="84"/>
      <c r="DE988" s="84"/>
      <c r="DF988" s="84"/>
      <c r="DG988" s="84"/>
      <c r="DH988" s="84"/>
      <c r="DI988" s="84"/>
      <c r="DJ988" s="84"/>
      <c r="DK988" s="84"/>
      <c r="DL988" s="84"/>
      <c r="DM988" s="84"/>
      <c r="DN988" s="84"/>
      <c r="DO988" s="84"/>
      <c r="DP988" s="84"/>
      <c r="DQ988" s="84"/>
      <c r="DR988" s="84"/>
      <c r="DS988" s="84"/>
      <c r="DT988" s="84"/>
      <c r="DU988" s="84"/>
      <c r="DV988" s="84"/>
      <c r="DW988" s="84"/>
      <c r="DX988" s="84"/>
      <c r="DY988" s="84"/>
      <c r="DZ988" s="84"/>
      <c r="EA988" s="84"/>
      <c r="EB988" s="84"/>
      <c r="EC988" s="84"/>
      <c r="ED988" s="84"/>
      <c r="EE988" s="84"/>
      <c r="EF988" s="84"/>
      <c r="EG988" s="84"/>
      <c r="EH988" s="84"/>
      <c r="EI988" s="84"/>
      <c r="EJ988" s="84"/>
      <c r="EK988" s="84"/>
      <c r="EL988" s="84"/>
      <c r="EM988" s="84"/>
      <c r="EN988" s="84"/>
      <c r="EO988" s="84"/>
      <c r="EP988" s="84"/>
      <c r="EQ988" s="84"/>
      <c r="ER988" s="84"/>
      <c r="ES988" s="84"/>
      <c r="ET988" s="84"/>
      <c r="EU988" s="84"/>
      <c r="EV988" s="84"/>
      <c r="EW988" s="84"/>
      <c r="EX988" s="84"/>
      <c r="EY988" s="84"/>
      <c r="EZ988" s="84"/>
      <c r="FA988" s="84"/>
      <c r="FB988" s="84"/>
      <c r="FC988" s="84"/>
      <c r="FD988" s="84"/>
      <c r="FE988" s="84"/>
      <c r="FF988" s="84"/>
      <c r="FG988" s="84"/>
      <c r="FH988" s="84"/>
      <c r="FI988" s="84"/>
      <c r="FJ988" s="84"/>
      <c r="FK988" s="84"/>
      <c r="FL988" s="84"/>
      <c r="FM988" s="84"/>
      <c r="FN988" s="84"/>
      <c r="FO988" s="84"/>
      <c r="FP988" s="84"/>
      <c r="FQ988" s="84"/>
      <c r="FR988" s="84"/>
      <c r="FS988" s="84"/>
      <c r="FT988" s="84"/>
      <c r="FU988" s="84"/>
      <c r="FV988" s="84"/>
      <c r="FW988" s="84"/>
      <c r="FX988" s="84"/>
      <c r="FY988" s="84"/>
      <c r="FZ988" s="84"/>
      <c r="GA988" s="84"/>
      <c r="GB988" s="84"/>
      <c r="GC988" s="84"/>
      <c r="GD988" s="84"/>
      <c r="GE988" s="84"/>
      <c r="GF988" s="84"/>
      <c r="GG988" s="84"/>
      <c r="GH988" s="84"/>
      <c r="GI988" s="84"/>
      <c r="GJ988" s="84"/>
      <c r="GK988" s="84"/>
      <c r="GL988" s="84"/>
      <c r="GM988" s="84"/>
      <c r="GN988" s="84"/>
      <c r="GO988" s="84"/>
      <c r="GP988" s="84"/>
      <c r="GQ988" s="84"/>
      <c r="GR988" s="84"/>
      <c r="GS988" s="84"/>
      <c r="GT988" s="84"/>
      <c r="GU988" s="84"/>
      <c r="GV988" s="84"/>
      <c r="GW988" s="84"/>
      <c r="GX988" s="84"/>
      <c r="GY988" s="84"/>
      <c r="GZ988" s="84"/>
      <c r="HA988" s="84"/>
      <c r="HB988" s="84"/>
      <c r="HC988" s="84"/>
      <c r="HD988" s="84"/>
      <c r="HE988" s="84"/>
      <c r="HF988" s="84"/>
      <c r="HG988" s="84"/>
      <c r="HH988" s="84"/>
      <c r="HI988" s="84"/>
      <c r="HJ988" s="84"/>
      <c r="HK988" s="84"/>
      <c r="HL988" s="84"/>
      <c r="HM988" s="84"/>
      <c r="HN988" s="84"/>
      <c r="HO988" s="84"/>
      <c r="HP988" s="84"/>
      <c r="HQ988" s="84"/>
      <c r="HR988" s="84"/>
      <c r="HS988" s="84"/>
      <c r="HT988" s="84"/>
      <c r="HU988" s="84"/>
      <c r="HV988" s="84"/>
      <c r="HW988" s="84"/>
      <c r="HX988" s="84"/>
      <c r="HY988" s="84"/>
      <c r="HZ988" s="84"/>
      <c r="IA988" s="84"/>
      <c r="IB988" s="84"/>
      <c r="IC988" s="84"/>
      <c r="ID988" s="84"/>
      <c r="IE988" s="84"/>
      <c r="IF988" s="84"/>
      <c r="IG988" s="84"/>
      <c r="IH988" s="84"/>
      <c r="II988" s="84"/>
      <c r="IJ988" s="84"/>
      <c r="IK988" s="84"/>
      <c r="IL988" s="84"/>
    </row>
    <row r="989" spans="1:246" ht="30">
      <c r="A989" s="49" t="s">
        <v>841</v>
      </c>
      <c r="B989" s="49" t="s">
        <v>1319</v>
      </c>
      <c r="E989" s="90">
        <v>8</v>
      </c>
      <c r="F989" s="115" t="s">
        <v>693</v>
      </c>
      <c r="G989" s="395"/>
      <c r="H989" s="222">
        <f t="shared" si="183"/>
        <v>3556.6145999999999</v>
      </c>
      <c r="I989" s="203">
        <v>3233.2860000000001</v>
      </c>
      <c r="J989" s="113"/>
      <c r="K989" s="113">
        <v>323.32860000000005</v>
      </c>
      <c r="L989" s="88">
        <f t="shared" si="184"/>
        <v>3233.2860000000001</v>
      </c>
      <c r="M989" s="113">
        <v>3233.2860000000001</v>
      </c>
      <c r="N989" s="114"/>
      <c r="O989" s="113"/>
      <c r="P989" s="113">
        <f t="shared" si="185"/>
        <v>0</v>
      </c>
      <c r="Q989" s="113"/>
      <c r="R989" s="114"/>
      <c r="S989" s="114"/>
      <c r="T989" s="114">
        <f t="shared" si="186"/>
        <v>0</v>
      </c>
      <c r="U989" s="114">
        <v>0</v>
      </c>
      <c r="V989" s="114"/>
      <c r="W989" s="114"/>
      <c r="X989" s="82" t="s">
        <v>600</v>
      </c>
      <c r="Y989" s="90"/>
      <c r="Z989" s="50">
        <f t="shared" si="177"/>
        <v>3556.6145999999999</v>
      </c>
      <c r="AA989" s="51">
        <f t="shared" si="178"/>
        <v>3233.2860000000001</v>
      </c>
      <c r="AB989" s="51">
        <f t="shared" si="179"/>
        <v>0</v>
      </c>
      <c r="AC989" s="51">
        <f t="shared" si="180"/>
        <v>0</v>
      </c>
      <c r="AD989" s="84"/>
      <c r="AE989" s="84"/>
      <c r="AF989" s="84"/>
      <c r="AG989" s="84"/>
      <c r="AH989" s="84"/>
      <c r="AI989" s="84"/>
      <c r="AJ989" s="84"/>
      <c r="AK989" s="84"/>
      <c r="AL989" s="84"/>
      <c r="AM989" s="84"/>
      <c r="AN989" s="84"/>
      <c r="AO989" s="84"/>
      <c r="AP989" s="84"/>
      <c r="AQ989" s="84"/>
      <c r="AR989" s="84"/>
      <c r="AS989" s="84"/>
      <c r="AT989" s="84"/>
      <c r="AU989" s="84"/>
      <c r="AV989" s="84"/>
      <c r="AW989" s="84"/>
      <c r="AX989" s="84"/>
      <c r="AY989" s="84"/>
      <c r="AZ989" s="84"/>
      <c r="BA989" s="84"/>
      <c r="BB989" s="84"/>
      <c r="BC989" s="84"/>
      <c r="BD989" s="84"/>
      <c r="BE989" s="84"/>
      <c r="BF989" s="84"/>
      <c r="BG989" s="84"/>
      <c r="BH989" s="84"/>
      <c r="BI989" s="84"/>
      <c r="BJ989" s="84"/>
      <c r="BK989" s="84"/>
      <c r="BL989" s="84"/>
      <c r="BM989" s="84"/>
      <c r="BN989" s="84"/>
      <c r="BO989" s="84"/>
      <c r="BP989" s="84"/>
      <c r="BQ989" s="84"/>
      <c r="BR989" s="84"/>
      <c r="BS989" s="84"/>
      <c r="BT989" s="84"/>
      <c r="BU989" s="84"/>
      <c r="BV989" s="84"/>
      <c r="BW989" s="84"/>
      <c r="BX989" s="84"/>
      <c r="BY989" s="84"/>
      <c r="BZ989" s="84"/>
      <c r="CA989" s="84"/>
      <c r="CB989" s="84"/>
      <c r="CC989" s="84"/>
      <c r="CD989" s="84"/>
      <c r="CE989" s="84"/>
      <c r="CF989" s="84"/>
      <c r="CG989" s="84"/>
      <c r="CH989" s="84"/>
      <c r="CI989" s="84"/>
      <c r="CJ989" s="84"/>
      <c r="CK989" s="84"/>
      <c r="CL989" s="84"/>
      <c r="CM989" s="84"/>
      <c r="CN989" s="84"/>
      <c r="CO989" s="84"/>
      <c r="CP989" s="84"/>
      <c r="CQ989" s="84"/>
      <c r="CR989" s="84"/>
      <c r="CS989" s="84"/>
      <c r="CT989" s="84"/>
      <c r="CU989" s="84"/>
      <c r="CV989" s="84"/>
      <c r="CW989" s="84"/>
      <c r="CX989" s="84"/>
      <c r="CY989" s="84"/>
      <c r="CZ989" s="84"/>
      <c r="DA989" s="84"/>
      <c r="DB989" s="84"/>
      <c r="DC989" s="84"/>
      <c r="DD989" s="84"/>
      <c r="DE989" s="84"/>
      <c r="DF989" s="84"/>
      <c r="DG989" s="84"/>
      <c r="DH989" s="84"/>
      <c r="DI989" s="84"/>
      <c r="DJ989" s="84"/>
      <c r="DK989" s="84"/>
      <c r="DL989" s="84"/>
      <c r="DM989" s="84"/>
      <c r="DN989" s="84"/>
      <c r="DO989" s="84"/>
      <c r="DP989" s="84"/>
      <c r="DQ989" s="84"/>
      <c r="DR989" s="84"/>
      <c r="DS989" s="84"/>
      <c r="DT989" s="84"/>
      <c r="DU989" s="84"/>
      <c r="DV989" s="84"/>
      <c r="DW989" s="84"/>
      <c r="DX989" s="84"/>
      <c r="DY989" s="84"/>
      <c r="DZ989" s="84"/>
      <c r="EA989" s="84"/>
      <c r="EB989" s="84"/>
      <c r="EC989" s="84"/>
      <c r="ED989" s="84"/>
      <c r="EE989" s="84"/>
      <c r="EF989" s="84"/>
      <c r="EG989" s="84"/>
      <c r="EH989" s="84"/>
      <c r="EI989" s="84"/>
      <c r="EJ989" s="84"/>
      <c r="EK989" s="84"/>
      <c r="EL989" s="84"/>
      <c r="EM989" s="84"/>
      <c r="EN989" s="84"/>
      <c r="EO989" s="84"/>
      <c r="EP989" s="84"/>
      <c r="EQ989" s="84"/>
      <c r="ER989" s="84"/>
      <c r="ES989" s="84"/>
      <c r="ET989" s="84"/>
      <c r="EU989" s="84"/>
      <c r="EV989" s="84"/>
      <c r="EW989" s="84"/>
      <c r="EX989" s="84"/>
      <c r="EY989" s="84"/>
      <c r="EZ989" s="84"/>
      <c r="FA989" s="84"/>
      <c r="FB989" s="84"/>
      <c r="FC989" s="84"/>
      <c r="FD989" s="84"/>
      <c r="FE989" s="84"/>
      <c r="FF989" s="84"/>
      <c r="FG989" s="84"/>
      <c r="FH989" s="84"/>
      <c r="FI989" s="84"/>
      <c r="FJ989" s="84"/>
      <c r="FK989" s="84"/>
      <c r="FL989" s="84"/>
      <c r="FM989" s="84"/>
      <c r="FN989" s="84"/>
      <c r="FO989" s="84"/>
      <c r="FP989" s="84"/>
      <c r="FQ989" s="84"/>
      <c r="FR989" s="84"/>
      <c r="FS989" s="84"/>
      <c r="FT989" s="84"/>
      <c r="FU989" s="84"/>
      <c r="FV989" s="84"/>
      <c r="FW989" s="84"/>
      <c r="FX989" s="84"/>
      <c r="FY989" s="84"/>
      <c r="FZ989" s="84"/>
      <c r="GA989" s="84"/>
      <c r="GB989" s="84"/>
      <c r="GC989" s="84"/>
      <c r="GD989" s="84"/>
      <c r="GE989" s="84"/>
      <c r="GF989" s="84"/>
      <c r="GG989" s="84"/>
      <c r="GH989" s="84"/>
      <c r="GI989" s="84"/>
      <c r="GJ989" s="84"/>
      <c r="GK989" s="84"/>
      <c r="GL989" s="84"/>
      <c r="GM989" s="84"/>
      <c r="GN989" s="84"/>
      <c r="GO989" s="84"/>
      <c r="GP989" s="84"/>
      <c r="GQ989" s="84"/>
      <c r="GR989" s="84"/>
      <c r="GS989" s="84"/>
      <c r="GT989" s="84"/>
      <c r="GU989" s="84"/>
      <c r="GV989" s="84"/>
      <c r="GW989" s="84"/>
      <c r="GX989" s="84"/>
      <c r="GY989" s="84"/>
      <c r="GZ989" s="84"/>
      <c r="HA989" s="84"/>
      <c r="HB989" s="84"/>
      <c r="HC989" s="84"/>
      <c r="HD989" s="84"/>
      <c r="HE989" s="84"/>
      <c r="HF989" s="84"/>
      <c r="HG989" s="84"/>
      <c r="HH989" s="84"/>
      <c r="HI989" s="84"/>
      <c r="HJ989" s="84"/>
      <c r="HK989" s="84"/>
      <c r="HL989" s="84"/>
      <c r="HM989" s="84"/>
      <c r="HN989" s="84"/>
      <c r="HO989" s="84"/>
      <c r="HP989" s="84"/>
      <c r="HQ989" s="84"/>
      <c r="HR989" s="84"/>
      <c r="HS989" s="84"/>
      <c r="HT989" s="84"/>
      <c r="HU989" s="84"/>
      <c r="HV989" s="84"/>
      <c r="HW989" s="84"/>
      <c r="HX989" s="84"/>
      <c r="HY989" s="84"/>
      <c r="HZ989" s="84"/>
      <c r="IA989" s="84"/>
      <c r="IB989" s="84"/>
      <c r="IC989" s="84"/>
      <c r="ID989" s="84"/>
      <c r="IE989" s="84"/>
      <c r="IF989" s="84"/>
      <c r="IG989" s="84"/>
      <c r="IH989" s="84"/>
      <c r="II989" s="84"/>
      <c r="IJ989" s="84"/>
      <c r="IK989" s="84"/>
      <c r="IL989" s="84"/>
    </row>
    <row r="990" spans="1:246" ht="30">
      <c r="A990" s="49" t="s">
        <v>841</v>
      </c>
      <c r="B990" s="49" t="s">
        <v>1319</v>
      </c>
      <c r="E990" s="90">
        <v>9</v>
      </c>
      <c r="F990" s="115" t="s">
        <v>694</v>
      </c>
      <c r="G990" s="395"/>
      <c r="H990" s="222">
        <f t="shared" si="183"/>
        <v>3836.6107999999999</v>
      </c>
      <c r="I990" s="203">
        <v>3487.828</v>
      </c>
      <c r="J990" s="113"/>
      <c r="K990" s="113">
        <v>348.78280000000001</v>
      </c>
      <c r="L990" s="88">
        <f t="shared" si="184"/>
        <v>3487.828</v>
      </c>
      <c r="M990" s="113">
        <v>3487.828</v>
      </c>
      <c r="N990" s="114"/>
      <c r="O990" s="113"/>
      <c r="P990" s="113">
        <f t="shared" si="185"/>
        <v>0</v>
      </c>
      <c r="Q990" s="113"/>
      <c r="R990" s="114"/>
      <c r="S990" s="114"/>
      <c r="T990" s="114">
        <f t="shared" si="186"/>
        <v>0</v>
      </c>
      <c r="U990" s="114">
        <v>0</v>
      </c>
      <c r="V990" s="114"/>
      <c r="W990" s="114"/>
      <c r="X990" s="82" t="s">
        <v>600</v>
      </c>
      <c r="Y990" s="90"/>
      <c r="Z990" s="50">
        <f t="shared" si="177"/>
        <v>3836.6107999999999</v>
      </c>
      <c r="AA990" s="51">
        <f t="shared" si="178"/>
        <v>3487.828</v>
      </c>
      <c r="AB990" s="51">
        <f t="shared" si="179"/>
        <v>0</v>
      </c>
      <c r="AC990" s="51">
        <f t="shared" si="180"/>
        <v>0</v>
      </c>
      <c r="AD990" s="84"/>
      <c r="AE990" s="84"/>
      <c r="AF990" s="84"/>
      <c r="AG990" s="84"/>
      <c r="AH990" s="84"/>
      <c r="AI990" s="84"/>
      <c r="AJ990" s="84"/>
      <c r="AK990" s="84"/>
      <c r="AL990" s="84"/>
      <c r="AM990" s="84"/>
      <c r="AN990" s="84"/>
      <c r="AO990" s="84"/>
      <c r="AP990" s="84"/>
      <c r="AQ990" s="84"/>
      <c r="AR990" s="84"/>
      <c r="AS990" s="84"/>
      <c r="AT990" s="84"/>
      <c r="AU990" s="84"/>
      <c r="AV990" s="84"/>
      <c r="AW990" s="84"/>
      <c r="AX990" s="84"/>
      <c r="AY990" s="84"/>
      <c r="AZ990" s="84"/>
      <c r="BA990" s="84"/>
      <c r="BB990" s="84"/>
      <c r="BC990" s="84"/>
      <c r="BD990" s="84"/>
      <c r="BE990" s="84"/>
      <c r="BF990" s="84"/>
      <c r="BG990" s="84"/>
      <c r="BH990" s="84"/>
      <c r="BI990" s="84"/>
      <c r="BJ990" s="84"/>
      <c r="BK990" s="84"/>
      <c r="BL990" s="84"/>
      <c r="BM990" s="84"/>
      <c r="BN990" s="84"/>
      <c r="BO990" s="84"/>
      <c r="BP990" s="84"/>
      <c r="BQ990" s="84"/>
      <c r="BR990" s="84"/>
      <c r="BS990" s="84"/>
      <c r="BT990" s="84"/>
      <c r="BU990" s="84"/>
      <c r="BV990" s="84"/>
      <c r="BW990" s="84"/>
      <c r="BX990" s="84"/>
      <c r="BY990" s="84"/>
      <c r="BZ990" s="84"/>
      <c r="CA990" s="84"/>
      <c r="CB990" s="84"/>
      <c r="CC990" s="84"/>
      <c r="CD990" s="84"/>
      <c r="CE990" s="84"/>
      <c r="CF990" s="84"/>
      <c r="CG990" s="84"/>
      <c r="CH990" s="84"/>
      <c r="CI990" s="84"/>
      <c r="CJ990" s="84"/>
      <c r="CK990" s="84"/>
      <c r="CL990" s="84"/>
      <c r="CM990" s="84"/>
      <c r="CN990" s="84"/>
      <c r="CO990" s="84"/>
      <c r="CP990" s="84"/>
      <c r="CQ990" s="84"/>
      <c r="CR990" s="84"/>
      <c r="CS990" s="84"/>
      <c r="CT990" s="84"/>
      <c r="CU990" s="84"/>
      <c r="CV990" s="84"/>
      <c r="CW990" s="84"/>
      <c r="CX990" s="84"/>
      <c r="CY990" s="84"/>
      <c r="CZ990" s="84"/>
      <c r="DA990" s="84"/>
      <c r="DB990" s="84"/>
      <c r="DC990" s="84"/>
      <c r="DD990" s="84"/>
      <c r="DE990" s="84"/>
      <c r="DF990" s="84"/>
      <c r="DG990" s="84"/>
      <c r="DH990" s="84"/>
      <c r="DI990" s="84"/>
      <c r="DJ990" s="84"/>
      <c r="DK990" s="84"/>
      <c r="DL990" s="84"/>
      <c r="DM990" s="84"/>
      <c r="DN990" s="84"/>
      <c r="DO990" s="84"/>
      <c r="DP990" s="84"/>
      <c r="DQ990" s="84"/>
      <c r="DR990" s="84"/>
      <c r="DS990" s="84"/>
      <c r="DT990" s="84"/>
      <c r="DU990" s="84"/>
      <c r="DV990" s="84"/>
      <c r="DW990" s="84"/>
      <c r="DX990" s="84"/>
      <c r="DY990" s="84"/>
      <c r="DZ990" s="84"/>
      <c r="EA990" s="84"/>
      <c r="EB990" s="84"/>
      <c r="EC990" s="84"/>
      <c r="ED990" s="84"/>
      <c r="EE990" s="84"/>
      <c r="EF990" s="84"/>
      <c r="EG990" s="84"/>
      <c r="EH990" s="84"/>
      <c r="EI990" s="84"/>
      <c r="EJ990" s="84"/>
      <c r="EK990" s="84"/>
      <c r="EL990" s="84"/>
      <c r="EM990" s="84"/>
      <c r="EN990" s="84"/>
      <c r="EO990" s="84"/>
      <c r="EP990" s="84"/>
      <c r="EQ990" s="84"/>
      <c r="ER990" s="84"/>
      <c r="ES990" s="84"/>
      <c r="ET990" s="84"/>
      <c r="EU990" s="84"/>
      <c r="EV990" s="84"/>
      <c r="EW990" s="84"/>
      <c r="EX990" s="84"/>
      <c r="EY990" s="84"/>
      <c r="EZ990" s="84"/>
      <c r="FA990" s="84"/>
      <c r="FB990" s="84"/>
      <c r="FC990" s="84"/>
      <c r="FD990" s="84"/>
      <c r="FE990" s="84"/>
      <c r="FF990" s="84"/>
      <c r="FG990" s="84"/>
      <c r="FH990" s="84"/>
      <c r="FI990" s="84"/>
      <c r="FJ990" s="84"/>
      <c r="FK990" s="84"/>
      <c r="FL990" s="84"/>
      <c r="FM990" s="84"/>
      <c r="FN990" s="84"/>
      <c r="FO990" s="84"/>
      <c r="FP990" s="84"/>
      <c r="FQ990" s="84"/>
      <c r="FR990" s="84"/>
      <c r="FS990" s="84"/>
      <c r="FT990" s="84"/>
      <c r="FU990" s="84"/>
      <c r="FV990" s="84"/>
      <c r="FW990" s="84"/>
      <c r="FX990" s="84"/>
      <c r="FY990" s="84"/>
      <c r="FZ990" s="84"/>
      <c r="GA990" s="84"/>
      <c r="GB990" s="84"/>
      <c r="GC990" s="84"/>
      <c r="GD990" s="84"/>
      <c r="GE990" s="84"/>
      <c r="GF990" s="84"/>
      <c r="GG990" s="84"/>
      <c r="GH990" s="84"/>
      <c r="GI990" s="84"/>
      <c r="GJ990" s="84"/>
      <c r="GK990" s="84"/>
      <c r="GL990" s="84"/>
      <c r="GM990" s="84"/>
      <c r="GN990" s="84"/>
      <c r="GO990" s="84"/>
      <c r="GP990" s="84"/>
      <c r="GQ990" s="84"/>
      <c r="GR990" s="84"/>
      <c r="GS990" s="84"/>
      <c r="GT990" s="84"/>
      <c r="GU990" s="84"/>
      <c r="GV990" s="84"/>
      <c r="GW990" s="84"/>
      <c r="GX990" s="84"/>
      <c r="GY990" s="84"/>
      <c r="GZ990" s="84"/>
      <c r="HA990" s="84"/>
      <c r="HB990" s="84"/>
      <c r="HC990" s="84"/>
      <c r="HD990" s="84"/>
      <c r="HE990" s="84"/>
      <c r="HF990" s="84"/>
      <c r="HG990" s="84"/>
      <c r="HH990" s="84"/>
      <c r="HI990" s="84"/>
      <c r="HJ990" s="84"/>
      <c r="HK990" s="84"/>
      <c r="HL990" s="84"/>
      <c r="HM990" s="84"/>
      <c r="HN990" s="84"/>
      <c r="HO990" s="84"/>
      <c r="HP990" s="84"/>
      <c r="HQ990" s="84"/>
      <c r="HR990" s="84"/>
      <c r="HS990" s="84"/>
      <c r="HT990" s="84"/>
      <c r="HU990" s="84"/>
      <c r="HV990" s="84"/>
      <c r="HW990" s="84"/>
      <c r="HX990" s="84"/>
      <c r="HY990" s="84"/>
      <c r="HZ990" s="84"/>
      <c r="IA990" s="84"/>
      <c r="IB990" s="84"/>
      <c r="IC990" s="84"/>
      <c r="ID990" s="84"/>
      <c r="IE990" s="84"/>
      <c r="IF990" s="84"/>
      <c r="IG990" s="84"/>
      <c r="IH990" s="84"/>
      <c r="II990" s="84"/>
      <c r="IJ990" s="84"/>
      <c r="IK990" s="84"/>
      <c r="IL990" s="84"/>
    </row>
    <row r="991" spans="1:246" ht="30">
      <c r="A991" s="49" t="s">
        <v>841</v>
      </c>
      <c r="B991" s="49" t="s">
        <v>1319</v>
      </c>
      <c r="E991" s="90">
        <v>10</v>
      </c>
      <c r="F991" s="115" t="s">
        <v>695</v>
      </c>
      <c r="G991" s="395"/>
      <c r="H991" s="222">
        <f t="shared" si="183"/>
        <v>5379.5774999999994</v>
      </c>
      <c r="I991" s="203">
        <v>4890.5249999999996</v>
      </c>
      <c r="J991" s="113"/>
      <c r="K991" s="113">
        <v>489.05250000000001</v>
      </c>
      <c r="L991" s="88">
        <f t="shared" si="184"/>
        <v>4890.5249999999996</v>
      </c>
      <c r="M991" s="113">
        <v>4890.5249999999996</v>
      </c>
      <c r="N991" s="114"/>
      <c r="O991" s="113"/>
      <c r="P991" s="113">
        <f t="shared" si="185"/>
        <v>0</v>
      </c>
      <c r="Q991" s="113"/>
      <c r="R991" s="114"/>
      <c r="S991" s="114"/>
      <c r="T991" s="114">
        <f t="shared" si="186"/>
        <v>0</v>
      </c>
      <c r="U991" s="114">
        <v>0</v>
      </c>
      <c r="V991" s="114"/>
      <c r="W991" s="114"/>
      <c r="X991" s="82" t="s">
        <v>596</v>
      </c>
      <c r="Y991" s="90"/>
      <c r="Z991" s="50">
        <f t="shared" si="177"/>
        <v>5379.5774999999994</v>
      </c>
      <c r="AA991" s="51">
        <f t="shared" si="178"/>
        <v>4890.5249999999996</v>
      </c>
      <c r="AB991" s="51">
        <f t="shared" si="179"/>
        <v>0</v>
      </c>
      <c r="AC991" s="51">
        <f t="shared" si="180"/>
        <v>0</v>
      </c>
      <c r="AD991" s="84"/>
      <c r="AE991" s="84"/>
      <c r="AF991" s="84"/>
      <c r="AG991" s="84"/>
      <c r="AH991" s="84"/>
      <c r="AI991" s="84"/>
      <c r="AJ991" s="84"/>
      <c r="AK991" s="84"/>
      <c r="AL991" s="84"/>
      <c r="AM991" s="84"/>
      <c r="AN991" s="84"/>
      <c r="AO991" s="84"/>
      <c r="AP991" s="84"/>
      <c r="AQ991" s="84"/>
      <c r="AR991" s="84"/>
      <c r="AS991" s="84"/>
      <c r="AT991" s="84"/>
      <c r="AU991" s="84"/>
      <c r="AV991" s="84"/>
      <c r="AW991" s="84"/>
      <c r="AX991" s="84"/>
      <c r="AY991" s="84"/>
      <c r="AZ991" s="84"/>
      <c r="BA991" s="84"/>
      <c r="BB991" s="84"/>
      <c r="BC991" s="84"/>
      <c r="BD991" s="84"/>
      <c r="BE991" s="84"/>
      <c r="BF991" s="84"/>
      <c r="BG991" s="84"/>
      <c r="BH991" s="84"/>
      <c r="BI991" s="84"/>
      <c r="BJ991" s="84"/>
      <c r="BK991" s="84"/>
      <c r="BL991" s="84"/>
      <c r="BM991" s="84"/>
      <c r="BN991" s="84"/>
      <c r="BO991" s="84"/>
      <c r="BP991" s="84"/>
      <c r="BQ991" s="84"/>
      <c r="BR991" s="84"/>
      <c r="BS991" s="84"/>
      <c r="BT991" s="84"/>
      <c r="BU991" s="84"/>
      <c r="BV991" s="84"/>
      <c r="BW991" s="84"/>
      <c r="BX991" s="84"/>
      <c r="BY991" s="84"/>
      <c r="BZ991" s="84"/>
      <c r="CA991" s="84"/>
      <c r="CB991" s="84"/>
      <c r="CC991" s="84"/>
      <c r="CD991" s="84"/>
      <c r="CE991" s="84"/>
      <c r="CF991" s="84"/>
      <c r="CG991" s="84"/>
      <c r="CH991" s="84"/>
      <c r="CI991" s="84"/>
      <c r="CJ991" s="84"/>
      <c r="CK991" s="84"/>
      <c r="CL991" s="84"/>
      <c r="CM991" s="84"/>
      <c r="CN991" s="84"/>
      <c r="CO991" s="84"/>
      <c r="CP991" s="84"/>
      <c r="CQ991" s="84"/>
      <c r="CR991" s="84"/>
      <c r="CS991" s="84"/>
      <c r="CT991" s="84"/>
      <c r="CU991" s="84"/>
      <c r="CV991" s="84"/>
      <c r="CW991" s="84"/>
      <c r="CX991" s="84"/>
      <c r="CY991" s="84"/>
      <c r="CZ991" s="84"/>
      <c r="DA991" s="84"/>
      <c r="DB991" s="84"/>
      <c r="DC991" s="84"/>
      <c r="DD991" s="84"/>
      <c r="DE991" s="84"/>
      <c r="DF991" s="84"/>
      <c r="DG991" s="84"/>
      <c r="DH991" s="84"/>
      <c r="DI991" s="84"/>
      <c r="DJ991" s="84"/>
      <c r="DK991" s="84"/>
      <c r="DL991" s="84"/>
      <c r="DM991" s="84"/>
      <c r="DN991" s="84"/>
      <c r="DO991" s="84"/>
      <c r="DP991" s="84"/>
      <c r="DQ991" s="84"/>
      <c r="DR991" s="84"/>
      <c r="DS991" s="84"/>
      <c r="DT991" s="84"/>
      <c r="DU991" s="84"/>
      <c r="DV991" s="84"/>
      <c r="DW991" s="84"/>
      <c r="DX991" s="84"/>
      <c r="DY991" s="84"/>
      <c r="DZ991" s="84"/>
      <c r="EA991" s="84"/>
      <c r="EB991" s="84"/>
      <c r="EC991" s="84"/>
      <c r="ED991" s="84"/>
      <c r="EE991" s="84"/>
      <c r="EF991" s="84"/>
      <c r="EG991" s="84"/>
      <c r="EH991" s="84"/>
      <c r="EI991" s="84"/>
      <c r="EJ991" s="84"/>
      <c r="EK991" s="84"/>
      <c r="EL991" s="84"/>
      <c r="EM991" s="84"/>
      <c r="EN991" s="84"/>
      <c r="EO991" s="84"/>
      <c r="EP991" s="84"/>
      <c r="EQ991" s="84"/>
      <c r="ER991" s="84"/>
      <c r="ES991" s="84"/>
      <c r="ET991" s="84"/>
      <c r="EU991" s="84"/>
      <c r="EV991" s="84"/>
      <c r="EW991" s="84"/>
      <c r="EX991" s="84"/>
      <c r="EY991" s="84"/>
      <c r="EZ991" s="84"/>
      <c r="FA991" s="84"/>
      <c r="FB991" s="84"/>
      <c r="FC991" s="84"/>
      <c r="FD991" s="84"/>
      <c r="FE991" s="84"/>
      <c r="FF991" s="84"/>
      <c r="FG991" s="84"/>
      <c r="FH991" s="84"/>
      <c r="FI991" s="84"/>
      <c r="FJ991" s="84"/>
      <c r="FK991" s="84"/>
      <c r="FL991" s="84"/>
      <c r="FM991" s="84"/>
      <c r="FN991" s="84"/>
      <c r="FO991" s="84"/>
      <c r="FP991" s="84"/>
      <c r="FQ991" s="84"/>
      <c r="FR991" s="84"/>
      <c r="FS991" s="84"/>
      <c r="FT991" s="84"/>
      <c r="FU991" s="84"/>
      <c r="FV991" s="84"/>
      <c r="FW991" s="84"/>
      <c r="FX991" s="84"/>
      <c r="FY991" s="84"/>
      <c r="FZ991" s="84"/>
      <c r="GA991" s="84"/>
      <c r="GB991" s="84"/>
      <c r="GC991" s="84"/>
      <c r="GD991" s="84"/>
      <c r="GE991" s="84"/>
      <c r="GF991" s="84"/>
      <c r="GG991" s="84"/>
      <c r="GH991" s="84"/>
      <c r="GI991" s="84"/>
      <c r="GJ991" s="84"/>
      <c r="GK991" s="84"/>
      <c r="GL991" s="84"/>
      <c r="GM991" s="84"/>
      <c r="GN991" s="84"/>
      <c r="GO991" s="84"/>
      <c r="GP991" s="84"/>
      <c r="GQ991" s="84"/>
      <c r="GR991" s="84"/>
      <c r="GS991" s="84"/>
      <c r="GT991" s="84"/>
      <c r="GU991" s="84"/>
      <c r="GV991" s="84"/>
      <c r="GW991" s="84"/>
      <c r="GX991" s="84"/>
      <c r="GY991" s="84"/>
      <c r="GZ991" s="84"/>
      <c r="HA991" s="84"/>
      <c r="HB991" s="84"/>
      <c r="HC991" s="84"/>
      <c r="HD991" s="84"/>
      <c r="HE991" s="84"/>
      <c r="HF991" s="84"/>
      <c r="HG991" s="84"/>
      <c r="HH991" s="84"/>
      <c r="HI991" s="84"/>
      <c r="HJ991" s="84"/>
      <c r="HK991" s="84"/>
      <c r="HL991" s="84"/>
      <c r="HM991" s="84"/>
      <c r="HN991" s="84"/>
      <c r="HO991" s="84"/>
      <c r="HP991" s="84"/>
      <c r="HQ991" s="84"/>
      <c r="HR991" s="84"/>
      <c r="HS991" s="84"/>
      <c r="HT991" s="84"/>
      <c r="HU991" s="84"/>
      <c r="HV991" s="84"/>
      <c r="HW991" s="84"/>
      <c r="HX991" s="84"/>
      <c r="HY991" s="84"/>
      <c r="HZ991" s="84"/>
      <c r="IA991" s="84"/>
      <c r="IB991" s="84"/>
      <c r="IC991" s="84"/>
      <c r="ID991" s="84"/>
      <c r="IE991" s="84"/>
      <c r="IF991" s="84"/>
      <c r="IG991" s="84"/>
      <c r="IH991" s="84"/>
      <c r="II991" s="84"/>
      <c r="IJ991" s="84"/>
      <c r="IK991" s="84"/>
      <c r="IL991" s="84"/>
    </row>
    <row r="992" spans="1:246">
      <c r="A992" s="49" t="s">
        <v>869</v>
      </c>
      <c r="B992" s="49" t="s">
        <v>1319</v>
      </c>
      <c r="E992" s="116" t="s">
        <v>44</v>
      </c>
      <c r="F992" s="75" t="s">
        <v>713</v>
      </c>
      <c r="G992" s="124"/>
      <c r="H992" s="277">
        <f t="shared" ref="H992:R992" si="187">SUM(H993:H1004)</f>
        <v>10242</v>
      </c>
      <c r="I992" s="277">
        <f t="shared" si="187"/>
        <v>10242</v>
      </c>
      <c r="J992" s="119">
        <f t="shared" si="187"/>
        <v>0</v>
      </c>
      <c r="K992" s="119">
        <f t="shared" si="187"/>
        <v>0</v>
      </c>
      <c r="L992" s="120">
        <f t="shared" si="187"/>
        <v>7524</v>
      </c>
      <c r="M992" s="119">
        <f t="shared" si="187"/>
        <v>7524</v>
      </c>
      <c r="N992" s="121">
        <f t="shared" si="187"/>
        <v>0</v>
      </c>
      <c r="O992" s="119">
        <f t="shared" si="187"/>
        <v>0</v>
      </c>
      <c r="P992" s="119">
        <f t="shared" si="187"/>
        <v>2718</v>
      </c>
      <c r="Q992" s="119">
        <f t="shared" si="187"/>
        <v>2718</v>
      </c>
      <c r="R992" s="121">
        <f t="shared" si="187"/>
        <v>0</v>
      </c>
      <c r="S992" s="121">
        <f>SUM(S993:S1004)</f>
        <v>0</v>
      </c>
      <c r="T992" s="121">
        <f>SUM(T993:T1004)</f>
        <v>76.545648</v>
      </c>
      <c r="U992" s="121">
        <f>SUM(U993:U1004)</f>
        <v>76.545648</v>
      </c>
      <c r="V992" s="121">
        <f>SUM(V993:V1004)</f>
        <v>0</v>
      </c>
      <c r="W992" s="121">
        <f>SUM(W993:W1004)</f>
        <v>0</v>
      </c>
      <c r="X992" s="76"/>
      <c r="Y992" s="122"/>
      <c r="Z992" s="50">
        <f t="shared" si="177"/>
        <v>10242</v>
      </c>
      <c r="AA992" s="51">
        <f t="shared" si="178"/>
        <v>7524</v>
      </c>
      <c r="AB992" s="51">
        <f t="shared" si="179"/>
        <v>2718</v>
      </c>
      <c r="AC992" s="51">
        <f t="shared" si="180"/>
        <v>76.545648</v>
      </c>
      <c r="AD992" s="123"/>
      <c r="AE992" s="123"/>
      <c r="AF992" s="123"/>
      <c r="AG992" s="123"/>
      <c r="AH992" s="123"/>
      <c r="AI992" s="123"/>
      <c r="AJ992" s="123"/>
      <c r="AK992" s="123"/>
      <c r="AL992" s="123"/>
      <c r="AM992" s="123"/>
      <c r="AN992" s="123"/>
      <c r="AO992" s="123"/>
      <c r="AP992" s="123"/>
      <c r="AQ992" s="123"/>
      <c r="AR992" s="123"/>
      <c r="AS992" s="123"/>
      <c r="AT992" s="123"/>
      <c r="AU992" s="123"/>
      <c r="AV992" s="123"/>
      <c r="AW992" s="123"/>
      <c r="AX992" s="123"/>
      <c r="AY992" s="123"/>
      <c r="AZ992" s="123"/>
      <c r="BA992" s="123"/>
      <c r="BB992" s="123"/>
      <c r="BC992" s="123"/>
      <c r="BD992" s="123"/>
      <c r="BE992" s="123"/>
      <c r="BF992" s="123"/>
      <c r="BG992" s="123"/>
      <c r="BH992" s="123"/>
      <c r="BI992" s="123"/>
      <c r="BJ992" s="123"/>
      <c r="BK992" s="123"/>
      <c r="BL992" s="123"/>
      <c r="BM992" s="123"/>
      <c r="BN992" s="123"/>
      <c r="BO992" s="123"/>
      <c r="BP992" s="123"/>
      <c r="BQ992" s="123"/>
      <c r="BR992" s="123"/>
      <c r="BS992" s="123"/>
      <c r="BT992" s="123"/>
      <c r="BU992" s="123"/>
      <c r="BV992" s="123"/>
      <c r="BW992" s="123"/>
      <c r="BX992" s="123"/>
      <c r="BY992" s="123"/>
      <c r="BZ992" s="123"/>
      <c r="CA992" s="123"/>
      <c r="CB992" s="123"/>
      <c r="CC992" s="123"/>
      <c r="CD992" s="123"/>
      <c r="CE992" s="123"/>
      <c r="CF992" s="123"/>
      <c r="CG992" s="123"/>
      <c r="CH992" s="123"/>
      <c r="CI992" s="123"/>
      <c r="CJ992" s="123"/>
      <c r="CK992" s="123"/>
      <c r="CL992" s="123"/>
      <c r="CM992" s="123"/>
      <c r="CN992" s="123"/>
      <c r="CO992" s="123"/>
      <c r="CP992" s="123"/>
      <c r="CQ992" s="123"/>
      <c r="CR992" s="123"/>
      <c r="CS992" s="123"/>
      <c r="CT992" s="123"/>
      <c r="CU992" s="123"/>
      <c r="CV992" s="123"/>
      <c r="CW992" s="123"/>
      <c r="CX992" s="123"/>
      <c r="CY992" s="123"/>
      <c r="CZ992" s="123"/>
      <c r="DA992" s="123"/>
      <c r="DB992" s="123"/>
      <c r="DC992" s="123"/>
      <c r="DD992" s="123"/>
      <c r="DE992" s="123"/>
      <c r="DF992" s="123"/>
      <c r="DG992" s="123"/>
      <c r="DH992" s="123"/>
      <c r="DI992" s="123"/>
      <c r="DJ992" s="123"/>
      <c r="DK992" s="123"/>
      <c r="DL992" s="123"/>
      <c r="DM992" s="123"/>
      <c r="DN992" s="123"/>
      <c r="DO992" s="123"/>
      <c r="DP992" s="123"/>
      <c r="DQ992" s="123"/>
      <c r="DR992" s="123"/>
      <c r="DS992" s="123"/>
      <c r="DT992" s="123"/>
      <c r="DU992" s="123"/>
      <c r="DV992" s="123"/>
      <c r="DW992" s="123"/>
      <c r="DX992" s="123"/>
      <c r="DY992" s="123"/>
      <c r="DZ992" s="123"/>
      <c r="EA992" s="123"/>
      <c r="EB992" s="123"/>
      <c r="EC992" s="123"/>
      <c r="ED992" s="123"/>
      <c r="EE992" s="123"/>
      <c r="EF992" s="123"/>
      <c r="EG992" s="123"/>
      <c r="EH992" s="123"/>
      <c r="EI992" s="123"/>
      <c r="EJ992" s="123"/>
      <c r="EK992" s="123"/>
      <c r="EL992" s="123"/>
      <c r="EM992" s="123"/>
      <c r="EN992" s="123"/>
      <c r="EO992" s="123"/>
      <c r="EP992" s="123"/>
      <c r="EQ992" s="123"/>
      <c r="ER992" s="123"/>
      <c r="ES992" s="123"/>
      <c r="ET992" s="123"/>
      <c r="EU992" s="123"/>
      <c r="EV992" s="123"/>
      <c r="EW992" s="123"/>
      <c r="EX992" s="123"/>
      <c r="EY992" s="123"/>
      <c r="EZ992" s="123"/>
      <c r="FA992" s="123"/>
      <c r="FB992" s="123"/>
      <c r="FC992" s="123"/>
      <c r="FD992" s="123"/>
      <c r="FE992" s="123"/>
      <c r="FF992" s="123"/>
      <c r="FG992" s="123"/>
      <c r="FH992" s="123"/>
      <c r="FI992" s="123"/>
      <c r="FJ992" s="123"/>
      <c r="FK992" s="123"/>
      <c r="FL992" s="123"/>
      <c r="FM992" s="123"/>
      <c r="FN992" s="123"/>
      <c r="FO992" s="123"/>
      <c r="FP992" s="123"/>
      <c r="FQ992" s="123"/>
      <c r="FR992" s="123"/>
      <c r="FS992" s="123"/>
      <c r="FT992" s="123"/>
      <c r="FU992" s="123"/>
      <c r="FV992" s="123"/>
      <c r="FW992" s="123"/>
      <c r="FX992" s="123"/>
      <c r="FY992" s="123"/>
      <c r="FZ992" s="123"/>
      <c r="GA992" s="123"/>
      <c r="GB992" s="123"/>
      <c r="GC992" s="123"/>
      <c r="GD992" s="123"/>
      <c r="GE992" s="123"/>
      <c r="GF992" s="123"/>
      <c r="GG992" s="123"/>
      <c r="GH992" s="123"/>
      <c r="GI992" s="123"/>
      <c r="GJ992" s="123"/>
      <c r="GK992" s="123"/>
      <c r="GL992" s="123"/>
      <c r="GM992" s="123"/>
      <c r="GN992" s="123"/>
      <c r="GO992" s="123"/>
      <c r="GP992" s="123"/>
      <c r="GQ992" s="123"/>
      <c r="GR992" s="123"/>
      <c r="GS992" s="123"/>
      <c r="GT992" s="123"/>
      <c r="GU992" s="123"/>
      <c r="GV992" s="123"/>
      <c r="GW992" s="123"/>
      <c r="GX992" s="123"/>
      <c r="GY992" s="123"/>
      <c r="GZ992" s="123"/>
      <c r="HA992" s="123"/>
      <c r="HB992" s="123"/>
      <c r="HC992" s="123"/>
      <c r="HD992" s="123"/>
      <c r="HE992" s="123"/>
      <c r="HF992" s="123"/>
      <c r="HG992" s="123"/>
      <c r="HH992" s="123"/>
      <c r="HI992" s="123"/>
      <c r="HJ992" s="123"/>
      <c r="HK992" s="123"/>
      <c r="HL992" s="123"/>
      <c r="HM992" s="123"/>
      <c r="HN992" s="123"/>
      <c r="HO992" s="123"/>
      <c r="HP992" s="123"/>
      <c r="HQ992" s="123"/>
      <c r="HR992" s="123"/>
      <c r="HS992" s="123"/>
      <c r="HT992" s="123"/>
      <c r="HU992" s="123"/>
      <c r="HV992" s="123"/>
      <c r="HW992" s="123"/>
      <c r="HX992" s="123"/>
      <c r="HY992" s="123"/>
      <c r="HZ992" s="123"/>
      <c r="IA992" s="123"/>
      <c r="IB992" s="123"/>
      <c r="IC992" s="123"/>
      <c r="ID992" s="123"/>
      <c r="IE992" s="123"/>
      <c r="IF992" s="123"/>
      <c r="IG992" s="123"/>
      <c r="IH992" s="123"/>
      <c r="II992" s="123"/>
      <c r="IJ992" s="123"/>
      <c r="IK992" s="123"/>
      <c r="IL992" s="123"/>
    </row>
    <row r="993" spans="1:246" ht="30">
      <c r="A993" s="49" t="s">
        <v>869</v>
      </c>
      <c r="B993" s="49" t="s">
        <v>1319</v>
      </c>
      <c r="E993" s="90">
        <v>1</v>
      </c>
      <c r="F993" s="12" t="s">
        <v>817</v>
      </c>
      <c r="G993" s="395" t="s">
        <v>743</v>
      </c>
      <c r="H993" s="222">
        <f t="shared" ref="H993:H1004" si="188">SUM(I993:K993)</f>
        <v>442</v>
      </c>
      <c r="I993" s="203">
        <v>442</v>
      </c>
      <c r="J993" s="113"/>
      <c r="K993" s="113"/>
      <c r="L993" s="88">
        <f t="shared" ref="L993:L1004" si="189">SUM(M993:O993)</f>
        <v>442</v>
      </c>
      <c r="M993" s="113">
        <v>442</v>
      </c>
      <c r="N993" s="114"/>
      <c r="O993" s="113"/>
      <c r="P993" s="113">
        <f t="shared" ref="P993:P1004" si="190">SUM(Q993:S993)</f>
        <v>0</v>
      </c>
      <c r="Q993" s="113">
        <v>0</v>
      </c>
      <c r="R993" s="114"/>
      <c r="S993" s="114"/>
      <c r="T993" s="114">
        <f t="shared" ref="T993:T1004" si="191">SUM(U993:W993)</f>
        <v>0.70995900000000001</v>
      </c>
      <c r="U993" s="114">
        <v>0.70995900000000001</v>
      </c>
      <c r="V993" s="114"/>
      <c r="W993" s="114"/>
      <c r="X993" s="86" t="s">
        <v>715</v>
      </c>
      <c r="Y993" s="90"/>
      <c r="Z993" s="50">
        <f t="shared" si="177"/>
        <v>442</v>
      </c>
      <c r="AA993" s="51">
        <f t="shared" si="178"/>
        <v>442</v>
      </c>
      <c r="AB993" s="51">
        <f t="shared" si="179"/>
        <v>0</v>
      </c>
      <c r="AC993" s="51">
        <f t="shared" si="180"/>
        <v>0.70995900000000001</v>
      </c>
    </row>
    <row r="994" spans="1:246" ht="30">
      <c r="A994" s="49" t="s">
        <v>869</v>
      </c>
      <c r="B994" s="49" t="s">
        <v>1319</v>
      </c>
      <c r="E994" s="90">
        <v>2</v>
      </c>
      <c r="F994" s="12" t="s">
        <v>818</v>
      </c>
      <c r="G994" s="395"/>
      <c r="H994" s="222">
        <f t="shared" si="188"/>
        <v>308</v>
      </c>
      <c r="I994" s="203">
        <v>308</v>
      </c>
      <c r="J994" s="113"/>
      <c r="K994" s="113"/>
      <c r="L994" s="88">
        <f t="shared" si="189"/>
        <v>308</v>
      </c>
      <c r="M994" s="113">
        <v>308</v>
      </c>
      <c r="N994" s="114"/>
      <c r="O994" s="113"/>
      <c r="P994" s="113">
        <f t="shared" si="190"/>
        <v>0</v>
      </c>
      <c r="Q994" s="113">
        <v>0</v>
      </c>
      <c r="R994" s="114"/>
      <c r="S994" s="114"/>
      <c r="T994" s="114">
        <f t="shared" si="191"/>
        <v>1.1604209999999999</v>
      </c>
      <c r="U994" s="114">
        <v>1.1604209999999999</v>
      </c>
      <c r="V994" s="114"/>
      <c r="W994" s="114"/>
      <c r="X994" s="86" t="s">
        <v>715</v>
      </c>
      <c r="Y994" s="90"/>
      <c r="Z994" s="50">
        <f t="shared" si="177"/>
        <v>308</v>
      </c>
      <c r="AA994" s="51">
        <f t="shared" si="178"/>
        <v>308</v>
      </c>
      <c r="AB994" s="51">
        <f t="shared" si="179"/>
        <v>0</v>
      </c>
      <c r="AC994" s="51">
        <f t="shared" si="180"/>
        <v>1.1604209999999999</v>
      </c>
    </row>
    <row r="995" spans="1:246" ht="30">
      <c r="A995" s="49" t="s">
        <v>869</v>
      </c>
      <c r="B995" s="49" t="s">
        <v>1319</v>
      </c>
      <c r="E995" s="90">
        <v>3</v>
      </c>
      <c r="F995" s="12" t="s">
        <v>819</v>
      </c>
      <c r="G995" s="395"/>
      <c r="H995" s="222">
        <f t="shared" si="188"/>
        <v>830</v>
      </c>
      <c r="I995" s="203">
        <v>830</v>
      </c>
      <c r="J995" s="113"/>
      <c r="K995" s="113"/>
      <c r="L995" s="88">
        <f t="shared" si="189"/>
        <v>830</v>
      </c>
      <c r="M995" s="113">
        <v>830</v>
      </c>
      <c r="N995" s="113"/>
      <c r="O995" s="113"/>
      <c r="P995" s="113">
        <f t="shared" si="190"/>
        <v>0</v>
      </c>
      <c r="Q995" s="113">
        <v>0</v>
      </c>
      <c r="R995" s="114"/>
      <c r="S995" s="114"/>
      <c r="T995" s="114">
        <f t="shared" si="191"/>
        <v>1.3436360000000001</v>
      </c>
      <c r="U995" s="114">
        <v>1.3436360000000001</v>
      </c>
      <c r="V995" s="114"/>
      <c r="W995" s="114"/>
      <c r="X995" s="86" t="s">
        <v>715</v>
      </c>
      <c r="Y995" s="90"/>
      <c r="Z995" s="50">
        <f t="shared" si="177"/>
        <v>830</v>
      </c>
      <c r="AA995" s="51">
        <f t="shared" si="178"/>
        <v>830</v>
      </c>
      <c r="AB995" s="51">
        <f t="shared" si="179"/>
        <v>0</v>
      </c>
      <c r="AC995" s="51">
        <f t="shared" si="180"/>
        <v>1.3436360000000001</v>
      </c>
    </row>
    <row r="996" spans="1:246" ht="30">
      <c r="A996" s="49" t="s">
        <v>869</v>
      </c>
      <c r="B996" s="49" t="s">
        <v>1319</v>
      </c>
      <c r="E996" s="90">
        <v>4</v>
      </c>
      <c r="F996" s="12" t="s">
        <v>820</v>
      </c>
      <c r="G996" s="395"/>
      <c r="H996" s="222">
        <f t="shared" si="188"/>
        <v>950</v>
      </c>
      <c r="I996" s="203">
        <v>950</v>
      </c>
      <c r="J996" s="113"/>
      <c r="K996" s="113"/>
      <c r="L996" s="88">
        <f t="shared" si="189"/>
        <v>950</v>
      </c>
      <c r="M996" s="113">
        <v>950</v>
      </c>
      <c r="N996" s="113"/>
      <c r="O996" s="113"/>
      <c r="P996" s="113">
        <f t="shared" si="190"/>
        <v>0</v>
      </c>
      <c r="Q996" s="113">
        <v>0</v>
      </c>
      <c r="R996" s="114"/>
      <c r="S996" s="114"/>
      <c r="T996" s="114">
        <f t="shared" si="191"/>
        <v>3.4758209999999963</v>
      </c>
      <c r="U996" s="114">
        <v>3.4758209999999963</v>
      </c>
      <c r="V996" s="114"/>
      <c r="W996" s="114"/>
      <c r="X996" s="86" t="s">
        <v>715</v>
      </c>
      <c r="Y996" s="90"/>
      <c r="Z996" s="50">
        <f t="shared" si="177"/>
        <v>950</v>
      </c>
      <c r="AA996" s="51">
        <f t="shared" si="178"/>
        <v>950</v>
      </c>
      <c r="AB996" s="51">
        <f t="shared" si="179"/>
        <v>0</v>
      </c>
      <c r="AC996" s="51">
        <f t="shared" si="180"/>
        <v>3.4758209999999963</v>
      </c>
    </row>
    <row r="997" spans="1:246" ht="30">
      <c r="A997" s="49" t="s">
        <v>869</v>
      </c>
      <c r="B997" s="49" t="s">
        <v>1319</v>
      </c>
      <c r="E997" s="90">
        <v>5</v>
      </c>
      <c r="F997" s="12" t="s">
        <v>821</v>
      </c>
      <c r="G997" s="395"/>
      <c r="H997" s="222">
        <f t="shared" si="188"/>
        <v>598</v>
      </c>
      <c r="I997" s="203">
        <v>598</v>
      </c>
      <c r="J997" s="113"/>
      <c r="K997" s="113"/>
      <c r="L997" s="88">
        <f t="shared" si="189"/>
        <v>598</v>
      </c>
      <c r="M997" s="113">
        <v>598</v>
      </c>
      <c r="N997" s="113"/>
      <c r="O997" s="113"/>
      <c r="P997" s="113">
        <f t="shared" si="190"/>
        <v>0</v>
      </c>
      <c r="Q997" s="113">
        <v>0</v>
      </c>
      <c r="R997" s="114"/>
      <c r="S997" s="114"/>
      <c r="T997" s="114">
        <f t="shared" si="191"/>
        <v>0.25017600000000001</v>
      </c>
      <c r="U997" s="114">
        <v>0.25017600000000001</v>
      </c>
      <c r="V997" s="114"/>
      <c r="W997" s="114"/>
      <c r="X997" s="86" t="s">
        <v>715</v>
      </c>
      <c r="Y997" s="90"/>
      <c r="Z997" s="50">
        <f t="shared" si="177"/>
        <v>598</v>
      </c>
      <c r="AA997" s="51">
        <f t="shared" si="178"/>
        <v>598</v>
      </c>
      <c r="AB997" s="51">
        <f t="shared" si="179"/>
        <v>0</v>
      </c>
      <c r="AC997" s="51">
        <f t="shared" si="180"/>
        <v>0.25017600000000001</v>
      </c>
    </row>
    <row r="998" spans="1:246" ht="30">
      <c r="A998" s="49" t="s">
        <v>869</v>
      </c>
      <c r="B998" s="49" t="s">
        <v>1319</v>
      </c>
      <c r="E998" s="90">
        <v>6</v>
      </c>
      <c r="F998" s="12" t="s">
        <v>822</v>
      </c>
      <c r="G998" s="395"/>
      <c r="H998" s="222">
        <f t="shared" si="188"/>
        <v>652</v>
      </c>
      <c r="I998" s="203">
        <v>652</v>
      </c>
      <c r="J998" s="113"/>
      <c r="K998" s="113"/>
      <c r="L998" s="88">
        <f t="shared" si="189"/>
        <v>652</v>
      </c>
      <c r="M998" s="113">
        <v>652</v>
      </c>
      <c r="N998" s="113"/>
      <c r="O998" s="113"/>
      <c r="P998" s="113">
        <f t="shared" si="190"/>
        <v>0</v>
      </c>
      <c r="Q998" s="113">
        <v>0</v>
      </c>
      <c r="R998" s="114"/>
      <c r="S998" s="114"/>
      <c r="T998" s="114">
        <f t="shared" si="191"/>
        <v>0.70871200000000001</v>
      </c>
      <c r="U998" s="114">
        <v>0.70871200000000001</v>
      </c>
      <c r="V998" s="114"/>
      <c r="W998" s="114"/>
      <c r="X998" s="86" t="s">
        <v>718</v>
      </c>
      <c r="Y998" s="90"/>
      <c r="Z998" s="50">
        <f t="shared" si="177"/>
        <v>652</v>
      </c>
      <c r="AA998" s="51">
        <f t="shared" si="178"/>
        <v>652</v>
      </c>
      <c r="AB998" s="51">
        <f t="shared" si="179"/>
        <v>0</v>
      </c>
      <c r="AC998" s="51">
        <f t="shared" si="180"/>
        <v>0.70871200000000001</v>
      </c>
    </row>
    <row r="999" spans="1:246" ht="30">
      <c r="A999" s="49" t="s">
        <v>869</v>
      </c>
      <c r="B999" s="49" t="s">
        <v>1319</v>
      </c>
      <c r="E999" s="90">
        <v>7</v>
      </c>
      <c r="F999" s="12" t="s">
        <v>823</v>
      </c>
      <c r="G999" s="395"/>
      <c r="H999" s="222">
        <f t="shared" si="188"/>
        <v>830</v>
      </c>
      <c r="I999" s="203">
        <v>830</v>
      </c>
      <c r="J999" s="113"/>
      <c r="K999" s="113"/>
      <c r="L999" s="88">
        <f t="shared" si="189"/>
        <v>830</v>
      </c>
      <c r="M999" s="113">
        <v>830</v>
      </c>
      <c r="N999" s="113"/>
      <c r="O999" s="113"/>
      <c r="P999" s="113">
        <f t="shared" si="190"/>
        <v>0</v>
      </c>
      <c r="Q999" s="113">
        <v>0</v>
      </c>
      <c r="R999" s="114"/>
      <c r="S999" s="114"/>
      <c r="T999" s="114">
        <f t="shared" si="191"/>
        <v>16.88308</v>
      </c>
      <c r="U999" s="114">
        <v>16.88308</v>
      </c>
      <c r="V999" s="114"/>
      <c r="W999" s="114"/>
      <c r="X999" s="86" t="s">
        <v>718</v>
      </c>
      <c r="Y999" s="90"/>
      <c r="Z999" s="50">
        <f t="shared" si="177"/>
        <v>830</v>
      </c>
      <c r="AA999" s="51">
        <f t="shared" si="178"/>
        <v>830</v>
      </c>
      <c r="AB999" s="51">
        <f t="shared" si="179"/>
        <v>0</v>
      </c>
      <c r="AC999" s="51">
        <f t="shared" si="180"/>
        <v>16.88308</v>
      </c>
    </row>
    <row r="1000" spans="1:246" ht="30">
      <c r="A1000" s="49" t="s">
        <v>869</v>
      </c>
      <c r="B1000" s="49" t="s">
        <v>1319</v>
      </c>
      <c r="E1000" s="90">
        <v>8</v>
      </c>
      <c r="F1000" s="12" t="s">
        <v>824</v>
      </c>
      <c r="G1000" s="395"/>
      <c r="H1000" s="222">
        <f t="shared" si="188"/>
        <v>442</v>
      </c>
      <c r="I1000" s="203">
        <v>442</v>
      </c>
      <c r="J1000" s="113"/>
      <c r="K1000" s="113"/>
      <c r="L1000" s="88">
        <f t="shared" si="189"/>
        <v>442</v>
      </c>
      <c r="M1000" s="113">
        <v>442</v>
      </c>
      <c r="N1000" s="113"/>
      <c r="O1000" s="113"/>
      <c r="P1000" s="113">
        <f t="shared" si="190"/>
        <v>0</v>
      </c>
      <c r="Q1000" s="113">
        <v>0</v>
      </c>
      <c r="R1000" s="114"/>
      <c r="S1000" s="114"/>
      <c r="T1000" s="114">
        <f t="shared" si="191"/>
        <v>2.195208</v>
      </c>
      <c r="U1000" s="114">
        <v>2.195208</v>
      </c>
      <c r="V1000" s="114"/>
      <c r="W1000" s="114"/>
      <c r="X1000" s="86" t="s">
        <v>720</v>
      </c>
      <c r="Y1000" s="90"/>
      <c r="Z1000" s="50">
        <f t="shared" si="177"/>
        <v>442</v>
      </c>
      <c r="AA1000" s="51">
        <f t="shared" si="178"/>
        <v>442</v>
      </c>
      <c r="AB1000" s="51">
        <f t="shared" si="179"/>
        <v>0</v>
      </c>
      <c r="AC1000" s="51">
        <f t="shared" si="180"/>
        <v>2.195208</v>
      </c>
    </row>
    <row r="1001" spans="1:246" ht="45">
      <c r="A1001" s="49" t="s">
        <v>869</v>
      </c>
      <c r="B1001" s="49" t="s">
        <v>1319</v>
      </c>
      <c r="E1001" s="90">
        <v>9</v>
      </c>
      <c r="F1001" s="12" t="s">
        <v>825</v>
      </c>
      <c r="G1001" s="395"/>
      <c r="H1001" s="295">
        <f t="shared" si="188"/>
        <v>1522</v>
      </c>
      <c r="I1001" s="265">
        <v>1522</v>
      </c>
      <c r="J1001" s="198"/>
      <c r="K1001" s="198"/>
      <c r="L1001" s="200">
        <f t="shared" si="189"/>
        <v>1522</v>
      </c>
      <c r="M1001" s="198">
        <v>1522</v>
      </c>
      <c r="N1001" s="198"/>
      <c r="O1001" s="198"/>
      <c r="P1001" s="198">
        <f t="shared" si="190"/>
        <v>0</v>
      </c>
      <c r="Q1001" s="198">
        <v>0</v>
      </c>
      <c r="R1001" s="99"/>
      <c r="S1001" s="99"/>
      <c r="T1001" s="199">
        <f t="shared" si="191"/>
        <v>48.786642000000001</v>
      </c>
      <c r="U1001" s="199">
        <v>48.786642000000001</v>
      </c>
      <c r="V1001" s="99"/>
      <c r="W1001" s="99"/>
      <c r="X1001" s="86" t="s">
        <v>720</v>
      </c>
      <c r="Y1001" s="90"/>
      <c r="Z1001" s="50">
        <f t="shared" si="177"/>
        <v>1522</v>
      </c>
      <c r="AA1001" s="51">
        <f t="shared" si="178"/>
        <v>1522</v>
      </c>
      <c r="AB1001" s="51">
        <f t="shared" si="179"/>
        <v>0</v>
      </c>
      <c r="AC1001" s="51">
        <f t="shared" si="180"/>
        <v>48.786642000000001</v>
      </c>
    </row>
    <row r="1002" spans="1:246" ht="30">
      <c r="A1002" s="49" t="s">
        <v>869</v>
      </c>
      <c r="B1002" s="49" t="s">
        <v>1319</v>
      </c>
      <c r="E1002" s="90">
        <v>10</v>
      </c>
      <c r="F1002" s="12" t="s">
        <v>826</v>
      </c>
      <c r="G1002" s="395"/>
      <c r="H1002" s="295">
        <f t="shared" si="188"/>
        <v>950</v>
      </c>
      <c r="I1002" s="265">
        <v>950</v>
      </c>
      <c r="J1002" s="198"/>
      <c r="K1002" s="198"/>
      <c r="L1002" s="200">
        <f t="shared" si="189"/>
        <v>950</v>
      </c>
      <c r="M1002" s="198">
        <v>950</v>
      </c>
      <c r="N1002" s="198"/>
      <c r="O1002" s="198"/>
      <c r="P1002" s="198">
        <f t="shared" si="190"/>
        <v>0</v>
      </c>
      <c r="Q1002" s="198">
        <v>0</v>
      </c>
      <c r="R1002" s="99"/>
      <c r="S1002" s="99"/>
      <c r="T1002" s="199">
        <f t="shared" si="191"/>
        <v>1.0319929999999999</v>
      </c>
      <c r="U1002" s="199">
        <v>1.0319929999999999</v>
      </c>
      <c r="V1002" s="99"/>
      <c r="W1002" s="99"/>
      <c r="X1002" s="86" t="s">
        <v>720</v>
      </c>
      <c r="Y1002" s="90"/>
      <c r="Z1002" s="50">
        <f t="shared" si="177"/>
        <v>950</v>
      </c>
      <c r="AA1002" s="51">
        <f t="shared" si="178"/>
        <v>950</v>
      </c>
      <c r="AB1002" s="51">
        <f t="shared" si="179"/>
        <v>0</v>
      </c>
      <c r="AC1002" s="51">
        <f t="shared" si="180"/>
        <v>1.0319929999999999</v>
      </c>
    </row>
    <row r="1003" spans="1:246" ht="30">
      <c r="A1003" s="49" t="s">
        <v>869</v>
      </c>
      <c r="B1003" s="49" t="s">
        <v>1319</v>
      </c>
      <c r="E1003" s="90">
        <v>11</v>
      </c>
      <c r="F1003" s="12" t="s">
        <v>827</v>
      </c>
      <c r="G1003" s="395"/>
      <c r="H1003" s="295">
        <f t="shared" si="188"/>
        <v>2713</v>
      </c>
      <c r="I1003" s="265">
        <v>2713</v>
      </c>
      <c r="J1003" s="198"/>
      <c r="K1003" s="198"/>
      <c r="L1003" s="200">
        <f t="shared" si="189"/>
        <v>0</v>
      </c>
      <c r="M1003" s="198"/>
      <c r="N1003" s="198"/>
      <c r="O1003" s="198"/>
      <c r="P1003" s="198">
        <f t="shared" si="190"/>
        <v>2713</v>
      </c>
      <c r="Q1003" s="198">
        <v>2713</v>
      </c>
      <c r="R1003" s="99"/>
      <c r="S1003" s="99"/>
      <c r="T1003" s="199">
        <f t="shared" si="191"/>
        <v>0</v>
      </c>
      <c r="U1003" s="199"/>
      <c r="V1003" s="99"/>
      <c r="W1003" s="99"/>
      <c r="X1003" s="86" t="s">
        <v>720</v>
      </c>
      <c r="Y1003" s="90"/>
      <c r="Z1003" s="50">
        <f t="shared" si="177"/>
        <v>2713</v>
      </c>
      <c r="AA1003" s="51">
        <f t="shared" si="178"/>
        <v>0</v>
      </c>
      <c r="AB1003" s="51">
        <f t="shared" si="179"/>
        <v>2713</v>
      </c>
      <c r="AC1003" s="51">
        <f t="shared" si="180"/>
        <v>0</v>
      </c>
    </row>
    <row r="1004" spans="1:246" ht="30">
      <c r="A1004" s="49" t="s">
        <v>869</v>
      </c>
      <c r="B1004" s="49" t="s">
        <v>1319</v>
      </c>
      <c r="E1004" s="90">
        <v>12</v>
      </c>
      <c r="F1004" s="12" t="s">
        <v>828</v>
      </c>
      <c r="G1004" s="124" t="s">
        <v>720</v>
      </c>
      <c r="H1004" s="295">
        <f t="shared" si="188"/>
        <v>5</v>
      </c>
      <c r="I1004" s="265">
        <v>5</v>
      </c>
      <c r="J1004" s="198"/>
      <c r="K1004" s="198"/>
      <c r="L1004" s="200">
        <f t="shared" si="189"/>
        <v>0</v>
      </c>
      <c r="M1004" s="198"/>
      <c r="N1004" s="198"/>
      <c r="O1004" s="198"/>
      <c r="P1004" s="198">
        <f t="shared" si="190"/>
        <v>5</v>
      </c>
      <c r="Q1004" s="198">
        <v>5</v>
      </c>
      <c r="R1004" s="99"/>
      <c r="S1004" s="99"/>
      <c r="T1004" s="199">
        <f t="shared" si="191"/>
        <v>0</v>
      </c>
      <c r="U1004" s="199"/>
      <c r="V1004" s="99"/>
      <c r="W1004" s="99"/>
      <c r="X1004" s="86" t="s">
        <v>720</v>
      </c>
      <c r="Y1004" s="90"/>
      <c r="Z1004" s="50">
        <f t="shared" si="177"/>
        <v>5</v>
      </c>
      <c r="AA1004" s="51">
        <f t="shared" si="178"/>
        <v>0</v>
      </c>
      <c r="AB1004" s="51">
        <f t="shared" si="179"/>
        <v>5</v>
      </c>
      <c r="AC1004" s="51">
        <f t="shared" si="180"/>
        <v>0</v>
      </c>
    </row>
    <row r="1005" spans="1:246" s="127" customFormat="1">
      <c r="B1005" s="49" t="s">
        <v>1319</v>
      </c>
      <c r="E1005" s="122" t="s">
        <v>45</v>
      </c>
      <c r="F1005" s="218" t="s">
        <v>1081</v>
      </c>
      <c r="G1005" s="142"/>
      <c r="H1005" s="297">
        <f>H1006</f>
        <v>9296</v>
      </c>
      <c r="I1005" s="298">
        <f t="shared" ref="I1005:W1005" si="192">I1006</f>
        <v>9296</v>
      </c>
      <c r="J1005" s="219">
        <f t="shared" si="192"/>
        <v>0</v>
      </c>
      <c r="K1005" s="219">
        <f t="shared" si="192"/>
        <v>0</v>
      </c>
      <c r="L1005" s="220">
        <f t="shared" si="192"/>
        <v>6828</v>
      </c>
      <c r="M1005" s="219">
        <f t="shared" si="192"/>
        <v>6828</v>
      </c>
      <c r="N1005" s="219">
        <f t="shared" si="192"/>
        <v>0</v>
      </c>
      <c r="O1005" s="219">
        <f t="shared" si="192"/>
        <v>0</v>
      </c>
      <c r="P1005" s="219">
        <f t="shared" si="192"/>
        <v>2468</v>
      </c>
      <c r="Q1005" s="219">
        <f t="shared" si="192"/>
        <v>2468</v>
      </c>
      <c r="R1005" s="219">
        <f t="shared" si="192"/>
        <v>0</v>
      </c>
      <c r="S1005" s="219">
        <f t="shared" si="192"/>
        <v>0</v>
      </c>
      <c r="T1005" s="221">
        <f t="shared" si="192"/>
        <v>0</v>
      </c>
      <c r="U1005" s="221">
        <f t="shared" si="192"/>
        <v>0</v>
      </c>
      <c r="V1005" s="219">
        <f t="shared" si="192"/>
        <v>0</v>
      </c>
      <c r="W1005" s="219">
        <f t="shared" si="192"/>
        <v>0</v>
      </c>
      <c r="X1005" s="213"/>
      <c r="Y1005" s="122"/>
      <c r="Z1005" s="50">
        <f t="shared" si="177"/>
        <v>9296</v>
      </c>
      <c r="AA1005" s="51">
        <f t="shared" si="178"/>
        <v>6828</v>
      </c>
      <c r="AB1005" s="51">
        <f t="shared" si="179"/>
        <v>2468</v>
      </c>
      <c r="AC1005" s="51">
        <f t="shared" si="180"/>
        <v>0</v>
      </c>
      <c r="AD1005" s="73"/>
      <c r="AE1005" s="73"/>
      <c r="AF1005" s="73"/>
      <c r="AG1005" s="73"/>
      <c r="AH1005" s="73"/>
      <c r="AI1005" s="73"/>
      <c r="AJ1005" s="73"/>
      <c r="AK1005" s="73"/>
      <c r="AL1005" s="73"/>
      <c r="AM1005" s="73"/>
      <c r="AN1005" s="73"/>
      <c r="AO1005" s="73"/>
      <c r="AP1005" s="73"/>
      <c r="AQ1005" s="73"/>
      <c r="AR1005" s="73"/>
      <c r="AS1005" s="73"/>
      <c r="AT1005" s="73"/>
      <c r="AU1005" s="73"/>
      <c r="AV1005" s="73"/>
      <c r="AW1005" s="73"/>
      <c r="AX1005" s="73"/>
      <c r="AY1005" s="73"/>
      <c r="AZ1005" s="73"/>
      <c r="BA1005" s="73"/>
      <c r="BB1005" s="73"/>
      <c r="BC1005" s="73"/>
      <c r="BD1005" s="73"/>
      <c r="BE1005" s="73"/>
      <c r="BF1005" s="73"/>
      <c r="BG1005" s="73"/>
      <c r="BH1005" s="73"/>
      <c r="BI1005" s="73"/>
      <c r="BJ1005" s="73"/>
      <c r="BK1005" s="73"/>
      <c r="BL1005" s="73"/>
      <c r="BM1005" s="73"/>
      <c r="BN1005" s="73"/>
      <c r="BO1005" s="73"/>
      <c r="BP1005" s="73"/>
      <c r="BQ1005" s="73"/>
      <c r="BR1005" s="73"/>
      <c r="BS1005" s="73"/>
      <c r="BT1005" s="73"/>
      <c r="BU1005" s="73"/>
      <c r="BV1005" s="73"/>
      <c r="BW1005" s="73"/>
      <c r="BX1005" s="73"/>
      <c r="BY1005" s="73"/>
      <c r="BZ1005" s="73"/>
      <c r="CA1005" s="73"/>
      <c r="CB1005" s="73"/>
      <c r="CC1005" s="73"/>
      <c r="CD1005" s="73"/>
      <c r="CE1005" s="73"/>
      <c r="CF1005" s="73"/>
      <c r="CG1005" s="73"/>
      <c r="CH1005" s="73"/>
      <c r="CI1005" s="73"/>
      <c r="CJ1005" s="73"/>
      <c r="CK1005" s="73"/>
      <c r="CL1005" s="73"/>
      <c r="CM1005" s="73"/>
      <c r="CN1005" s="73"/>
      <c r="CO1005" s="73"/>
      <c r="CP1005" s="73"/>
      <c r="CQ1005" s="73"/>
      <c r="CR1005" s="73"/>
      <c r="CS1005" s="73"/>
      <c r="CT1005" s="73"/>
      <c r="CU1005" s="73"/>
      <c r="CV1005" s="73"/>
      <c r="CW1005" s="73"/>
      <c r="CX1005" s="73"/>
      <c r="CY1005" s="73"/>
      <c r="CZ1005" s="73"/>
      <c r="DA1005" s="73"/>
      <c r="DB1005" s="73"/>
      <c r="DC1005" s="73"/>
      <c r="DD1005" s="73"/>
      <c r="DE1005" s="73"/>
      <c r="DF1005" s="73"/>
      <c r="DG1005" s="73"/>
      <c r="DH1005" s="73"/>
      <c r="DI1005" s="73"/>
      <c r="DJ1005" s="73"/>
      <c r="DK1005" s="73"/>
      <c r="DL1005" s="73"/>
      <c r="DM1005" s="73"/>
      <c r="DN1005" s="73"/>
      <c r="DO1005" s="73"/>
      <c r="DP1005" s="73"/>
      <c r="DQ1005" s="73"/>
      <c r="DR1005" s="73"/>
      <c r="DS1005" s="73"/>
      <c r="DT1005" s="73"/>
      <c r="DU1005" s="73"/>
      <c r="DV1005" s="73"/>
      <c r="DW1005" s="73"/>
      <c r="DX1005" s="73"/>
      <c r="DY1005" s="73"/>
      <c r="DZ1005" s="73"/>
      <c r="EA1005" s="73"/>
      <c r="EB1005" s="73"/>
      <c r="EC1005" s="73"/>
      <c r="ED1005" s="73"/>
      <c r="EE1005" s="73"/>
      <c r="EF1005" s="73"/>
      <c r="EG1005" s="73"/>
      <c r="EH1005" s="73"/>
      <c r="EI1005" s="73"/>
      <c r="EJ1005" s="73"/>
      <c r="EK1005" s="73"/>
      <c r="EL1005" s="73"/>
      <c r="EM1005" s="73"/>
      <c r="EN1005" s="73"/>
      <c r="EO1005" s="73"/>
      <c r="EP1005" s="73"/>
      <c r="EQ1005" s="73"/>
      <c r="ER1005" s="73"/>
      <c r="ES1005" s="73"/>
      <c r="ET1005" s="73"/>
      <c r="EU1005" s="73"/>
      <c r="EV1005" s="73"/>
      <c r="EW1005" s="73"/>
      <c r="EX1005" s="73"/>
      <c r="EY1005" s="73"/>
      <c r="EZ1005" s="73"/>
      <c r="FA1005" s="73"/>
      <c r="FB1005" s="73"/>
      <c r="FC1005" s="73"/>
      <c r="FD1005" s="73"/>
      <c r="FE1005" s="73"/>
      <c r="FF1005" s="73"/>
      <c r="FG1005" s="73"/>
      <c r="FH1005" s="73"/>
      <c r="FI1005" s="73"/>
      <c r="FJ1005" s="73"/>
      <c r="FK1005" s="73"/>
      <c r="FL1005" s="73"/>
      <c r="FM1005" s="73"/>
      <c r="FN1005" s="73"/>
      <c r="FO1005" s="73"/>
      <c r="FP1005" s="73"/>
      <c r="FQ1005" s="73"/>
      <c r="FR1005" s="73"/>
      <c r="FS1005" s="73"/>
      <c r="FT1005" s="73"/>
      <c r="FU1005" s="73"/>
      <c r="FV1005" s="73"/>
      <c r="FW1005" s="73"/>
      <c r="FX1005" s="73"/>
      <c r="FY1005" s="73"/>
      <c r="FZ1005" s="73"/>
      <c r="GA1005" s="73"/>
      <c r="GB1005" s="73"/>
      <c r="GC1005" s="73"/>
      <c r="GD1005" s="73"/>
      <c r="GE1005" s="73"/>
      <c r="GF1005" s="73"/>
      <c r="GG1005" s="73"/>
      <c r="GH1005" s="73"/>
      <c r="GI1005" s="73"/>
      <c r="GJ1005" s="73"/>
      <c r="GK1005" s="73"/>
      <c r="GL1005" s="73"/>
      <c r="GM1005" s="73"/>
      <c r="GN1005" s="73"/>
      <c r="GO1005" s="73"/>
      <c r="GP1005" s="73"/>
      <c r="GQ1005" s="73"/>
      <c r="GR1005" s="73"/>
      <c r="GS1005" s="73"/>
      <c r="GT1005" s="73"/>
      <c r="GU1005" s="73"/>
      <c r="GV1005" s="73"/>
      <c r="GW1005" s="73"/>
      <c r="GX1005" s="73"/>
      <c r="GY1005" s="73"/>
      <c r="GZ1005" s="73"/>
      <c r="HA1005" s="73"/>
      <c r="HB1005" s="73"/>
      <c r="HC1005" s="73"/>
      <c r="HD1005" s="73"/>
      <c r="HE1005" s="73"/>
      <c r="HF1005" s="73"/>
      <c r="HG1005" s="73"/>
      <c r="HH1005" s="73"/>
      <c r="HI1005" s="73"/>
      <c r="HJ1005" s="73"/>
      <c r="HK1005" s="73"/>
      <c r="HL1005" s="73"/>
      <c r="HM1005" s="73"/>
      <c r="HN1005" s="73"/>
      <c r="HO1005" s="73"/>
      <c r="HP1005" s="73"/>
      <c r="HQ1005" s="73"/>
      <c r="HR1005" s="73"/>
      <c r="HS1005" s="73"/>
      <c r="HT1005" s="73"/>
      <c r="HU1005" s="73"/>
      <c r="HV1005" s="73"/>
      <c r="HW1005" s="73"/>
      <c r="HX1005" s="73"/>
      <c r="HY1005" s="73"/>
      <c r="HZ1005" s="73"/>
      <c r="IA1005" s="73"/>
      <c r="IB1005" s="73"/>
      <c r="IC1005" s="73"/>
      <c r="ID1005" s="73"/>
      <c r="IE1005" s="73"/>
      <c r="IF1005" s="73"/>
      <c r="IG1005" s="73"/>
      <c r="IH1005" s="73"/>
      <c r="II1005" s="73"/>
      <c r="IJ1005" s="73"/>
      <c r="IK1005" s="73"/>
      <c r="IL1005" s="73"/>
    </row>
    <row r="1006" spans="1:246" ht="30">
      <c r="B1006" s="49" t="s">
        <v>1319</v>
      </c>
      <c r="E1006" s="90">
        <v>1</v>
      </c>
      <c r="F1006" s="12" t="s">
        <v>1082</v>
      </c>
      <c r="G1006" s="124" t="s">
        <v>954</v>
      </c>
      <c r="H1006" s="295">
        <v>9296</v>
      </c>
      <c r="I1006" s="265">
        <v>9296</v>
      </c>
      <c r="J1006" s="198"/>
      <c r="K1006" s="198"/>
      <c r="L1006" s="200">
        <v>6828</v>
      </c>
      <c r="M1006" s="198">
        <v>6828</v>
      </c>
      <c r="N1006" s="198"/>
      <c r="O1006" s="198"/>
      <c r="P1006" s="198">
        <v>2468</v>
      </c>
      <c r="Q1006" s="198">
        <v>2468</v>
      </c>
      <c r="R1006" s="99"/>
      <c r="S1006" s="99"/>
      <c r="T1006" s="199">
        <v>0</v>
      </c>
      <c r="U1006" s="199">
        <v>0</v>
      </c>
      <c r="V1006" s="99"/>
      <c r="W1006" s="99"/>
      <c r="X1006" s="86" t="s">
        <v>907</v>
      </c>
      <c r="Y1006" s="90"/>
      <c r="Z1006" s="50">
        <f t="shared" si="177"/>
        <v>9296</v>
      </c>
      <c r="AA1006" s="51">
        <f t="shared" si="178"/>
        <v>6828</v>
      </c>
      <c r="AB1006" s="51">
        <f t="shared" si="179"/>
        <v>2468</v>
      </c>
      <c r="AC1006" s="51">
        <f t="shared" si="180"/>
        <v>0</v>
      </c>
    </row>
    <row r="1007" spans="1:246" s="127" customFormat="1">
      <c r="B1007" s="49" t="s">
        <v>1319</v>
      </c>
      <c r="E1007" s="116" t="s">
        <v>905</v>
      </c>
      <c r="F1007" s="218" t="s">
        <v>1114</v>
      </c>
      <c r="G1007" s="142"/>
      <c r="H1007" s="297">
        <f>SUM(H1008:H1012)</f>
        <v>28880</v>
      </c>
      <c r="I1007" s="298">
        <f t="shared" ref="I1007:O1007" si="193">SUM(I1008:I1012)</f>
        <v>28880</v>
      </c>
      <c r="J1007" s="219">
        <f t="shared" si="193"/>
        <v>0</v>
      </c>
      <c r="K1007" s="219">
        <f t="shared" si="193"/>
        <v>0</v>
      </c>
      <c r="L1007" s="220">
        <f t="shared" si="193"/>
        <v>21145</v>
      </c>
      <c r="M1007" s="219">
        <f t="shared" si="193"/>
        <v>21145</v>
      </c>
      <c r="N1007" s="219">
        <f t="shared" si="193"/>
        <v>0</v>
      </c>
      <c r="O1007" s="219">
        <f t="shared" si="193"/>
        <v>0</v>
      </c>
      <c r="P1007" s="219">
        <f>SUM(P1008:P1013)</f>
        <v>7735</v>
      </c>
      <c r="Q1007" s="219">
        <f t="shared" ref="Q1007:W1007" si="194">SUM(Q1008:Q1013)</f>
        <v>7735</v>
      </c>
      <c r="R1007" s="219">
        <f t="shared" si="194"/>
        <v>0</v>
      </c>
      <c r="S1007" s="219">
        <f t="shared" si="194"/>
        <v>0</v>
      </c>
      <c r="T1007" s="221">
        <f t="shared" si="194"/>
        <v>2576.92578</v>
      </c>
      <c r="U1007" s="221">
        <f t="shared" si="194"/>
        <v>2576.92578</v>
      </c>
      <c r="V1007" s="219">
        <f t="shared" si="194"/>
        <v>0</v>
      </c>
      <c r="W1007" s="219">
        <f t="shared" si="194"/>
        <v>0</v>
      </c>
      <c r="X1007" s="213"/>
      <c r="Y1007" s="122"/>
      <c r="Z1007" s="50">
        <f t="shared" si="177"/>
        <v>28880</v>
      </c>
      <c r="AA1007" s="51">
        <f t="shared" si="178"/>
        <v>21145</v>
      </c>
      <c r="AB1007" s="51">
        <f t="shared" si="179"/>
        <v>7735</v>
      </c>
      <c r="AC1007" s="51">
        <f t="shared" si="180"/>
        <v>2576.92578</v>
      </c>
      <c r="AD1007" s="73"/>
      <c r="AE1007" s="73"/>
      <c r="AF1007" s="73"/>
      <c r="AG1007" s="73"/>
      <c r="AH1007" s="73"/>
      <c r="AI1007" s="73"/>
      <c r="AJ1007" s="73"/>
      <c r="AK1007" s="73"/>
      <c r="AL1007" s="73"/>
      <c r="AM1007" s="73"/>
      <c r="AN1007" s="73"/>
      <c r="AO1007" s="73"/>
      <c r="AP1007" s="73"/>
      <c r="AQ1007" s="73"/>
      <c r="AR1007" s="73"/>
      <c r="AS1007" s="73"/>
      <c r="AT1007" s="73"/>
      <c r="AU1007" s="73"/>
      <c r="AV1007" s="73"/>
      <c r="AW1007" s="73"/>
      <c r="AX1007" s="73"/>
      <c r="AY1007" s="73"/>
      <c r="AZ1007" s="73"/>
      <c r="BA1007" s="73"/>
      <c r="BB1007" s="73"/>
      <c r="BC1007" s="73"/>
      <c r="BD1007" s="73"/>
      <c r="BE1007" s="73"/>
      <c r="BF1007" s="73"/>
      <c r="BG1007" s="73"/>
      <c r="BH1007" s="73"/>
      <c r="BI1007" s="73"/>
      <c r="BJ1007" s="73"/>
      <c r="BK1007" s="73"/>
      <c r="BL1007" s="73"/>
      <c r="BM1007" s="73"/>
      <c r="BN1007" s="73"/>
      <c r="BO1007" s="73"/>
      <c r="BP1007" s="73"/>
      <c r="BQ1007" s="73"/>
      <c r="BR1007" s="73"/>
      <c r="BS1007" s="73"/>
      <c r="BT1007" s="73"/>
      <c r="BU1007" s="73"/>
      <c r="BV1007" s="73"/>
      <c r="BW1007" s="73"/>
      <c r="BX1007" s="73"/>
      <c r="BY1007" s="73"/>
      <c r="BZ1007" s="73"/>
      <c r="CA1007" s="73"/>
      <c r="CB1007" s="73"/>
      <c r="CC1007" s="73"/>
      <c r="CD1007" s="73"/>
      <c r="CE1007" s="73"/>
      <c r="CF1007" s="73"/>
      <c r="CG1007" s="73"/>
      <c r="CH1007" s="73"/>
      <c r="CI1007" s="73"/>
      <c r="CJ1007" s="73"/>
      <c r="CK1007" s="73"/>
      <c r="CL1007" s="73"/>
      <c r="CM1007" s="73"/>
      <c r="CN1007" s="73"/>
      <c r="CO1007" s="73"/>
      <c r="CP1007" s="73"/>
      <c r="CQ1007" s="73"/>
      <c r="CR1007" s="73"/>
      <c r="CS1007" s="73"/>
      <c r="CT1007" s="73"/>
      <c r="CU1007" s="73"/>
      <c r="CV1007" s="73"/>
      <c r="CW1007" s="73"/>
      <c r="CX1007" s="73"/>
      <c r="CY1007" s="73"/>
      <c r="CZ1007" s="73"/>
      <c r="DA1007" s="73"/>
      <c r="DB1007" s="73"/>
      <c r="DC1007" s="73"/>
      <c r="DD1007" s="73"/>
      <c r="DE1007" s="73"/>
      <c r="DF1007" s="73"/>
      <c r="DG1007" s="73"/>
      <c r="DH1007" s="73"/>
      <c r="DI1007" s="73"/>
      <c r="DJ1007" s="73"/>
      <c r="DK1007" s="73"/>
      <c r="DL1007" s="73"/>
      <c r="DM1007" s="73"/>
      <c r="DN1007" s="73"/>
      <c r="DO1007" s="73"/>
      <c r="DP1007" s="73"/>
      <c r="DQ1007" s="73"/>
      <c r="DR1007" s="73"/>
      <c r="DS1007" s="73"/>
      <c r="DT1007" s="73"/>
      <c r="DU1007" s="73"/>
      <c r="DV1007" s="73"/>
      <c r="DW1007" s="73"/>
      <c r="DX1007" s="73"/>
      <c r="DY1007" s="73"/>
      <c r="DZ1007" s="73"/>
      <c r="EA1007" s="73"/>
      <c r="EB1007" s="73"/>
      <c r="EC1007" s="73"/>
      <c r="ED1007" s="73"/>
      <c r="EE1007" s="73"/>
      <c r="EF1007" s="73"/>
      <c r="EG1007" s="73"/>
      <c r="EH1007" s="73"/>
      <c r="EI1007" s="73"/>
      <c r="EJ1007" s="73"/>
      <c r="EK1007" s="73"/>
      <c r="EL1007" s="73"/>
      <c r="EM1007" s="73"/>
      <c r="EN1007" s="73"/>
      <c r="EO1007" s="73"/>
      <c r="EP1007" s="73"/>
      <c r="EQ1007" s="73"/>
      <c r="ER1007" s="73"/>
      <c r="ES1007" s="73"/>
      <c r="ET1007" s="73"/>
      <c r="EU1007" s="73"/>
      <c r="EV1007" s="73"/>
      <c r="EW1007" s="73"/>
      <c r="EX1007" s="73"/>
      <c r="EY1007" s="73"/>
      <c r="EZ1007" s="73"/>
      <c r="FA1007" s="73"/>
      <c r="FB1007" s="73"/>
      <c r="FC1007" s="73"/>
      <c r="FD1007" s="73"/>
      <c r="FE1007" s="73"/>
      <c r="FF1007" s="73"/>
      <c r="FG1007" s="73"/>
      <c r="FH1007" s="73"/>
      <c r="FI1007" s="73"/>
      <c r="FJ1007" s="73"/>
      <c r="FK1007" s="73"/>
      <c r="FL1007" s="73"/>
      <c r="FM1007" s="73"/>
      <c r="FN1007" s="73"/>
      <c r="FO1007" s="73"/>
      <c r="FP1007" s="73"/>
      <c r="FQ1007" s="73"/>
      <c r="FR1007" s="73"/>
      <c r="FS1007" s="73"/>
      <c r="FT1007" s="73"/>
      <c r="FU1007" s="73"/>
      <c r="FV1007" s="73"/>
      <c r="FW1007" s="73"/>
      <c r="FX1007" s="73"/>
      <c r="FY1007" s="73"/>
      <c r="FZ1007" s="73"/>
      <c r="GA1007" s="73"/>
      <c r="GB1007" s="73"/>
      <c r="GC1007" s="73"/>
      <c r="GD1007" s="73"/>
      <c r="GE1007" s="73"/>
      <c r="GF1007" s="73"/>
      <c r="GG1007" s="73"/>
      <c r="GH1007" s="73"/>
      <c r="GI1007" s="73"/>
      <c r="GJ1007" s="73"/>
      <c r="GK1007" s="73"/>
      <c r="GL1007" s="73"/>
      <c r="GM1007" s="73"/>
      <c r="GN1007" s="73"/>
      <c r="GO1007" s="73"/>
      <c r="GP1007" s="73"/>
      <c r="GQ1007" s="73"/>
      <c r="GR1007" s="73"/>
      <c r="GS1007" s="73"/>
      <c r="GT1007" s="73"/>
      <c r="GU1007" s="73"/>
      <c r="GV1007" s="73"/>
      <c r="GW1007" s="73"/>
      <c r="GX1007" s="73"/>
      <c r="GY1007" s="73"/>
      <c r="GZ1007" s="73"/>
      <c r="HA1007" s="73"/>
      <c r="HB1007" s="73"/>
      <c r="HC1007" s="73"/>
      <c r="HD1007" s="73"/>
      <c r="HE1007" s="73"/>
      <c r="HF1007" s="73"/>
      <c r="HG1007" s="73"/>
      <c r="HH1007" s="73"/>
      <c r="HI1007" s="73"/>
      <c r="HJ1007" s="73"/>
      <c r="HK1007" s="73"/>
      <c r="HL1007" s="73"/>
      <c r="HM1007" s="73"/>
      <c r="HN1007" s="73"/>
      <c r="HO1007" s="73"/>
      <c r="HP1007" s="73"/>
      <c r="HQ1007" s="73"/>
      <c r="HR1007" s="73"/>
      <c r="HS1007" s="73"/>
      <c r="HT1007" s="73"/>
      <c r="HU1007" s="73"/>
      <c r="HV1007" s="73"/>
      <c r="HW1007" s="73"/>
      <c r="HX1007" s="73"/>
      <c r="HY1007" s="73"/>
      <c r="HZ1007" s="73"/>
      <c r="IA1007" s="73"/>
      <c r="IB1007" s="73"/>
      <c r="IC1007" s="73"/>
      <c r="ID1007" s="73"/>
      <c r="IE1007" s="73"/>
      <c r="IF1007" s="73"/>
      <c r="IG1007" s="73"/>
      <c r="IH1007" s="73"/>
      <c r="II1007" s="73"/>
      <c r="IJ1007" s="73"/>
      <c r="IK1007" s="73"/>
      <c r="IL1007" s="73"/>
    </row>
    <row r="1008" spans="1:246" s="84" customFormat="1" ht="30">
      <c r="B1008" s="49" t="s">
        <v>1319</v>
      </c>
      <c r="E1008" s="90">
        <v>1</v>
      </c>
      <c r="F1008" s="108" t="s">
        <v>1234</v>
      </c>
      <c r="G1008" s="394" t="s">
        <v>954</v>
      </c>
      <c r="H1008" s="222">
        <f>SUM(I1008:K1008)</f>
        <v>3865</v>
      </c>
      <c r="I1008" s="203">
        <v>3865</v>
      </c>
      <c r="J1008" s="113"/>
      <c r="K1008" s="113"/>
      <c r="L1008" s="88">
        <f>SUM(M1008:O1008)</f>
        <v>3816</v>
      </c>
      <c r="M1008" s="113">
        <v>3816</v>
      </c>
      <c r="N1008" s="113"/>
      <c r="O1008" s="113"/>
      <c r="P1008" s="113">
        <f t="shared" ref="P1008:P1013" si="195">SUM(Q1008:S1008)</f>
        <v>0</v>
      </c>
      <c r="Q1008" s="113"/>
      <c r="R1008" s="114"/>
      <c r="S1008" s="114"/>
      <c r="T1008" s="114">
        <f>SUM(U1008:W1008)</f>
        <v>0.377</v>
      </c>
      <c r="U1008" s="114">
        <v>0.377</v>
      </c>
      <c r="V1008" s="114"/>
      <c r="W1008" s="114"/>
      <c r="X1008" s="82" t="s">
        <v>1095</v>
      </c>
      <c r="Y1008" s="108"/>
      <c r="Z1008" s="50">
        <f t="shared" si="177"/>
        <v>3865</v>
      </c>
      <c r="AA1008" s="51">
        <f t="shared" si="178"/>
        <v>3816</v>
      </c>
      <c r="AB1008" s="51">
        <f t="shared" si="179"/>
        <v>0</v>
      </c>
      <c r="AC1008" s="51">
        <f t="shared" si="180"/>
        <v>0.377</v>
      </c>
    </row>
    <row r="1009" spans="1:246" s="84" customFormat="1" ht="30">
      <c r="B1009" s="49" t="s">
        <v>1319</v>
      </c>
      <c r="E1009" s="90">
        <v>2</v>
      </c>
      <c r="F1009" s="108" t="s">
        <v>1235</v>
      </c>
      <c r="G1009" s="394"/>
      <c r="H1009" s="222">
        <f>SUM(I1009:K1009)</f>
        <v>3487</v>
      </c>
      <c r="I1009" s="203">
        <v>3487</v>
      </c>
      <c r="J1009" s="113"/>
      <c r="K1009" s="113"/>
      <c r="L1009" s="88">
        <f>SUM(M1009:O1009)</f>
        <v>3463</v>
      </c>
      <c r="M1009" s="113">
        <v>3463</v>
      </c>
      <c r="N1009" s="113"/>
      <c r="O1009" s="113"/>
      <c r="P1009" s="113">
        <f t="shared" si="195"/>
        <v>0</v>
      </c>
      <c r="Q1009" s="113"/>
      <c r="R1009" s="114"/>
      <c r="S1009" s="114"/>
      <c r="T1009" s="114">
        <f>SUM(U1009:W1009)</f>
        <v>0.05</v>
      </c>
      <c r="U1009" s="114">
        <v>0.05</v>
      </c>
      <c r="V1009" s="114"/>
      <c r="W1009" s="114"/>
      <c r="X1009" s="82" t="s">
        <v>1095</v>
      </c>
      <c r="Y1009" s="108"/>
      <c r="Z1009" s="50">
        <f t="shared" si="177"/>
        <v>3487</v>
      </c>
      <c r="AA1009" s="51">
        <f t="shared" si="178"/>
        <v>3463</v>
      </c>
      <c r="AB1009" s="51">
        <f t="shared" si="179"/>
        <v>0</v>
      </c>
      <c r="AC1009" s="51">
        <f t="shared" si="180"/>
        <v>0.05</v>
      </c>
    </row>
    <row r="1010" spans="1:246" s="84" customFormat="1" ht="30">
      <c r="B1010" s="49" t="s">
        <v>1319</v>
      </c>
      <c r="E1010" s="90">
        <v>3</v>
      </c>
      <c r="F1010" s="108" t="s">
        <v>1236</v>
      </c>
      <c r="G1010" s="394"/>
      <c r="H1010" s="222">
        <f>SUM(I1010:K1010)</f>
        <v>9068</v>
      </c>
      <c r="I1010" s="203">
        <v>9068</v>
      </c>
      <c r="J1010" s="113"/>
      <c r="K1010" s="113"/>
      <c r="L1010" s="88">
        <f>SUM(M1010:O1010)</f>
        <v>9068</v>
      </c>
      <c r="M1010" s="113">
        <v>9068</v>
      </c>
      <c r="N1010" s="113"/>
      <c r="O1010" s="113"/>
      <c r="P1010" s="113">
        <f t="shared" si="195"/>
        <v>0</v>
      </c>
      <c r="Q1010" s="113"/>
      <c r="R1010" s="114"/>
      <c r="S1010" s="114"/>
      <c r="T1010" s="114">
        <f>SUM(U1010:W1010)</f>
        <v>12.365</v>
      </c>
      <c r="U1010" s="114">
        <v>12.365</v>
      </c>
      <c r="V1010" s="114"/>
      <c r="W1010" s="114"/>
      <c r="X1010" s="82" t="s">
        <v>909</v>
      </c>
      <c r="Y1010" s="108"/>
      <c r="Z1010" s="50">
        <f t="shared" si="177"/>
        <v>9068</v>
      </c>
      <c r="AA1010" s="51">
        <f t="shared" si="178"/>
        <v>9068</v>
      </c>
      <c r="AB1010" s="51">
        <f t="shared" si="179"/>
        <v>0</v>
      </c>
      <c r="AC1010" s="51">
        <f t="shared" si="180"/>
        <v>12.365</v>
      </c>
    </row>
    <row r="1011" spans="1:246" s="84" customFormat="1" ht="30">
      <c r="B1011" s="49" t="s">
        <v>1319</v>
      </c>
      <c r="E1011" s="90">
        <v>4</v>
      </c>
      <c r="F1011" s="108" t="s">
        <v>1237</v>
      </c>
      <c r="G1011" s="394"/>
      <c r="H1011" s="222">
        <f>SUM(I1011:K1011)</f>
        <v>7625</v>
      </c>
      <c r="I1011" s="203">
        <v>7625</v>
      </c>
      <c r="J1011" s="113"/>
      <c r="K1011" s="113"/>
      <c r="L1011" s="88">
        <f>SUM(M1011:O1011)</f>
        <v>4298</v>
      </c>
      <c r="M1011" s="113">
        <v>4298</v>
      </c>
      <c r="N1011" s="113"/>
      <c r="O1011" s="113"/>
      <c r="P1011" s="113">
        <f t="shared" si="195"/>
        <v>3327</v>
      </c>
      <c r="Q1011" s="113">
        <v>3327</v>
      </c>
      <c r="R1011" s="114"/>
      <c r="S1011" s="114"/>
      <c r="T1011" s="114">
        <f>SUM(U1011:W1011)</f>
        <v>0</v>
      </c>
      <c r="U1011" s="114">
        <v>0</v>
      </c>
      <c r="V1011" s="114"/>
      <c r="W1011" s="114"/>
      <c r="X1011" s="82" t="s">
        <v>909</v>
      </c>
      <c r="Y1011" s="108"/>
      <c r="Z1011" s="50">
        <f t="shared" si="177"/>
        <v>7625</v>
      </c>
      <c r="AA1011" s="51">
        <f t="shared" si="178"/>
        <v>4298</v>
      </c>
      <c r="AB1011" s="51">
        <f t="shared" si="179"/>
        <v>3327</v>
      </c>
      <c r="AC1011" s="51">
        <f t="shared" si="180"/>
        <v>0</v>
      </c>
    </row>
    <row r="1012" spans="1:246" s="84" customFormat="1" ht="30">
      <c r="B1012" s="49" t="s">
        <v>1319</v>
      </c>
      <c r="E1012" s="90">
        <v>5</v>
      </c>
      <c r="F1012" s="108" t="s">
        <v>1238</v>
      </c>
      <c r="G1012" s="394"/>
      <c r="H1012" s="222">
        <f>SUM(I1012:K1012)</f>
        <v>4835</v>
      </c>
      <c r="I1012" s="203">
        <v>4835</v>
      </c>
      <c r="J1012" s="113"/>
      <c r="K1012" s="113"/>
      <c r="L1012" s="88">
        <f>SUM(M1012:O1012)</f>
        <v>500</v>
      </c>
      <c r="M1012" s="113">
        <v>500</v>
      </c>
      <c r="N1012" s="113"/>
      <c r="O1012" s="113"/>
      <c r="P1012" s="113">
        <f t="shared" si="195"/>
        <v>4337</v>
      </c>
      <c r="Q1012" s="113">
        <v>4337</v>
      </c>
      <c r="R1012" s="114"/>
      <c r="S1012" s="114"/>
      <c r="T1012" s="114">
        <f>SUM(U1012:W1012)</f>
        <v>2564.1337800000001</v>
      </c>
      <c r="U1012" s="114">
        <v>2564.1337800000001</v>
      </c>
      <c r="V1012" s="114"/>
      <c r="W1012" s="114"/>
      <c r="X1012" s="82" t="s">
        <v>1098</v>
      </c>
      <c r="Y1012" s="108"/>
      <c r="Z1012" s="50">
        <f t="shared" si="177"/>
        <v>4835</v>
      </c>
      <c r="AA1012" s="51">
        <f t="shared" si="178"/>
        <v>500</v>
      </c>
      <c r="AB1012" s="51">
        <f t="shared" si="179"/>
        <v>4337</v>
      </c>
      <c r="AC1012" s="51">
        <f t="shared" si="180"/>
        <v>2564.1337800000001</v>
      </c>
    </row>
    <row r="1013" spans="1:246" s="84" customFormat="1">
      <c r="B1013" s="49" t="s">
        <v>1319</v>
      </c>
      <c r="E1013" s="90">
        <v>6</v>
      </c>
      <c r="F1013" s="108" t="s">
        <v>19</v>
      </c>
      <c r="G1013" s="90"/>
      <c r="H1013" s="222"/>
      <c r="I1013" s="203"/>
      <c r="J1013" s="113"/>
      <c r="K1013" s="113"/>
      <c r="L1013" s="88"/>
      <c r="M1013" s="113"/>
      <c r="N1013" s="113"/>
      <c r="O1013" s="113"/>
      <c r="P1013" s="113">
        <f t="shared" si="195"/>
        <v>71</v>
      </c>
      <c r="Q1013" s="113">
        <v>71</v>
      </c>
      <c r="R1013" s="114"/>
      <c r="S1013" s="114"/>
      <c r="T1013" s="114"/>
      <c r="U1013" s="114"/>
      <c r="V1013" s="114"/>
      <c r="W1013" s="114"/>
      <c r="X1013" s="82"/>
      <c r="Y1013" s="108"/>
      <c r="Z1013" s="50">
        <f t="shared" si="177"/>
        <v>0</v>
      </c>
      <c r="AA1013" s="51">
        <f t="shared" si="178"/>
        <v>0</v>
      </c>
      <c r="AB1013" s="51">
        <f t="shared" si="179"/>
        <v>71</v>
      </c>
      <c r="AC1013" s="51">
        <f t="shared" si="180"/>
        <v>0</v>
      </c>
    </row>
    <row r="1014" spans="1:246">
      <c r="A1014" s="49" t="s">
        <v>871</v>
      </c>
      <c r="B1014" s="49" t="s">
        <v>1319</v>
      </c>
      <c r="E1014" s="65" t="s">
        <v>1093</v>
      </c>
      <c r="F1014" s="66" t="s">
        <v>1260</v>
      </c>
      <c r="G1014" s="78"/>
      <c r="H1014" s="273">
        <f t="shared" ref="H1014:W1014" si="196">SUM(H1015:H1016)</f>
        <v>7245</v>
      </c>
      <c r="I1014" s="273">
        <f t="shared" si="196"/>
        <v>6154</v>
      </c>
      <c r="J1014" s="68">
        <f t="shared" si="196"/>
        <v>0</v>
      </c>
      <c r="K1014" s="68">
        <f t="shared" si="196"/>
        <v>1091</v>
      </c>
      <c r="L1014" s="69">
        <f t="shared" si="196"/>
        <v>4924.3668770000004</v>
      </c>
      <c r="M1014" s="68">
        <f t="shared" si="196"/>
        <v>4521</v>
      </c>
      <c r="N1014" s="68">
        <f t="shared" si="196"/>
        <v>0</v>
      </c>
      <c r="O1014" s="68">
        <f t="shared" si="196"/>
        <v>403.36687699999999</v>
      </c>
      <c r="P1014" s="68">
        <f t="shared" si="196"/>
        <v>1633</v>
      </c>
      <c r="Q1014" s="68">
        <f t="shared" si="196"/>
        <v>1633</v>
      </c>
      <c r="R1014" s="70">
        <f t="shared" si="196"/>
        <v>0</v>
      </c>
      <c r="S1014" s="70">
        <f t="shared" si="196"/>
        <v>0</v>
      </c>
      <c r="T1014" s="70">
        <f t="shared" si="196"/>
        <v>145.631</v>
      </c>
      <c r="U1014" s="70">
        <f t="shared" si="196"/>
        <v>0</v>
      </c>
      <c r="V1014" s="70">
        <f t="shared" si="196"/>
        <v>0</v>
      </c>
      <c r="W1014" s="70">
        <f t="shared" si="196"/>
        <v>145.631</v>
      </c>
      <c r="X1014" s="71"/>
      <c r="Y1014" s="92"/>
      <c r="Z1014" s="50">
        <f t="shared" si="177"/>
        <v>7245</v>
      </c>
      <c r="AA1014" s="51">
        <f t="shared" si="178"/>
        <v>4924.3668770000004</v>
      </c>
      <c r="AB1014" s="51">
        <f t="shared" si="179"/>
        <v>1633</v>
      </c>
      <c r="AC1014" s="51">
        <f t="shared" si="180"/>
        <v>145.631</v>
      </c>
      <c r="AD1014" s="93"/>
      <c r="AE1014" s="93"/>
      <c r="AF1014" s="93"/>
      <c r="AG1014" s="93"/>
      <c r="AH1014" s="93"/>
      <c r="AI1014" s="93"/>
      <c r="AJ1014" s="93"/>
      <c r="AK1014" s="93"/>
      <c r="AL1014" s="93"/>
      <c r="AM1014" s="93"/>
      <c r="AN1014" s="93"/>
      <c r="AO1014" s="93"/>
      <c r="AP1014" s="93"/>
      <c r="AQ1014" s="93"/>
      <c r="AR1014" s="93"/>
      <c r="AS1014" s="93"/>
      <c r="AT1014" s="93"/>
      <c r="AU1014" s="93"/>
      <c r="AV1014" s="93"/>
      <c r="AW1014" s="93"/>
      <c r="AX1014" s="93"/>
      <c r="AY1014" s="93"/>
      <c r="AZ1014" s="93"/>
      <c r="BA1014" s="93"/>
      <c r="BB1014" s="93"/>
      <c r="BC1014" s="93"/>
      <c r="BD1014" s="93"/>
      <c r="BE1014" s="93"/>
      <c r="BF1014" s="93"/>
      <c r="BG1014" s="93"/>
      <c r="BH1014" s="93"/>
      <c r="BI1014" s="93"/>
      <c r="BJ1014" s="93"/>
      <c r="BK1014" s="93"/>
      <c r="BL1014" s="93"/>
      <c r="BM1014" s="93"/>
      <c r="BN1014" s="93"/>
      <c r="BO1014" s="93"/>
      <c r="BP1014" s="93"/>
      <c r="BQ1014" s="93"/>
      <c r="BR1014" s="93"/>
      <c r="BS1014" s="93"/>
      <c r="BT1014" s="93"/>
      <c r="BU1014" s="93"/>
      <c r="BV1014" s="93"/>
      <c r="BW1014" s="93"/>
      <c r="BX1014" s="93"/>
      <c r="BY1014" s="93"/>
      <c r="BZ1014" s="93"/>
      <c r="CA1014" s="93"/>
      <c r="CB1014" s="93"/>
      <c r="CC1014" s="93"/>
      <c r="CD1014" s="93"/>
      <c r="CE1014" s="93"/>
      <c r="CF1014" s="93"/>
      <c r="CG1014" s="93"/>
      <c r="CH1014" s="93"/>
      <c r="CI1014" s="93"/>
      <c r="CJ1014" s="93"/>
      <c r="CK1014" s="93"/>
      <c r="CL1014" s="93"/>
      <c r="CM1014" s="93"/>
      <c r="CN1014" s="93"/>
      <c r="CO1014" s="93"/>
      <c r="CP1014" s="93"/>
      <c r="CQ1014" s="93"/>
      <c r="CR1014" s="93"/>
      <c r="CS1014" s="93"/>
      <c r="CT1014" s="93"/>
      <c r="CU1014" s="93"/>
      <c r="CV1014" s="93"/>
      <c r="CW1014" s="93"/>
      <c r="CX1014" s="93"/>
      <c r="CY1014" s="93"/>
      <c r="CZ1014" s="93"/>
      <c r="DA1014" s="93"/>
      <c r="DB1014" s="93"/>
      <c r="DC1014" s="93"/>
      <c r="DD1014" s="93"/>
      <c r="DE1014" s="93"/>
      <c r="DF1014" s="93"/>
      <c r="DG1014" s="93"/>
      <c r="DH1014" s="93"/>
      <c r="DI1014" s="93"/>
      <c r="DJ1014" s="93"/>
      <c r="DK1014" s="93"/>
      <c r="DL1014" s="93"/>
      <c r="DM1014" s="93"/>
      <c r="DN1014" s="93"/>
      <c r="DO1014" s="93"/>
      <c r="DP1014" s="93"/>
      <c r="DQ1014" s="93"/>
      <c r="DR1014" s="93"/>
      <c r="DS1014" s="93"/>
      <c r="DT1014" s="93"/>
      <c r="DU1014" s="93"/>
      <c r="DV1014" s="93"/>
      <c r="DW1014" s="93"/>
      <c r="DX1014" s="93"/>
      <c r="DY1014" s="94"/>
      <c r="DZ1014" s="93"/>
      <c r="EA1014" s="93"/>
      <c r="EB1014" s="93"/>
      <c r="EC1014" s="93"/>
      <c r="ED1014" s="93"/>
      <c r="EE1014" s="93"/>
      <c r="EF1014" s="93"/>
      <c r="EG1014" s="93"/>
      <c r="EH1014" s="93"/>
      <c r="EI1014" s="93"/>
      <c r="EJ1014" s="93"/>
      <c r="EK1014" s="93"/>
      <c r="EL1014" s="93"/>
      <c r="EM1014" s="93"/>
      <c r="EN1014" s="93"/>
      <c r="EO1014" s="93"/>
      <c r="EP1014" s="93"/>
      <c r="EQ1014" s="93"/>
      <c r="ER1014" s="93"/>
      <c r="ES1014" s="93"/>
      <c r="ET1014" s="93"/>
      <c r="EU1014" s="93"/>
      <c r="EV1014" s="93"/>
      <c r="EW1014" s="93"/>
      <c r="EX1014" s="93"/>
      <c r="EY1014" s="93"/>
      <c r="EZ1014" s="93"/>
      <c r="FA1014" s="93"/>
      <c r="FB1014" s="93"/>
      <c r="FC1014" s="93"/>
      <c r="FD1014" s="93"/>
      <c r="FE1014" s="93"/>
      <c r="FF1014" s="93"/>
      <c r="FG1014" s="93"/>
      <c r="FH1014" s="93"/>
      <c r="FI1014" s="93"/>
      <c r="FJ1014" s="93"/>
      <c r="FK1014" s="93"/>
      <c r="FL1014" s="93"/>
      <c r="FM1014" s="93"/>
      <c r="FN1014" s="93"/>
      <c r="FO1014" s="93"/>
      <c r="FP1014" s="93"/>
      <c r="FQ1014" s="93"/>
      <c r="FR1014" s="93"/>
      <c r="FS1014" s="93"/>
      <c r="FT1014" s="93"/>
      <c r="FU1014" s="93"/>
      <c r="FV1014" s="93"/>
      <c r="FW1014" s="93"/>
      <c r="FX1014" s="93"/>
      <c r="FY1014" s="93"/>
      <c r="FZ1014" s="93"/>
      <c r="GA1014" s="93"/>
      <c r="GB1014" s="93"/>
      <c r="GC1014" s="93"/>
      <c r="GD1014" s="93"/>
      <c r="GE1014" s="93"/>
      <c r="GF1014" s="93"/>
      <c r="GG1014" s="93"/>
      <c r="GH1014" s="93"/>
      <c r="GI1014" s="93"/>
      <c r="GJ1014" s="93"/>
      <c r="GK1014" s="93"/>
      <c r="GL1014" s="93"/>
      <c r="GM1014" s="93"/>
      <c r="GN1014" s="93"/>
      <c r="GO1014" s="93"/>
      <c r="GP1014" s="93"/>
      <c r="GQ1014" s="93"/>
      <c r="GR1014" s="93"/>
      <c r="GS1014" s="93"/>
      <c r="GT1014" s="93"/>
      <c r="GU1014" s="93"/>
      <c r="GV1014" s="93"/>
      <c r="GW1014" s="93"/>
      <c r="GX1014" s="93"/>
      <c r="GY1014" s="93"/>
      <c r="GZ1014" s="93"/>
      <c r="HA1014" s="93"/>
      <c r="HB1014" s="93"/>
      <c r="HC1014" s="93"/>
      <c r="HD1014" s="93"/>
      <c r="HE1014" s="93"/>
      <c r="HF1014" s="93"/>
      <c r="HG1014" s="93"/>
      <c r="HH1014" s="93"/>
      <c r="HI1014" s="93"/>
      <c r="HJ1014" s="93"/>
      <c r="HK1014" s="93"/>
      <c r="HL1014" s="93"/>
      <c r="HM1014" s="93"/>
      <c r="HN1014" s="93"/>
      <c r="HO1014" s="93"/>
      <c r="HP1014" s="93"/>
      <c r="HQ1014" s="93"/>
      <c r="HR1014" s="93"/>
      <c r="HS1014" s="93"/>
      <c r="HT1014" s="93"/>
      <c r="HU1014" s="93"/>
      <c r="HV1014" s="93"/>
      <c r="HW1014" s="93"/>
      <c r="HX1014" s="93"/>
      <c r="HY1014" s="93"/>
      <c r="HZ1014" s="93"/>
      <c r="IA1014" s="93"/>
      <c r="IB1014" s="93"/>
      <c r="IC1014" s="93"/>
      <c r="ID1014" s="93"/>
      <c r="IE1014" s="93"/>
      <c r="IF1014" s="93"/>
      <c r="IG1014" s="93"/>
      <c r="IH1014" s="93"/>
      <c r="II1014" s="93"/>
      <c r="IJ1014" s="93"/>
      <c r="IK1014" s="93"/>
      <c r="IL1014" s="93"/>
    </row>
    <row r="1015" spans="1:246" s="84" customFormat="1" ht="30">
      <c r="B1015" s="49" t="s">
        <v>1319</v>
      </c>
      <c r="E1015" s="90">
        <v>1</v>
      </c>
      <c r="F1015" s="108" t="s">
        <v>1279</v>
      </c>
      <c r="G1015" s="90" t="s">
        <v>1266</v>
      </c>
      <c r="H1015" s="222">
        <v>5449</v>
      </c>
      <c r="I1015" s="203">
        <v>4521</v>
      </c>
      <c r="J1015" s="113"/>
      <c r="K1015" s="113">
        <v>928</v>
      </c>
      <c r="L1015" s="88">
        <v>4924.3668770000004</v>
      </c>
      <c r="M1015" s="113">
        <v>4521</v>
      </c>
      <c r="N1015" s="113"/>
      <c r="O1015" s="113">
        <v>403.36687699999999</v>
      </c>
      <c r="P1015" s="113">
        <v>0</v>
      </c>
      <c r="Q1015" s="113">
        <v>0</v>
      </c>
      <c r="R1015" s="114"/>
      <c r="S1015" s="114">
        <v>0</v>
      </c>
      <c r="T1015" s="114">
        <v>145.631</v>
      </c>
      <c r="U1015" s="114">
        <v>0</v>
      </c>
      <c r="V1015" s="114"/>
      <c r="W1015" s="114">
        <v>145.631</v>
      </c>
      <c r="X1015" s="82" t="s">
        <v>1267</v>
      </c>
      <c r="Y1015" s="108"/>
      <c r="Z1015" s="50">
        <f t="shared" si="177"/>
        <v>5449</v>
      </c>
      <c r="AA1015" s="51">
        <f t="shared" si="178"/>
        <v>4924.3668770000004</v>
      </c>
      <c r="AB1015" s="51">
        <f t="shared" si="179"/>
        <v>0</v>
      </c>
      <c r="AC1015" s="51">
        <f t="shared" si="180"/>
        <v>145.631</v>
      </c>
    </row>
    <row r="1016" spans="1:246" s="84" customFormat="1" ht="30">
      <c r="B1016" s="49" t="s">
        <v>1319</v>
      </c>
      <c r="E1016" s="90">
        <v>2</v>
      </c>
      <c r="F1016" s="108" t="s">
        <v>1277</v>
      </c>
      <c r="G1016" s="90"/>
      <c r="H1016" s="222">
        <v>1796</v>
      </c>
      <c r="I1016" s="203">
        <v>1633</v>
      </c>
      <c r="J1016" s="113"/>
      <c r="K1016" s="113">
        <v>163</v>
      </c>
      <c r="L1016" s="88">
        <v>0</v>
      </c>
      <c r="M1016" s="113">
        <v>0</v>
      </c>
      <c r="N1016" s="113"/>
      <c r="O1016" s="113">
        <v>0</v>
      </c>
      <c r="P1016" s="113">
        <v>1633</v>
      </c>
      <c r="Q1016" s="113">
        <v>1633</v>
      </c>
      <c r="R1016" s="114"/>
      <c r="S1016" s="114">
        <v>0</v>
      </c>
      <c r="T1016" s="114">
        <v>0</v>
      </c>
      <c r="U1016" s="114">
        <v>0</v>
      </c>
      <c r="V1016" s="114"/>
      <c r="W1016" s="114"/>
      <c r="X1016" s="82" t="s">
        <v>1267</v>
      </c>
      <c r="Y1016" s="108"/>
      <c r="Z1016" s="50">
        <f t="shared" si="177"/>
        <v>1796</v>
      </c>
      <c r="AA1016" s="51">
        <f t="shared" si="178"/>
        <v>0</v>
      </c>
      <c r="AB1016" s="51">
        <f t="shared" si="179"/>
        <v>1633</v>
      </c>
      <c r="AC1016" s="51">
        <f t="shared" si="180"/>
        <v>0</v>
      </c>
    </row>
    <row r="1017" spans="1:246" ht="42.75">
      <c r="B1017" s="49" t="s">
        <v>23</v>
      </c>
      <c r="E1017" s="65" t="s">
        <v>5</v>
      </c>
      <c r="F1017" s="66" t="s">
        <v>15</v>
      </c>
      <c r="G1017" s="78"/>
      <c r="H1017" s="273">
        <f t="shared" ref="H1017:R1017" si="197">H1018+H1021</f>
        <v>81921.754000000001</v>
      </c>
      <c r="I1017" s="273">
        <f t="shared" si="197"/>
        <v>73846.998999999996</v>
      </c>
      <c r="J1017" s="68">
        <f t="shared" si="197"/>
        <v>2585</v>
      </c>
      <c r="K1017" s="68">
        <f t="shared" si="197"/>
        <v>5489.7550000000001</v>
      </c>
      <c r="L1017" s="69">
        <f t="shared" si="197"/>
        <v>60735.583600000005</v>
      </c>
      <c r="M1017" s="68">
        <f t="shared" si="197"/>
        <v>56972.192800000004</v>
      </c>
      <c r="N1017" s="70">
        <f t="shared" si="197"/>
        <v>466</v>
      </c>
      <c r="O1017" s="68">
        <f t="shared" si="197"/>
        <v>3297.3908000000001</v>
      </c>
      <c r="P1017" s="68">
        <f t="shared" si="197"/>
        <v>18972</v>
      </c>
      <c r="Q1017" s="68">
        <f t="shared" si="197"/>
        <v>16853</v>
      </c>
      <c r="R1017" s="70">
        <f t="shared" si="197"/>
        <v>2119</v>
      </c>
      <c r="S1017" s="70">
        <f>S1018+S1021</f>
        <v>0</v>
      </c>
      <c r="T1017" s="70">
        <f>T1018+T1021</f>
        <v>17065.291888</v>
      </c>
      <c r="U1017" s="70">
        <f>U1018+U1021</f>
        <v>16376.959963000001</v>
      </c>
      <c r="V1017" s="70">
        <f>V1018+V1021</f>
        <v>271</v>
      </c>
      <c r="W1017" s="70">
        <f>W1018+W1021</f>
        <v>417.33192500000001</v>
      </c>
      <c r="X1017" s="71"/>
      <c r="Y1017" s="92"/>
      <c r="Z1017" s="50">
        <f t="shared" si="177"/>
        <v>81921.754000000001</v>
      </c>
      <c r="AA1017" s="51">
        <f t="shared" si="178"/>
        <v>60735.583600000005</v>
      </c>
      <c r="AB1017" s="51">
        <f t="shared" si="179"/>
        <v>18972</v>
      </c>
      <c r="AC1017" s="51">
        <f t="shared" si="180"/>
        <v>17065.291888</v>
      </c>
      <c r="AD1017" s="93"/>
      <c r="AE1017" s="93"/>
      <c r="AF1017" s="93"/>
      <c r="AG1017" s="93"/>
      <c r="AH1017" s="93"/>
      <c r="AI1017" s="93"/>
      <c r="AJ1017" s="93"/>
      <c r="AK1017" s="93"/>
      <c r="AL1017" s="93"/>
      <c r="AM1017" s="93"/>
      <c r="AN1017" s="93"/>
      <c r="AO1017" s="93"/>
      <c r="AP1017" s="93"/>
      <c r="AQ1017" s="93"/>
      <c r="AR1017" s="93"/>
      <c r="AS1017" s="93"/>
      <c r="AT1017" s="93"/>
      <c r="AU1017" s="93"/>
      <c r="AV1017" s="93"/>
      <c r="AW1017" s="93"/>
      <c r="AX1017" s="93"/>
      <c r="AY1017" s="93"/>
      <c r="AZ1017" s="93"/>
      <c r="BA1017" s="93"/>
      <c r="BB1017" s="93"/>
      <c r="BC1017" s="93"/>
      <c r="BD1017" s="93"/>
      <c r="BE1017" s="93"/>
      <c r="BF1017" s="93"/>
      <c r="BG1017" s="93"/>
      <c r="BH1017" s="93"/>
      <c r="BI1017" s="93"/>
      <c r="BJ1017" s="93"/>
      <c r="BK1017" s="93"/>
      <c r="BL1017" s="93"/>
      <c r="BM1017" s="93"/>
      <c r="BN1017" s="93"/>
      <c r="BO1017" s="93"/>
      <c r="BP1017" s="93"/>
      <c r="BQ1017" s="93"/>
      <c r="BR1017" s="93"/>
      <c r="BS1017" s="93"/>
      <c r="BT1017" s="93"/>
      <c r="BU1017" s="93"/>
      <c r="BV1017" s="93"/>
      <c r="BW1017" s="93"/>
      <c r="BX1017" s="93"/>
      <c r="BY1017" s="93"/>
      <c r="BZ1017" s="93"/>
      <c r="CA1017" s="93"/>
      <c r="CB1017" s="93"/>
      <c r="CC1017" s="93"/>
      <c r="CD1017" s="93"/>
      <c r="CE1017" s="93"/>
      <c r="CF1017" s="93"/>
      <c r="CG1017" s="93"/>
      <c r="CH1017" s="93"/>
      <c r="CI1017" s="93"/>
      <c r="CJ1017" s="93"/>
      <c r="CK1017" s="93"/>
      <c r="CL1017" s="93"/>
      <c r="CM1017" s="93"/>
      <c r="CN1017" s="93"/>
      <c r="CO1017" s="93"/>
      <c r="CP1017" s="93"/>
      <c r="CQ1017" s="93"/>
      <c r="CR1017" s="93"/>
      <c r="CS1017" s="93"/>
      <c r="CT1017" s="93"/>
      <c r="CU1017" s="93"/>
      <c r="CV1017" s="93"/>
      <c r="CW1017" s="93"/>
      <c r="CX1017" s="93"/>
      <c r="CY1017" s="93"/>
      <c r="CZ1017" s="93"/>
      <c r="DA1017" s="93"/>
      <c r="DB1017" s="93"/>
      <c r="DC1017" s="93"/>
      <c r="DD1017" s="93"/>
      <c r="DE1017" s="93"/>
      <c r="DF1017" s="93"/>
      <c r="DG1017" s="93"/>
      <c r="DH1017" s="93"/>
      <c r="DI1017" s="93"/>
      <c r="DJ1017" s="93"/>
      <c r="DK1017" s="93"/>
      <c r="DL1017" s="93"/>
      <c r="DM1017" s="93"/>
      <c r="DN1017" s="93"/>
      <c r="DO1017" s="93"/>
      <c r="DP1017" s="93"/>
      <c r="DQ1017" s="93"/>
      <c r="DR1017" s="93"/>
      <c r="DS1017" s="93"/>
      <c r="DT1017" s="93"/>
      <c r="DU1017" s="93"/>
      <c r="DV1017" s="93"/>
      <c r="DW1017" s="93"/>
      <c r="DX1017" s="93"/>
      <c r="DY1017" s="94"/>
      <c r="DZ1017" s="93"/>
      <c r="EA1017" s="93"/>
      <c r="EB1017" s="93"/>
      <c r="EC1017" s="93"/>
      <c r="ED1017" s="93"/>
      <c r="EE1017" s="93"/>
      <c r="EF1017" s="93"/>
      <c r="EG1017" s="93"/>
      <c r="EH1017" s="93"/>
      <c r="EI1017" s="93"/>
      <c r="EJ1017" s="93"/>
      <c r="EK1017" s="93"/>
      <c r="EL1017" s="93"/>
      <c r="EM1017" s="93"/>
      <c r="EN1017" s="93"/>
      <c r="EO1017" s="93"/>
      <c r="EP1017" s="93"/>
      <c r="EQ1017" s="93"/>
      <c r="ER1017" s="93"/>
      <c r="ES1017" s="93"/>
      <c r="ET1017" s="93"/>
      <c r="EU1017" s="93"/>
      <c r="EV1017" s="93"/>
      <c r="EW1017" s="93"/>
      <c r="EX1017" s="93"/>
      <c r="EY1017" s="93"/>
      <c r="EZ1017" s="93"/>
      <c r="FA1017" s="93"/>
      <c r="FB1017" s="93"/>
      <c r="FC1017" s="93"/>
      <c r="FD1017" s="93"/>
      <c r="FE1017" s="93"/>
      <c r="FF1017" s="93"/>
      <c r="FG1017" s="93"/>
      <c r="FH1017" s="93"/>
      <c r="FI1017" s="93"/>
      <c r="FJ1017" s="93"/>
      <c r="FK1017" s="93"/>
      <c r="FL1017" s="93"/>
      <c r="FM1017" s="93"/>
      <c r="FN1017" s="93"/>
      <c r="FO1017" s="93"/>
      <c r="FP1017" s="93"/>
      <c r="FQ1017" s="93"/>
      <c r="FR1017" s="93"/>
      <c r="FS1017" s="93"/>
      <c r="FT1017" s="93"/>
      <c r="FU1017" s="93"/>
      <c r="FV1017" s="93"/>
      <c r="FW1017" s="93"/>
      <c r="FX1017" s="93"/>
      <c r="FY1017" s="93"/>
      <c r="FZ1017" s="93"/>
      <c r="GA1017" s="93"/>
      <c r="GB1017" s="93"/>
      <c r="GC1017" s="93"/>
      <c r="GD1017" s="93"/>
      <c r="GE1017" s="93"/>
      <c r="GF1017" s="93"/>
      <c r="GG1017" s="93"/>
      <c r="GH1017" s="93"/>
      <c r="GI1017" s="93"/>
      <c r="GJ1017" s="93"/>
      <c r="GK1017" s="93"/>
      <c r="GL1017" s="93"/>
      <c r="GM1017" s="93"/>
      <c r="GN1017" s="93"/>
      <c r="GO1017" s="93"/>
      <c r="GP1017" s="93"/>
      <c r="GQ1017" s="93"/>
      <c r="GR1017" s="93"/>
      <c r="GS1017" s="93"/>
      <c r="GT1017" s="93"/>
      <c r="GU1017" s="93"/>
      <c r="GV1017" s="93"/>
      <c r="GW1017" s="93"/>
      <c r="GX1017" s="93"/>
      <c r="GY1017" s="93"/>
      <c r="GZ1017" s="93"/>
      <c r="HA1017" s="93"/>
      <c r="HB1017" s="93"/>
      <c r="HC1017" s="93"/>
      <c r="HD1017" s="93"/>
      <c r="HE1017" s="93"/>
      <c r="HF1017" s="93"/>
      <c r="HG1017" s="93"/>
      <c r="HH1017" s="93"/>
      <c r="HI1017" s="93"/>
      <c r="HJ1017" s="93"/>
      <c r="HK1017" s="93"/>
      <c r="HL1017" s="93"/>
      <c r="HM1017" s="93"/>
      <c r="HN1017" s="93"/>
      <c r="HO1017" s="93"/>
      <c r="HP1017" s="93"/>
      <c r="HQ1017" s="93"/>
      <c r="HR1017" s="93"/>
      <c r="HS1017" s="93"/>
      <c r="HT1017" s="93"/>
      <c r="HU1017" s="93"/>
      <c r="HV1017" s="93"/>
      <c r="HW1017" s="93"/>
      <c r="HX1017" s="93"/>
      <c r="HY1017" s="93"/>
      <c r="HZ1017" s="93"/>
      <c r="IA1017" s="93"/>
      <c r="IB1017" s="93"/>
      <c r="IC1017" s="93"/>
      <c r="ID1017" s="93"/>
      <c r="IE1017" s="93"/>
      <c r="IF1017" s="93"/>
      <c r="IG1017" s="93"/>
      <c r="IH1017" s="93"/>
      <c r="II1017" s="93"/>
      <c r="IJ1017" s="93"/>
      <c r="IK1017" s="93"/>
      <c r="IL1017" s="93"/>
    </row>
    <row r="1018" spans="1:246">
      <c r="B1018" s="49" t="s">
        <v>23</v>
      </c>
      <c r="E1018" s="65" t="s">
        <v>25</v>
      </c>
      <c r="F1018" s="66" t="s">
        <v>37</v>
      </c>
      <c r="G1018" s="78"/>
      <c r="H1018" s="273">
        <f t="shared" ref="H1018:R1018" si="198">SUM(H1019:H1020)</f>
        <v>28431</v>
      </c>
      <c r="I1018" s="273">
        <f t="shared" si="198"/>
        <v>25846</v>
      </c>
      <c r="J1018" s="68">
        <f t="shared" si="198"/>
        <v>2585</v>
      </c>
      <c r="K1018" s="68">
        <f t="shared" si="198"/>
        <v>0</v>
      </c>
      <c r="L1018" s="69">
        <f t="shared" si="198"/>
        <v>19512</v>
      </c>
      <c r="M1018" s="68">
        <f t="shared" si="198"/>
        <v>19046</v>
      </c>
      <c r="N1018" s="70">
        <f t="shared" si="198"/>
        <v>466</v>
      </c>
      <c r="O1018" s="68">
        <f t="shared" si="198"/>
        <v>0</v>
      </c>
      <c r="P1018" s="68">
        <f t="shared" si="198"/>
        <v>8919</v>
      </c>
      <c r="Q1018" s="68">
        <f t="shared" si="198"/>
        <v>6800</v>
      </c>
      <c r="R1018" s="70">
        <f t="shared" si="198"/>
        <v>2119</v>
      </c>
      <c r="S1018" s="70">
        <f>SUM(S1019:S1020)</f>
        <v>0</v>
      </c>
      <c r="T1018" s="70">
        <f>SUM(T1019:T1020)</f>
        <v>4471.2768999999998</v>
      </c>
      <c r="U1018" s="70">
        <f>SUM(U1019:U1020)</f>
        <v>4200.2768999999998</v>
      </c>
      <c r="V1018" s="70">
        <f>SUM(V1019:V1020)</f>
        <v>271</v>
      </c>
      <c r="W1018" s="70">
        <f>SUM(W1019:W1020)</f>
        <v>0</v>
      </c>
      <c r="X1018" s="213"/>
      <c r="Y1018" s="214"/>
      <c r="Z1018" s="50">
        <f t="shared" si="177"/>
        <v>28431</v>
      </c>
      <c r="AA1018" s="51">
        <f t="shared" si="178"/>
        <v>19512</v>
      </c>
      <c r="AB1018" s="51">
        <f t="shared" si="179"/>
        <v>8919</v>
      </c>
      <c r="AC1018" s="51">
        <f t="shared" si="180"/>
        <v>4471.2768999999998</v>
      </c>
      <c r="AD1018" s="93"/>
      <c r="AE1018" s="93"/>
      <c r="AF1018" s="93"/>
      <c r="AG1018" s="93"/>
      <c r="AH1018" s="93"/>
      <c r="AI1018" s="93"/>
      <c r="AJ1018" s="93"/>
      <c r="AK1018" s="93"/>
      <c r="AL1018" s="93"/>
      <c r="AM1018" s="93"/>
      <c r="AN1018" s="93"/>
      <c r="AO1018" s="93"/>
      <c r="AP1018" s="93"/>
      <c r="AQ1018" s="93"/>
      <c r="AR1018" s="93"/>
      <c r="AS1018" s="93"/>
      <c r="AT1018" s="93"/>
      <c r="AU1018" s="93"/>
      <c r="AV1018" s="93"/>
      <c r="AW1018" s="93"/>
      <c r="AX1018" s="93"/>
      <c r="AY1018" s="93"/>
      <c r="AZ1018" s="93"/>
      <c r="BA1018" s="93"/>
      <c r="BB1018" s="93"/>
      <c r="BC1018" s="93"/>
      <c r="BD1018" s="93"/>
      <c r="BE1018" s="93"/>
      <c r="BF1018" s="93"/>
      <c r="BG1018" s="93"/>
      <c r="BH1018" s="93"/>
      <c r="BI1018" s="93"/>
      <c r="BJ1018" s="93"/>
      <c r="BK1018" s="93"/>
      <c r="BL1018" s="93"/>
      <c r="BM1018" s="93"/>
      <c r="BN1018" s="93"/>
      <c r="BO1018" s="93"/>
      <c r="BP1018" s="93"/>
      <c r="BQ1018" s="93"/>
      <c r="BR1018" s="93"/>
      <c r="BS1018" s="93"/>
      <c r="BT1018" s="93"/>
      <c r="BU1018" s="93"/>
      <c r="BV1018" s="93"/>
      <c r="BW1018" s="93"/>
      <c r="BX1018" s="93"/>
      <c r="BY1018" s="93"/>
      <c r="BZ1018" s="93"/>
      <c r="CA1018" s="93"/>
      <c r="CB1018" s="93"/>
      <c r="CC1018" s="93"/>
      <c r="CD1018" s="93"/>
      <c r="CE1018" s="93"/>
      <c r="CF1018" s="93"/>
      <c r="CG1018" s="93"/>
      <c r="CH1018" s="93"/>
      <c r="CI1018" s="93"/>
      <c r="CJ1018" s="93"/>
      <c r="CK1018" s="93"/>
      <c r="CL1018" s="93"/>
      <c r="CM1018" s="93"/>
      <c r="CN1018" s="93"/>
      <c r="CO1018" s="93"/>
      <c r="CP1018" s="93"/>
      <c r="CQ1018" s="93"/>
      <c r="CR1018" s="93"/>
      <c r="CS1018" s="93"/>
      <c r="CT1018" s="93"/>
      <c r="CU1018" s="93"/>
      <c r="CV1018" s="93"/>
      <c r="CW1018" s="93"/>
      <c r="CX1018" s="93"/>
      <c r="CY1018" s="93"/>
      <c r="CZ1018" s="93"/>
      <c r="DA1018" s="93"/>
      <c r="DB1018" s="93"/>
      <c r="DC1018" s="93"/>
      <c r="DD1018" s="93"/>
      <c r="DE1018" s="93"/>
      <c r="DF1018" s="93"/>
      <c r="DG1018" s="93"/>
      <c r="DH1018" s="93"/>
      <c r="DI1018" s="93"/>
      <c r="DJ1018" s="93"/>
      <c r="DK1018" s="93"/>
      <c r="DL1018" s="93"/>
      <c r="DM1018" s="93"/>
      <c r="DN1018" s="93"/>
      <c r="DO1018" s="93"/>
      <c r="DP1018" s="93"/>
      <c r="DQ1018" s="93"/>
      <c r="DR1018" s="93"/>
      <c r="DS1018" s="93"/>
      <c r="DT1018" s="93"/>
      <c r="DU1018" s="93"/>
      <c r="DV1018" s="93"/>
      <c r="DW1018" s="93"/>
      <c r="DX1018" s="93"/>
      <c r="DY1018" s="94"/>
      <c r="DZ1018" s="93"/>
      <c r="EA1018" s="93"/>
      <c r="EB1018" s="93"/>
      <c r="EC1018" s="93"/>
      <c r="ED1018" s="93"/>
      <c r="EE1018" s="93"/>
      <c r="EF1018" s="93"/>
      <c r="EG1018" s="93"/>
      <c r="EH1018" s="93"/>
      <c r="EI1018" s="93"/>
      <c r="EJ1018" s="93"/>
      <c r="EK1018" s="93"/>
      <c r="EL1018" s="93"/>
      <c r="EM1018" s="93"/>
      <c r="EN1018" s="93"/>
      <c r="EO1018" s="93"/>
      <c r="EP1018" s="93"/>
      <c r="EQ1018" s="93"/>
      <c r="ER1018" s="93"/>
      <c r="ES1018" s="93"/>
      <c r="ET1018" s="93"/>
      <c r="EU1018" s="93"/>
      <c r="EV1018" s="93"/>
      <c r="EW1018" s="93"/>
      <c r="EX1018" s="93"/>
      <c r="EY1018" s="93"/>
      <c r="EZ1018" s="93"/>
      <c r="FA1018" s="93"/>
      <c r="FB1018" s="93"/>
      <c r="FC1018" s="93"/>
      <c r="FD1018" s="93"/>
      <c r="FE1018" s="93"/>
      <c r="FF1018" s="93"/>
      <c r="FG1018" s="93"/>
      <c r="FH1018" s="93"/>
      <c r="FI1018" s="93"/>
      <c r="FJ1018" s="93"/>
      <c r="FK1018" s="93"/>
      <c r="FL1018" s="93"/>
      <c r="FM1018" s="93"/>
      <c r="FN1018" s="93"/>
      <c r="FO1018" s="93"/>
      <c r="FP1018" s="93"/>
      <c r="FQ1018" s="93"/>
      <c r="FR1018" s="93"/>
      <c r="FS1018" s="93"/>
      <c r="FT1018" s="93"/>
      <c r="FU1018" s="93"/>
      <c r="FV1018" s="93"/>
      <c r="FW1018" s="93"/>
      <c r="FX1018" s="93"/>
      <c r="FY1018" s="93"/>
      <c r="FZ1018" s="93"/>
      <c r="GA1018" s="93"/>
      <c r="GB1018" s="93"/>
      <c r="GC1018" s="93"/>
      <c r="GD1018" s="93"/>
      <c r="GE1018" s="93"/>
      <c r="GF1018" s="93"/>
      <c r="GG1018" s="93"/>
      <c r="GH1018" s="93"/>
      <c r="GI1018" s="93"/>
      <c r="GJ1018" s="93"/>
      <c r="GK1018" s="93"/>
      <c r="GL1018" s="93"/>
      <c r="GM1018" s="93"/>
      <c r="GN1018" s="93"/>
      <c r="GO1018" s="93"/>
      <c r="GP1018" s="93"/>
      <c r="GQ1018" s="93"/>
      <c r="GR1018" s="93"/>
      <c r="GS1018" s="93"/>
      <c r="GT1018" s="93"/>
      <c r="GU1018" s="93"/>
      <c r="GV1018" s="93"/>
      <c r="GW1018" s="93"/>
      <c r="GX1018" s="93"/>
      <c r="GY1018" s="93"/>
      <c r="GZ1018" s="93"/>
      <c r="HA1018" s="93"/>
      <c r="HB1018" s="93"/>
      <c r="HC1018" s="93"/>
      <c r="HD1018" s="93"/>
      <c r="HE1018" s="93"/>
      <c r="HF1018" s="93"/>
      <c r="HG1018" s="93"/>
      <c r="HH1018" s="93"/>
      <c r="HI1018" s="93"/>
      <c r="HJ1018" s="93"/>
      <c r="HK1018" s="93"/>
      <c r="HL1018" s="93"/>
      <c r="HM1018" s="93"/>
      <c r="HN1018" s="93"/>
      <c r="HO1018" s="93"/>
      <c r="HP1018" s="93"/>
      <c r="HQ1018" s="93"/>
      <c r="HR1018" s="93"/>
      <c r="HS1018" s="93"/>
      <c r="HT1018" s="93"/>
      <c r="HU1018" s="93"/>
      <c r="HV1018" s="93"/>
      <c r="HW1018" s="93"/>
      <c r="HX1018" s="93"/>
      <c r="HY1018" s="93"/>
      <c r="HZ1018" s="93"/>
      <c r="IA1018" s="93"/>
      <c r="IB1018" s="93"/>
      <c r="IC1018" s="93"/>
      <c r="ID1018" s="93"/>
      <c r="IE1018" s="93"/>
      <c r="IF1018" s="93"/>
      <c r="IG1018" s="93"/>
      <c r="IH1018" s="93"/>
      <c r="II1018" s="93"/>
      <c r="IJ1018" s="93"/>
      <c r="IK1018" s="93"/>
      <c r="IL1018" s="93"/>
    </row>
    <row r="1019" spans="1:246" ht="36" customHeight="1">
      <c r="A1019" s="49" t="s">
        <v>870</v>
      </c>
      <c r="B1019" s="49" t="s">
        <v>23</v>
      </c>
      <c r="E1019" s="82">
        <v>1</v>
      </c>
      <c r="F1019" s="180" t="s">
        <v>68</v>
      </c>
      <c r="G1019" s="404" t="s">
        <v>69</v>
      </c>
      <c r="H1019" s="291">
        <f>I1019+J1019</f>
        <v>10000</v>
      </c>
      <c r="I1019" s="281">
        <v>9534</v>
      </c>
      <c r="J1019" s="182">
        <v>466</v>
      </c>
      <c r="K1019" s="68"/>
      <c r="L1019" s="184">
        <f>M1019+N1019</f>
        <v>10000</v>
      </c>
      <c r="M1019" s="182">
        <v>9534</v>
      </c>
      <c r="N1019" s="223">
        <v>466</v>
      </c>
      <c r="O1019" s="68"/>
      <c r="P1019" s="182"/>
      <c r="Q1019" s="182"/>
      <c r="R1019" s="223"/>
      <c r="S1019" s="70"/>
      <c r="T1019" s="224">
        <f>U1019+V1019</f>
        <v>271</v>
      </c>
      <c r="U1019" s="224"/>
      <c r="V1019" s="223">
        <v>271</v>
      </c>
      <c r="W1019" s="70"/>
      <c r="X1019" s="71"/>
      <c r="Y1019" s="92"/>
      <c r="Z1019" s="50">
        <f t="shared" si="177"/>
        <v>10000</v>
      </c>
      <c r="AA1019" s="51">
        <f t="shared" si="178"/>
        <v>10000</v>
      </c>
      <c r="AB1019" s="51">
        <f t="shared" si="179"/>
        <v>0</v>
      </c>
      <c r="AC1019" s="51">
        <f t="shared" si="180"/>
        <v>271</v>
      </c>
      <c r="AD1019" s="93"/>
      <c r="AE1019" s="93"/>
      <c r="AF1019" s="93"/>
      <c r="AG1019" s="93"/>
      <c r="AH1019" s="93"/>
      <c r="AI1019" s="93"/>
      <c r="AJ1019" s="93"/>
      <c r="AK1019" s="93"/>
      <c r="AL1019" s="93"/>
      <c r="AM1019" s="93"/>
      <c r="AN1019" s="93"/>
      <c r="AO1019" s="93"/>
      <c r="AP1019" s="93"/>
      <c r="AQ1019" s="93"/>
      <c r="AR1019" s="93"/>
      <c r="AS1019" s="93"/>
      <c r="AT1019" s="93"/>
      <c r="AU1019" s="93"/>
      <c r="AV1019" s="93"/>
      <c r="AW1019" s="93"/>
      <c r="AX1019" s="93"/>
      <c r="AY1019" s="93"/>
      <c r="AZ1019" s="93"/>
      <c r="BA1019" s="93"/>
      <c r="BB1019" s="93"/>
      <c r="BC1019" s="93"/>
      <c r="BD1019" s="93"/>
      <c r="BE1019" s="93"/>
      <c r="BF1019" s="93"/>
      <c r="BG1019" s="93"/>
      <c r="BH1019" s="93"/>
      <c r="BI1019" s="93"/>
      <c r="BJ1019" s="93"/>
      <c r="BK1019" s="93"/>
      <c r="BL1019" s="93"/>
      <c r="BM1019" s="93"/>
      <c r="BN1019" s="93"/>
      <c r="BO1019" s="93"/>
      <c r="BP1019" s="93"/>
      <c r="BQ1019" s="93"/>
      <c r="BR1019" s="93"/>
      <c r="BS1019" s="93"/>
      <c r="BT1019" s="93"/>
      <c r="BU1019" s="93"/>
      <c r="BV1019" s="93"/>
      <c r="BW1019" s="93"/>
      <c r="BX1019" s="93"/>
      <c r="BY1019" s="93"/>
      <c r="BZ1019" s="93"/>
      <c r="CA1019" s="93"/>
      <c r="CB1019" s="93"/>
      <c r="CC1019" s="93"/>
      <c r="CD1019" s="93"/>
      <c r="CE1019" s="93"/>
      <c r="CF1019" s="93"/>
      <c r="CG1019" s="93"/>
      <c r="CH1019" s="93"/>
      <c r="CI1019" s="93"/>
      <c r="CJ1019" s="93"/>
      <c r="CK1019" s="93"/>
      <c r="CL1019" s="93"/>
      <c r="CM1019" s="93"/>
      <c r="CN1019" s="93"/>
      <c r="CO1019" s="93"/>
      <c r="CP1019" s="93"/>
      <c r="CQ1019" s="93"/>
      <c r="CR1019" s="93"/>
      <c r="CS1019" s="93"/>
      <c r="CT1019" s="93"/>
      <c r="CU1019" s="93"/>
      <c r="CV1019" s="93"/>
      <c r="CW1019" s="93"/>
      <c r="CX1019" s="93"/>
      <c r="CY1019" s="93"/>
      <c r="CZ1019" s="93"/>
      <c r="DA1019" s="93"/>
      <c r="DB1019" s="93"/>
      <c r="DC1019" s="93"/>
      <c r="DD1019" s="93"/>
      <c r="DE1019" s="93"/>
      <c r="DF1019" s="93"/>
      <c r="DG1019" s="93"/>
      <c r="DH1019" s="93"/>
      <c r="DI1019" s="93"/>
      <c r="DJ1019" s="93"/>
      <c r="DK1019" s="93"/>
      <c r="DL1019" s="93"/>
      <c r="DM1019" s="93"/>
      <c r="DN1019" s="93"/>
      <c r="DO1019" s="93"/>
      <c r="DP1019" s="93"/>
      <c r="DQ1019" s="93"/>
      <c r="DR1019" s="93"/>
      <c r="DS1019" s="93"/>
      <c r="DT1019" s="93"/>
      <c r="DU1019" s="93"/>
      <c r="DV1019" s="93"/>
      <c r="DW1019" s="93"/>
      <c r="DX1019" s="93"/>
      <c r="DY1019" s="94"/>
      <c r="DZ1019" s="93"/>
      <c r="EA1019" s="93"/>
      <c r="EB1019" s="93"/>
      <c r="EC1019" s="93"/>
      <c r="ED1019" s="93"/>
      <c r="EE1019" s="93"/>
      <c r="EF1019" s="93"/>
      <c r="EG1019" s="93"/>
      <c r="EH1019" s="93"/>
      <c r="EI1019" s="93"/>
      <c r="EJ1019" s="93"/>
      <c r="EK1019" s="93"/>
      <c r="EL1019" s="93"/>
      <c r="EM1019" s="93"/>
      <c r="EN1019" s="93"/>
      <c r="EO1019" s="93"/>
      <c r="EP1019" s="93"/>
      <c r="EQ1019" s="93"/>
      <c r="ER1019" s="93"/>
      <c r="ES1019" s="93"/>
      <c r="ET1019" s="93"/>
      <c r="EU1019" s="93"/>
      <c r="EV1019" s="93"/>
      <c r="EW1019" s="93"/>
      <c r="EX1019" s="93"/>
      <c r="EY1019" s="93"/>
      <c r="EZ1019" s="93"/>
      <c r="FA1019" s="93"/>
      <c r="FB1019" s="93"/>
      <c r="FC1019" s="93"/>
      <c r="FD1019" s="93"/>
      <c r="FE1019" s="93"/>
      <c r="FF1019" s="93"/>
      <c r="FG1019" s="93"/>
      <c r="FH1019" s="93"/>
      <c r="FI1019" s="93"/>
      <c r="FJ1019" s="93"/>
      <c r="FK1019" s="93"/>
      <c r="FL1019" s="93"/>
      <c r="FM1019" s="93"/>
      <c r="FN1019" s="93"/>
      <c r="FO1019" s="93"/>
      <c r="FP1019" s="93"/>
      <c r="FQ1019" s="93"/>
      <c r="FR1019" s="93"/>
      <c r="FS1019" s="93"/>
      <c r="FT1019" s="93"/>
      <c r="FU1019" s="93"/>
      <c r="FV1019" s="93"/>
      <c r="FW1019" s="93"/>
      <c r="FX1019" s="93"/>
      <c r="FY1019" s="93"/>
      <c r="FZ1019" s="93"/>
      <c r="GA1019" s="93"/>
      <c r="GB1019" s="93"/>
      <c r="GC1019" s="93"/>
      <c r="GD1019" s="93"/>
      <c r="GE1019" s="93"/>
      <c r="GF1019" s="93"/>
      <c r="GG1019" s="93"/>
      <c r="GH1019" s="93"/>
      <c r="GI1019" s="93"/>
      <c r="GJ1019" s="93"/>
      <c r="GK1019" s="93"/>
      <c r="GL1019" s="93"/>
      <c r="GM1019" s="93"/>
      <c r="GN1019" s="93"/>
      <c r="GO1019" s="93"/>
      <c r="GP1019" s="93"/>
      <c r="GQ1019" s="93"/>
      <c r="GR1019" s="93"/>
      <c r="GS1019" s="93"/>
      <c r="GT1019" s="93"/>
      <c r="GU1019" s="93"/>
      <c r="GV1019" s="93"/>
      <c r="GW1019" s="93"/>
      <c r="GX1019" s="93"/>
      <c r="GY1019" s="93"/>
      <c r="GZ1019" s="93"/>
      <c r="HA1019" s="93"/>
      <c r="HB1019" s="93"/>
      <c r="HC1019" s="93"/>
      <c r="HD1019" s="93"/>
      <c r="HE1019" s="93"/>
      <c r="HF1019" s="93"/>
      <c r="HG1019" s="93"/>
      <c r="HH1019" s="93"/>
      <c r="HI1019" s="93"/>
      <c r="HJ1019" s="93"/>
      <c r="HK1019" s="93"/>
      <c r="HL1019" s="93"/>
      <c r="HM1019" s="93"/>
      <c r="HN1019" s="93"/>
      <c r="HO1019" s="93"/>
      <c r="HP1019" s="93"/>
      <c r="HQ1019" s="93"/>
      <c r="HR1019" s="93"/>
      <c r="HS1019" s="93"/>
      <c r="HT1019" s="93"/>
      <c r="HU1019" s="93"/>
      <c r="HV1019" s="93"/>
      <c r="HW1019" s="93"/>
      <c r="HX1019" s="93"/>
      <c r="HY1019" s="93"/>
      <c r="HZ1019" s="93"/>
      <c r="IA1019" s="93"/>
      <c r="IB1019" s="93"/>
      <c r="IC1019" s="93"/>
      <c r="ID1019" s="93"/>
      <c r="IE1019" s="93"/>
      <c r="IF1019" s="93"/>
      <c r="IG1019" s="93"/>
      <c r="IH1019" s="93"/>
      <c r="II1019" s="93"/>
      <c r="IJ1019" s="93"/>
      <c r="IK1019" s="93"/>
      <c r="IL1019" s="93"/>
    </row>
    <row r="1020" spans="1:246" ht="30">
      <c r="A1020" s="49" t="s">
        <v>870</v>
      </c>
      <c r="B1020" s="49" t="s">
        <v>23</v>
      </c>
      <c r="E1020" s="82">
        <v>2</v>
      </c>
      <c r="F1020" s="180" t="s">
        <v>70</v>
      </c>
      <c r="G1020" s="404"/>
      <c r="H1020" s="291">
        <f>I1020+J1020</f>
        <v>18431</v>
      </c>
      <c r="I1020" s="281">
        <v>16312</v>
      </c>
      <c r="J1020" s="182">
        <v>2119</v>
      </c>
      <c r="K1020" s="68"/>
      <c r="L1020" s="184">
        <f>M1020+N1020</f>
        <v>9512</v>
      </c>
      <c r="M1020" s="182">
        <v>9512</v>
      </c>
      <c r="N1020" s="223"/>
      <c r="O1020" s="68"/>
      <c r="P1020" s="182">
        <f>Q1020+R1020</f>
        <v>8919</v>
      </c>
      <c r="Q1020" s="182">
        <v>6800</v>
      </c>
      <c r="R1020" s="223">
        <v>2119</v>
      </c>
      <c r="S1020" s="70"/>
      <c r="T1020" s="224">
        <f>U1020+V1020</f>
        <v>4200.2768999999998</v>
      </c>
      <c r="U1020" s="224">
        <v>4200.2768999999998</v>
      </c>
      <c r="V1020" s="223"/>
      <c r="W1020" s="70"/>
      <c r="X1020" s="71"/>
      <c r="Y1020" s="92"/>
      <c r="Z1020" s="50">
        <f t="shared" si="177"/>
        <v>18431</v>
      </c>
      <c r="AA1020" s="51">
        <f t="shared" si="178"/>
        <v>9512</v>
      </c>
      <c r="AB1020" s="51">
        <f t="shared" si="179"/>
        <v>8919</v>
      </c>
      <c r="AC1020" s="51">
        <f t="shared" si="180"/>
        <v>4200.2768999999998</v>
      </c>
      <c r="AD1020" s="93"/>
      <c r="AE1020" s="93"/>
      <c r="AF1020" s="93"/>
      <c r="AG1020" s="93"/>
      <c r="AH1020" s="93"/>
      <c r="AI1020" s="93"/>
      <c r="AJ1020" s="93"/>
      <c r="AK1020" s="93"/>
      <c r="AL1020" s="93"/>
      <c r="AM1020" s="93"/>
      <c r="AN1020" s="93"/>
      <c r="AO1020" s="93"/>
      <c r="AP1020" s="93"/>
      <c r="AQ1020" s="93"/>
      <c r="AR1020" s="93"/>
      <c r="AS1020" s="93"/>
      <c r="AT1020" s="93"/>
      <c r="AU1020" s="93"/>
      <c r="AV1020" s="93"/>
      <c r="AW1020" s="93"/>
      <c r="AX1020" s="93"/>
      <c r="AY1020" s="93"/>
      <c r="AZ1020" s="93"/>
      <c r="BA1020" s="93"/>
      <c r="BB1020" s="93"/>
      <c r="BC1020" s="93"/>
      <c r="BD1020" s="93"/>
      <c r="BE1020" s="93"/>
      <c r="BF1020" s="93"/>
      <c r="BG1020" s="93"/>
      <c r="BH1020" s="93"/>
      <c r="BI1020" s="93"/>
      <c r="BJ1020" s="93"/>
      <c r="BK1020" s="93"/>
      <c r="BL1020" s="93"/>
      <c r="BM1020" s="93"/>
      <c r="BN1020" s="93"/>
      <c r="BO1020" s="93"/>
      <c r="BP1020" s="93"/>
      <c r="BQ1020" s="93"/>
      <c r="BR1020" s="93"/>
      <c r="BS1020" s="93"/>
      <c r="BT1020" s="93"/>
      <c r="BU1020" s="93"/>
      <c r="BV1020" s="93"/>
      <c r="BW1020" s="93"/>
      <c r="BX1020" s="93"/>
      <c r="BY1020" s="93"/>
      <c r="BZ1020" s="93"/>
      <c r="CA1020" s="93"/>
      <c r="CB1020" s="93"/>
      <c r="CC1020" s="93"/>
      <c r="CD1020" s="93"/>
      <c r="CE1020" s="93"/>
      <c r="CF1020" s="93"/>
      <c r="CG1020" s="93"/>
      <c r="CH1020" s="93"/>
      <c r="CI1020" s="93"/>
      <c r="CJ1020" s="93"/>
      <c r="CK1020" s="93"/>
      <c r="CL1020" s="93"/>
      <c r="CM1020" s="93"/>
      <c r="CN1020" s="93"/>
      <c r="CO1020" s="93"/>
      <c r="CP1020" s="93"/>
      <c r="CQ1020" s="93"/>
      <c r="CR1020" s="93"/>
      <c r="CS1020" s="93"/>
      <c r="CT1020" s="93"/>
      <c r="CU1020" s="93"/>
      <c r="CV1020" s="93"/>
      <c r="CW1020" s="93"/>
      <c r="CX1020" s="93"/>
      <c r="CY1020" s="93"/>
      <c r="CZ1020" s="93"/>
      <c r="DA1020" s="93"/>
      <c r="DB1020" s="93"/>
      <c r="DC1020" s="93"/>
      <c r="DD1020" s="93"/>
      <c r="DE1020" s="93"/>
      <c r="DF1020" s="93"/>
      <c r="DG1020" s="93"/>
      <c r="DH1020" s="93"/>
      <c r="DI1020" s="93"/>
      <c r="DJ1020" s="93"/>
      <c r="DK1020" s="93"/>
      <c r="DL1020" s="93"/>
      <c r="DM1020" s="93"/>
      <c r="DN1020" s="93"/>
      <c r="DO1020" s="93"/>
      <c r="DP1020" s="93"/>
      <c r="DQ1020" s="93"/>
      <c r="DR1020" s="93"/>
      <c r="DS1020" s="93"/>
      <c r="DT1020" s="93"/>
      <c r="DU1020" s="93"/>
      <c r="DV1020" s="93"/>
      <c r="DW1020" s="93"/>
      <c r="DX1020" s="93"/>
      <c r="DY1020" s="94"/>
      <c r="DZ1020" s="93"/>
      <c r="EA1020" s="93"/>
      <c r="EB1020" s="93"/>
      <c r="EC1020" s="93"/>
      <c r="ED1020" s="93"/>
      <c r="EE1020" s="93"/>
      <c r="EF1020" s="93"/>
      <c r="EG1020" s="93"/>
      <c r="EH1020" s="93"/>
      <c r="EI1020" s="93"/>
      <c r="EJ1020" s="93"/>
      <c r="EK1020" s="93"/>
      <c r="EL1020" s="93"/>
      <c r="EM1020" s="93"/>
      <c r="EN1020" s="93"/>
      <c r="EO1020" s="93"/>
      <c r="EP1020" s="93"/>
      <c r="EQ1020" s="93"/>
      <c r="ER1020" s="93"/>
      <c r="ES1020" s="93"/>
      <c r="ET1020" s="93"/>
      <c r="EU1020" s="93"/>
      <c r="EV1020" s="93"/>
      <c r="EW1020" s="93"/>
      <c r="EX1020" s="93"/>
      <c r="EY1020" s="93"/>
      <c r="EZ1020" s="93"/>
      <c r="FA1020" s="93"/>
      <c r="FB1020" s="93"/>
      <c r="FC1020" s="93"/>
      <c r="FD1020" s="93"/>
      <c r="FE1020" s="93"/>
      <c r="FF1020" s="93"/>
      <c r="FG1020" s="93"/>
      <c r="FH1020" s="93"/>
      <c r="FI1020" s="93"/>
      <c r="FJ1020" s="93"/>
      <c r="FK1020" s="93"/>
      <c r="FL1020" s="93"/>
      <c r="FM1020" s="93"/>
      <c r="FN1020" s="93"/>
      <c r="FO1020" s="93"/>
      <c r="FP1020" s="93"/>
      <c r="FQ1020" s="93"/>
      <c r="FR1020" s="93"/>
      <c r="FS1020" s="93"/>
      <c r="FT1020" s="93"/>
      <c r="FU1020" s="93"/>
      <c r="FV1020" s="93"/>
      <c r="FW1020" s="93"/>
      <c r="FX1020" s="93"/>
      <c r="FY1020" s="93"/>
      <c r="FZ1020" s="93"/>
      <c r="GA1020" s="93"/>
      <c r="GB1020" s="93"/>
      <c r="GC1020" s="93"/>
      <c r="GD1020" s="93"/>
      <c r="GE1020" s="93"/>
      <c r="GF1020" s="93"/>
      <c r="GG1020" s="93"/>
      <c r="GH1020" s="93"/>
      <c r="GI1020" s="93"/>
      <c r="GJ1020" s="93"/>
      <c r="GK1020" s="93"/>
      <c r="GL1020" s="93"/>
      <c r="GM1020" s="93"/>
      <c r="GN1020" s="93"/>
      <c r="GO1020" s="93"/>
      <c r="GP1020" s="93"/>
      <c r="GQ1020" s="93"/>
      <c r="GR1020" s="93"/>
      <c r="GS1020" s="93"/>
      <c r="GT1020" s="93"/>
      <c r="GU1020" s="93"/>
      <c r="GV1020" s="93"/>
      <c r="GW1020" s="93"/>
      <c r="GX1020" s="93"/>
      <c r="GY1020" s="93"/>
      <c r="GZ1020" s="93"/>
      <c r="HA1020" s="93"/>
      <c r="HB1020" s="93"/>
      <c r="HC1020" s="93"/>
      <c r="HD1020" s="93"/>
      <c r="HE1020" s="93"/>
      <c r="HF1020" s="93"/>
      <c r="HG1020" s="93"/>
      <c r="HH1020" s="93"/>
      <c r="HI1020" s="93"/>
      <c r="HJ1020" s="93"/>
      <c r="HK1020" s="93"/>
      <c r="HL1020" s="93"/>
      <c r="HM1020" s="93"/>
      <c r="HN1020" s="93"/>
      <c r="HO1020" s="93"/>
      <c r="HP1020" s="93"/>
      <c r="HQ1020" s="93"/>
      <c r="HR1020" s="93"/>
      <c r="HS1020" s="93"/>
      <c r="HT1020" s="93"/>
      <c r="HU1020" s="93"/>
      <c r="HV1020" s="93"/>
      <c r="HW1020" s="93"/>
      <c r="HX1020" s="93"/>
      <c r="HY1020" s="93"/>
      <c r="HZ1020" s="93"/>
      <c r="IA1020" s="93"/>
      <c r="IB1020" s="93"/>
      <c r="IC1020" s="93"/>
      <c r="ID1020" s="93"/>
      <c r="IE1020" s="93"/>
      <c r="IF1020" s="93"/>
      <c r="IG1020" s="93"/>
      <c r="IH1020" s="93"/>
      <c r="II1020" s="93"/>
      <c r="IJ1020" s="93"/>
      <c r="IK1020" s="93"/>
      <c r="IL1020" s="93"/>
    </row>
    <row r="1021" spans="1:246">
      <c r="B1021" s="49" t="s">
        <v>23</v>
      </c>
      <c r="E1021" s="65" t="s">
        <v>39</v>
      </c>
      <c r="F1021" s="66" t="s">
        <v>40</v>
      </c>
      <c r="G1021" s="78"/>
      <c r="H1021" s="273">
        <f>H1022+H1027+H1031+H1043+H1054+H1066+H1083+H1095+H1106+H1125</f>
        <v>53490.754000000001</v>
      </c>
      <c r="I1021" s="273">
        <f t="shared" ref="I1021:W1021" si="199">I1022+I1027+I1031+I1043+I1054+I1066+I1083+I1095+I1106+I1125</f>
        <v>48000.998999999996</v>
      </c>
      <c r="J1021" s="68">
        <f t="shared" si="199"/>
        <v>0</v>
      </c>
      <c r="K1021" s="68">
        <f t="shared" si="199"/>
        <v>5489.7550000000001</v>
      </c>
      <c r="L1021" s="69">
        <f t="shared" si="199"/>
        <v>41223.583600000005</v>
      </c>
      <c r="M1021" s="68">
        <f t="shared" si="199"/>
        <v>37926.192800000004</v>
      </c>
      <c r="N1021" s="68">
        <f t="shared" si="199"/>
        <v>0</v>
      </c>
      <c r="O1021" s="68">
        <f t="shared" si="199"/>
        <v>3297.3908000000001</v>
      </c>
      <c r="P1021" s="68">
        <f t="shared" si="199"/>
        <v>10053</v>
      </c>
      <c r="Q1021" s="68">
        <f t="shared" si="199"/>
        <v>10053</v>
      </c>
      <c r="R1021" s="68">
        <f t="shared" si="199"/>
        <v>0</v>
      </c>
      <c r="S1021" s="68">
        <f t="shared" si="199"/>
        <v>0</v>
      </c>
      <c r="T1021" s="70">
        <f t="shared" si="199"/>
        <v>12594.014988000001</v>
      </c>
      <c r="U1021" s="70">
        <f t="shared" si="199"/>
        <v>12176.683063</v>
      </c>
      <c r="V1021" s="68">
        <f t="shared" si="199"/>
        <v>0</v>
      </c>
      <c r="W1021" s="68">
        <f t="shared" si="199"/>
        <v>417.33192500000001</v>
      </c>
      <c r="X1021" s="213"/>
      <c r="Y1021" s="214"/>
      <c r="Z1021" s="50">
        <f t="shared" si="177"/>
        <v>53490.753999999994</v>
      </c>
      <c r="AA1021" s="51">
        <f t="shared" si="178"/>
        <v>41223.583600000005</v>
      </c>
      <c r="AB1021" s="51">
        <f t="shared" si="179"/>
        <v>10053</v>
      </c>
      <c r="AC1021" s="51">
        <f t="shared" si="180"/>
        <v>12594.014988000001</v>
      </c>
      <c r="AD1021" s="93"/>
      <c r="AE1021" s="93"/>
      <c r="AF1021" s="93"/>
      <c r="AG1021" s="93"/>
      <c r="AH1021" s="93"/>
      <c r="AI1021" s="93"/>
      <c r="AJ1021" s="93"/>
      <c r="AK1021" s="93"/>
      <c r="AL1021" s="93"/>
      <c r="AM1021" s="93"/>
      <c r="AN1021" s="93"/>
      <c r="AO1021" s="93"/>
      <c r="AP1021" s="93"/>
      <c r="AQ1021" s="93"/>
      <c r="AR1021" s="93"/>
      <c r="AS1021" s="93"/>
      <c r="AT1021" s="93"/>
      <c r="AU1021" s="93"/>
      <c r="AV1021" s="93"/>
      <c r="AW1021" s="93"/>
      <c r="AX1021" s="93"/>
      <c r="AY1021" s="93"/>
      <c r="AZ1021" s="93"/>
      <c r="BA1021" s="93"/>
      <c r="BB1021" s="93"/>
      <c r="BC1021" s="93"/>
      <c r="BD1021" s="93"/>
      <c r="BE1021" s="93"/>
      <c r="BF1021" s="93"/>
      <c r="BG1021" s="93"/>
      <c r="BH1021" s="93"/>
      <c r="BI1021" s="93"/>
      <c r="BJ1021" s="93"/>
      <c r="BK1021" s="93"/>
      <c r="BL1021" s="93"/>
      <c r="BM1021" s="93"/>
      <c r="BN1021" s="93"/>
      <c r="BO1021" s="93"/>
      <c r="BP1021" s="93"/>
      <c r="BQ1021" s="93"/>
      <c r="BR1021" s="93"/>
      <c r="BS1021" s="93"/>
      <c r="BT1021" s="93"/>
      <c r="BU1021" s="93"/>
      <c r="BV1021" s="93"/>
      <c r="BW1021" s="93"/>
      <c r="BX1021" s="93"/>
      <c r="BY1021" s="93"/>
      <c r="BZ1021" s="93"/>
      <c r="CA1021" s="93"/>
      <c r="CB1021" s="93"/>
      <c r="CC1021" s="93"/>
      <c r="CD1021" s="93"/>
      <c r="CE1021" s="93"/>
      <c r="CF1021" s="93"/>
      <c r="CG1021" s="93"/>
      <c r="CH1021" s="93"/>
      <c r="CI1021" s="93"/>
      <c r="CJ1021" s="93"/>
      <c r="CK1021" s="93"/>
      <c r="CL1021" s="93"/>
      <c r="CM1021" s="93"/>
      <c r="CN1021" s="93"/>
      <c r="CO1021" s="93"/>
      <c r="CP1021" s="93"/>
      <c r="CQ1021" s="93"/>
      <c r="CR1021" s="93"/>
      <c r="CS1021" s="93"/>
      <c r="CT1021" s="93"/>
      <c r="CU1021" s="93"/>
      <c r="CV1021" s="93"/>
      <c r="CW1021" s="93"/>
      <c r="CX1021" s="93"/>
      <c r="CY1021" s="93"/>
      <c r="CZ1021" s="93"/>
      <c r="DA1021" s="93"/>
      <c r="DB1021" s="93"/>
      <c r="DC1021" s="93"/>
      <c r="DD1021" s="93"/>
      <c r="DE1021" s="93"/>
      <c r="DF1021" s="93"/>
      <c r="DG1021" s="93"/>
      <c r="DH1021" s="93"/>
      <c r="DI1021" s="93"/>
      <c r="DJ1021" s="93"/>
      <c r="DK1021" s="93"/>
      <c r="DL1021" s="93"/>
      <c r="DM1021" s="93"/>
      <c r="DN1021" s="93"/>
      <c r="DO1021" s="93"/>
      <c r="DP1021" s="93"/>
      <c r="DQ1021" s="93"/>
      <c r="DR1021" s="93"/>
      <c r="DS1021" s="93"/>
      <c r="DT1021" s="93"/>
      <c r="DU1021" s="93"/>
      <c r="DV1021" s="93"/>
      <c r="DW1021" s="93"/>
      <c r="DX1021" s="93"/>
      <c r="DY1021" s="94"/>
      <c r="DZ1021" s="93"/>
      <c r="EA1021" s="93"/>
      <c r="EB1021" s="93"/>
      <c r="EC1021" s="93"/>
      <c r="ED1021" s="93"/>
      <c r="EE1021" s="93"/>
      <c r="EF1021" s="93"/>
      <c r="EG1021" s="93"/>
      <c r="EH1021" s="93"/>
      <c r="EI1021" s="93"/>
      <c r="EJ1021" s="93"/>
      <c r="EK1021" s="93"/>
      <c r="EL1021" s="93"/>
      <c r="EM1021" s="93"/>
      <c r="EN1021" s="93"/>
      <c r="EO1021" s="93"/>
      <c r="EP1021" s="93"/>
      <c r="EQ1021" s="93"/>
      <c r="ER1021" s="93"/>
      <c r="ES1021" s="93"/>
      <c r="ET1021" s="93"/>
      <c r="EU1021" s="93"/>
      <c r="EV1021" s="93"/>
      <c r="EW1021" s="93"/>
      <c r="EX1021" s="93"/>
      <c r="EY1021" s="93"/>
      <c r="EZ1021" s="93"/>
      <c r="FA1021" s="93"/>
      <c r="FB1021" s="93"/>
      <c r="FC1021" s="93"/>
      <c r="FD1021" s="93"/>
      <c r="FE1021" s="93"/>
      <c r="FF1021" s="93"/>
      <c r="FG1021" s="93"/>
      <c r="FH1021" s="93"/>
      <c r="FI1021" s="93"/>
      <c r="FJ1021" s="93"/>
      <c r="FK1021" s="93"/>
      <c r="FL1021" s="93"/>
      <c r="FM1021" s="93"/>
      <c r="FN1021" s="93"/>
      <c r="FO1021" s="93"/>
      <c r="FP1021" s="93"/>
      <c r="FQ1021" s="93"/>
      <c r="FR1021" s="93"/>
      <c r="FS1021" s="93"/>
      <c r="FT1021" s="93"/>
      <c r="FU1021" s="93"/>
      <c r="FV1021" s="93"/>
      <c r="FW1021" s="93"/>
      <c r="FX1021" s="93"/>
      <c r="FY1021" s="93"/>
      <c r="FZ1021" s="93"/>
      <c r="GA1021" s="93"/>
      <c r="GB1021" s="93"/>
      <c r="GC1021" s="93"/>
      <c r="GD1021" s="93"/>
      <c r="GE1021" s="93"/>
      <c r="GF1021" s="93"/>
      <c r="GG1021" s="93"/>
      <c r="GH1021" s="93"/>
      <c r="GI1021" s="93"/>
      <c r="GJ1021" s="93"/>
      <c r="GK1021" s="93"/>
      <c r="GL1021" s="93"/>
      <c r="GM1021" s="93"/>
      <c r="GN1021" s="93"/>
      <c r="GO1021" s="93"/>
      <c r="GP1021" s="93"/>
      <c r="GQ1021" s="93"/>
      <c r="GR1021" s="93"/>
      <c r="GS1021" s="93"/>
      <c r="GT1021" s="93"/>
      <c r="GU1021" s="93"/>
      <c r="GV1021" s="93"/>
      <c r="GW1021" s="93"/>
      <c r="GX1021" s="93"/>
      <c r="GY1021" s="93"/>
      <c r="GZ1021" s="93"/>
      <c r="HA1021" s="93"/>
      <c r="HB1021" s="93"/>
      <c r="HC1021" s="93"/>
      <c r="HD1021" s="93"/>
      <c r="HE1021" s="93"/>
      <c r="HF1021" s="93"/>
      <c r="HG1021" s="93"/>
      <c r="HH1021" s="93"/>
      <c r="HI1021" s="93"/>
      <c r="HJ1021" s="93"/>
      <c r="HK1021" s="93"/>
      <c r="HL1021" s="93"/>
      <c r="HM1021" s="93"/>
      <c r="HN1021" s="93"/>
      <c r="HO1021" s="93"/>
      <c r="HP1021" s="93"/>
      <c r="HQ1021" s="93"/>
      <c r="HR1021" s="93"/>
      <c r="HS1021" s="93"/>
      <c r="HT1021" s="93"/>
      <c r="HU1021" s="93"/>
      <c r="HV1021" s="93"/>
      <c r="HW1021" s="93"/>
      <c r="HX1021" s="93"/>
      <c r="HY1021" s="93"/>
      <c r="HZ1021" s="93"/>
      <c r="IA1021" s="93"/>
      <c r="IB1021" s="93"/>
      <c r="IC1021" s="93"/>
      <c r="ID1021" s="93"/>
      <c r="IE1021" s="93"/>
      <c r="IF1021" s="93"/>
      <c r="IG1021" s="93"/>
      <c r="IH1021" s="93"/>
      <c r="II1021" s="93"/>
      <c r="IJ1021" s="93"/>
      <c r="IK1021" s="93"/>
      <c r="IL1021" s="93"/>
    </row>
    <row r="1022" spans="1:246">
      <c r="A1022" s="49" t="s">
        <v>871</v>
      </c>
      <c r="B1022" s="49" t="s">
        <v>23</v>
      </c>
      <c r="E1022" s="65" t="s">
        <v>36</v>
      </c>
      <c r="F1022" s="66" t="s">
        <v>80</v>
      </c>
      <c r="G1022" s="78"/>
      <c r="H1022" s="273">
        <f t="shared" ref="H1022:R1022" si="200">SUM(H1023:H1026)</f>
        <v>12735.228999999999</v>
      </c>
      <c r="I1022" s="273">
        <f t="shared" si="200"/>
        <v>11736</v>
      </c>
      <c r="J1022" s="68">
        <f t="shared" si="200"/>
        <v>0</v>
      </c>
      <c r="K1022" s="68">
        <f t="shared" si="200"/>
        <v>999.22900000000004</v>
      </c>
      <c r="L1022" s="69">
        <f t="shared" si="200"/>
        <v>11617.39</v>
      </c>
      <c r="M1022" s="68">
        <f t="shared" si="200"/>
        <v>11104.161</v>
      </c>
      <c r="N1022" s="70">
        <f t="shared" si="200"/>
        <v>0</v>
      </c>
      <c r="O1022" s="68">
        <f t="shared" si="200"/>
        <v>513.22900000000004</v>
      </c>
      <c r="P1022" s="68">
        <f t="shared" si="200"/>
        <v>610</v>
      </c>
      <c r="Q1022" s="68">
        <f t="shared" si="200"/>
        <v>610</v>
      </c>
      <c r="R1022" s="70">
        <f t="shared" si="200"/>
        <v>0</v>
      </c>
      <c r="S1022" s="70">
        <f>SUM(S1023:S1026)</f>
        <v>0</v>
      </c>
      <c r="T1022" s="70">
        <f>SUM(T1023:T1026)</f>
        <v>8818.503999999999</v>
      </c>
      <c r="U1022" s="70">
        <f>SUM(U1023:U1026)</f>
        <v>8443.503999999999</v>
      </c>
      <c r="V1022" s="70">
        <f>SUM(V1023:V1026)</f>
        <v>0</v>
      </c>
      <c r="W1022" s="70">
        <f>SUM(W1023:W1026)</f>
        <v>375</v>
      </c>
      <c r="X1022" s="71"/>
      <c r="Y1022" s="92"/>
      <c r="Z1022" s="50">
        <f t="shared" si="177"/>
        <v>12735.228999999999</v>
      </c>
      <c r="AA1022" s="51">
        <f t="shared" si="178"/>
        <v>11617.39</v>
      </c>
      <c r="AB1022" s="51">
        <f t="shared" si="179"/>
        <v>610</v>
      </c>
      <c r="AC1022" s="51">
        <f t="shared" si="180"/>
        <v>8818.503999999999</v>
      </c>
      <c r="AD1022" s="93"/>
      <c r="AE1022" s="93"/>
      <c r="AF1022" s="93"/>
      <c r="AG1022" s="93"/>
      <c r="AH1022" s="93"/>
      <c r="AI1022" s="93"/>
      <c r="AJ1022" s="93"/>
      <c r="AK1022" s="93"/>
      <c r="AL1022" s="93"/>
      <c r="AM1022" s="93"/>
      <c r="AN1022" s="93"/>
      <c r="AO1022" s="93"/>
      <c r="AP1022" s="93"/>
      <c r="AQ1022" s="93"/>
      <c r="AR1022" s="93"/>
      <c r="AS1022" s="93"/>
      <c r="AT1022" s="93"/>
      <c r="AU1022" s="93"/>
      <c r="AV1022" s="93"/>
      <c r="AW1022" s="93"/>
      <c r="AX1022" s="93"/>
      <c r="AY1022" s="93"/>
      <c r="AZ1022" s="93"/>
      <c r="BA1022" s="93"/>
      <c r="BB1022" s="93"/>
      <c r="BC1022" s="93"/>
      <c r="BD1022" s="93"/>
      <c r="BE1022" s="93"/>
      <c r="BF1022" s="93"/>
      <c r="BG1022" s="93"/>
      <c r="BH1022" s="93"/>
      <c r="BI1022" s="93"/>
      <c r="BJ1022" s="93"/>
      <c r="BK1022" s="93"/>
      <c r="BL1022" s="93"/>
      <c r="BM1022" s="93"/>
      <c r="BN1022" s="93"/>
      <c r="BO1022" s="93"/>
      <c r="BP1022" s="93"/>
      <c r="BQ1022" s="93"/>
      <c r="BR1022" s="93"/>
      <c r="BS1022" s="93"/>
      <c r="BT1022" s="93"/>
      <c r="BU1022" s="93"/>
      <c r="BV1022" s="93"/>
      <c r="BW1022" s="93"/>
      <c r="BX1022" s="93"/>
      <c r="BY1022" s="93"/>
      <c r="BZ1022" s="93"/>
      <c r="CA1022" s="93"/>
      <c r="CB1022" s="93"/>
      <c r="CC1022" s="93"/>
      <c r="CD1022" s="93"/>
      <c r="CE1022" s="93"/>
      <c r="CF1022" s="93"/>
      <c r="CG1022" s="93"/>
      <c r="CH1022" s="93"/>
      <c r="CI1022" s="93"/>
      <c r="CJ1022" s="93"/>
      <c r="CK1022" s="93"/>
      <c r="CL1022" s="93"/>
      <c r="CM1022" s="93"/>
      <c r="CN1022" s="93"/>
      <c r="CO1022" s="93"/>
      <c r="CP1022" s="93"/>
      <c r="CQ1022" s="93"/>
      <c r="CR1022" s="93"/>
      <c r="CS1022" s="93"/>
      <c r="CT1022" s="93"/>
      <c r="CU1022" s="93"/>
      <c r="CV1022" s="93"/>
      <c r="CW1022" s="93"/>
      <c r="CX1022" s="93"/>
      <c r="CY1022" s="93"/>
      <c r="CZ1022" s="93"/>
      <c r="DA1022" s="93"/>
      <c r="DB1022" s="93"/>
      <c r="DC1022" s="93"/>
      <c r="DD1022" s="93"/>
      <c r="DE1022" s="93"/>
      <c r="DF1022" s="93"/>
      <c r="DG1022" s="93"/>
      <c r="DH1022" s="93"/>
      <c r="DI1022" s="93"/>
      <c r="DJ1022" s="93"/>
      <c r="DK1022" s="93"/>
      <c r="DL1022" s="93"/>
      <c r="DM1022" s="93"/>
      <c r="DN1022" s="93"/>
      <c r="DO1022" s="93"/>
      <c r="DP1022" s="93"/>
      <c r="DQ1022" s="93"/>
      <c r="DR1022" s="93"/>
      <c r="DS1022" s="93"/>
      <c r="DT1022" s="93"/>
      <c r="DU1022" s="93"/>
      <c r="DV1022" s="93"/>
      <c r="DW1022" s="93"/>
      <c r="DX1022" s="93"/>
      <c r="DY1022" s="94"/>
      <c r="DZ1022" s="93"/>
      <c r="EA1022" s="93"/>
      <c r="EB1022" s="93"/>
      <c r="EC1022" s="93"/>
      <c r="ED1022" s="93"/>
      <c r="EE1022" s="93"/>
      <c r="EF1022" s="93"/>
      <c r="EG1022" s="93"/>
      <c r="EH1022" s="93"/>
      <c r="EI1022" s="93"/>
      <c r="EJ1022" s="93"/>
      <c r="EK1022" s="93"/>
      <c r="EL1022" s="93"/>
      <c r="EM1022" s="93"/>
      <c r="EN1022" s="93"/>
      <c r="EO1022" s="93"/>
      <c r="EP1022" s="93"/>
      <c r="EQ1022" s="93"/>
      <c r="ER1022" s="93"/>
      <c r="ES1022" s="93"/>
      <c r="ET1022" s="93"/>
      <c r="EU1022" s="93"/>
      <c r="EV1022" s="93"/>
      <c r="EW1022" s="93"/>
      <c r="EX1022" s="93"/>
      <c r="EY1022" s="93"/>
      <c r="EZ1022" s="93"/>
      <c r="FA1022" s="93"/>
      <c r="FB1022" s="93"/>
      <c r="FC1022" s="93"/>
      <c r="FD1022" s="93"/>
      <c r="FE1022" s="93"/>
      <c r="FF1022" s="93"/>
      <c r="FG1022" s="93"/>
      <c r="FH1022" s="93"/>
      <c r="FI1022" s="93"/>
      <c r="FJ1022" s="93"/>
      <c r="FK1022" s="93"/>
      <c r="FL1022" s="93"/>
      <c r="FM1022" s="93"/>
      <c r="FN1022" s="93"/>
      <c r="FO1022" s="93"/>
      <c r="FP1022" s="93"/>
      <c r="FQ1022" s="93"/>
      <c r="FR1022" s="93"/>
      <c r="FS1022" s="93"/>
      <c r="FT1022" s="93"/>
      <c r="FU1022" s="93"/>
      <c r="FV1022" s="93"/>
      <c r="FW1022" s="93"/>
      <c r="FX1022" s="93"/>
      <c r="FY1022" s="93"/>
      <c r="FZ1022" s="93"/>
      <c r="GA1022" s="93"/>
      <c r="GB1022" s="93"/>
      <c r="GC1022" s="93"/>
      <c r="GD1022" s="93"/>
      <c r="GE1022" s="93"/>
      <c r="GF1022" s="93"/>
      <c r="GG1022" s="93"/>
      <c r="GH1022" s="93"/>
      <c r="GI1022" s="93"/>
      <c r="GJ1022" s="93"/>
      <c r="GK1022" s="93"/>
      <c r="GL1022" s="93"/>
      <c r="GM1022" s="93"/>
      <c r="GN1022" s="93"/>
      <c r="GO1022" s="93"/>
      <c r="GP1022" s="93"/>
      <c r="GQ1022" s="93"/>
      <c r="GR1022" s="93"/>
      <c r="GS1022" s="93"/>
      <c r="GT1022" s="93"/>
      <c r="GU1022" s="93"/>
      <c r="GV1022" s="93"/>
      <c r="GW1022" s="93"/>
      <c r="GX1022" s="93"/>
      <c r="GY1022" s="93"/>
      <c r="GZ1022" s="93"/>
      <c r="HA1022" s="93"/>
      <c r="HB1022" s="93"/>
      <c r="HC1022" s="93"/>
      <c r="HD1022" s="93"/>
      <c r="HE1022" s="93"/>
      <c r="HF1022" s="93"/>
      <c r="HG1022" s="93"/>
      <c r="HH1022" s="93"/>
      <c r="HI1022" s="93"/>
      <c r="HJ1022" s="93"/>
      <c r="HK1022" s="93"/>
      <c r="HL1022" s="93"/>
      <c r="HM1022" s="93"/>
      <c r="HN1022" s="93"/>
      <c r="HO1022" s="93"/>
      <c r="HP1022" s="93"/>
      <c r="HQ1022" s="93"/>
      <c r="HR1022" s="93"/>
      <c r="HS1022" s="93"/>
      <c r="HT1022" s="93"/>
      <c r="HU1022" s="93"/>
      <c r="HV1022" s="93"/>
      <c r="HW1022" s="93"/>
      <c r="HX1022" s="93"/>
      <c r="HY1022" s="93"/>
      <c r="HZ1022" s="93"/>
      <c r="IA1022" s="93"/>
      <c r="IB1022" s="93"/>
      <c r="IC1022" s="93"/>
      <c r="ID1022" s="93"/>
      <c r="IE1022" s="93"/>
      <c r="IF1022" s="93"/>
      <c r="IG1022" s="93"/>
      <c r="IH1022" s="93"/>
      <c r="II1022" s="93"/>
      <c r="IJ1022" s="93"/>
      <c r="IK1022" s="93"/>
      <c r="IL1022" s="93"/>
    </row>
    <row r="1023" spans="1:246" ht="30">
      <c r="A1023" s="49" t="s">
        <v>871</v>
      </c>
      <c r="B1023" s="49" t="s">
        <v>23</v>
      </c>
      <c r="E1023" s="77">
        <v>1</v>
      </c>
      <c r="F1023" s="6" t="s">
        <v>175</v>
      </c>
      <c r="G1023" s="78" t="s">
        <v>174</v>
      </c>
      <c r="H1023" s="274">
        <f>SUM(I1023:K1023)</f>
        <v>668.22900000000004</v>
      </c>
      <c r="I1023" s="274">
        <v>611</v>
      </c>
      <c r="J1023" s="79"/>
      <c r="K1023" s="79">
        <v>57.228999999999999</v>
      </c>
      <c r="L1023" s="80">
        <f>SUM(M1023:O1023)</f>
        <v>646.72</v>
      </c>
      <c r="M1023" s="79">
        <v>589.49099999999999</v>
      </c>
      <c r="N1023" s="81"/>
      <c r="O1023" s="79">
        <v>57.228999999999999</v>
      </c>
      <c r="P1023" s="79"/>
      <c r="Q1023" s="79"/>
      <c r="R1023" s="81"/>
      <c r="S1023" s="81"/>
      <c r="T1023" s="81"/>
      <c r="U1023" s="81"/>
      <c r="V1023" s="81"/>
      <c r="W1023" s="81"/>
      <c r="X1023" s="86" t="s">
        <v>90</v>
      </c>
      <c r="Y1023" s="82"/>
      <c r="Z1023" s="50">
        <f t="shared" si="177"/>
        <v>668.22900000000004</v>
      </c>
      <c r="AA1023" s="51">
        <f t="shared" si="178"/>
        <v>646.72</v>
      </c>
      <c r="AB1023" s="51">
        <f t="shared" si="179"/>
        <v>0</v>
      </c>
      <c r="AC1023" s="51">
        <f t="shared" si="180"/>
        <v>0</v>
      </c>
      <c r="AD1023" s="96"/>
      <c r="AE1023" s="96"/>
      <c r="AF1023" s="96"/>
      <c r="AG1023" s="96"/>
      <c r="AH1023" s="96"/>
      <c r="AI1023" s="96"/>
      <c r="AJ1023" s="96"/>
      <c r="AK1023" s="96"/>
      <c r="AL1023" s="96"/>
      <c r="AM1023" s="96"/>
      <c r="AN1023" s="96"/>
      <c r="AO1023" s="96"/>
      <c r="AP1023" s="96"/>
      <c r="AQ1023" s="96"/>
      <c r="AR1023" s="96"/>
      <c r="AS1023" s="96"/>
      <c r="AT1023" s="96"/>
      <c r="AU1023" s="96"/>
      <c r="AV1023" s="96"/>
      <c r="AW1023" s="96"/>
      <c r="AX1023" s="96"/>
      <c r="AY1023" s="96"/>
      <c r="AZ1023" s="96"/>
      <c r="BA1023" s="96"/>
      <c r="BB1023" s="96"/>
      <c r="BC1023" s="96"/>
      <c r="BD1023" s="96"/>
      <c r="BE1023" s="96"/>
      <c r="BF1023" s="96"/>
      <c r="BG1023" s="96"/>
      <c r="BH1023" s="96"/>
      <c r="BI1023" s="96"/>
      <c r="BJ1023" s="96"/>
      <c r="BK1023" s="96"/>
      <c r="BL1023" s="96"/>
      <c r="BM1023" s="96"/>
      <c r="BN1023" s="96"/>
      <c r="BO1023" s="96"/>
      <c r="BP1023" s="96"/>
      <c r="BQ1023" s="96"/>
      <c r="BR1023" s="96"/>
      <c r="BS1023" s="96"/>
      <c r="BT1023" s="96"/>
      <c r="BU1023" s="96"/>
      <c r="BV1023" s="96"/>
      <c r="BW1023" s="96"/>
      <c r="BX1023" s="96"/>
      <c r="BY1023" s="96"/>
      <c r="BZ1023" s="96"/>
      <c r="CA1023" s="96"/>
      <c r="CB1023" s="96"/>
      <c r="CC1023" s="96"/>
      <c r="CD1023" s="96"/>
      <c r="CE1023" s="96"/>
      <c r="CF1023" s="96"/>
      <c r="CG1023" s="96"/>
      <c r="CH1023" s="96"/>
      <c r="CI1023" s="96"/>
      <c r="CJ1023" s="96"/>
      <c r="CK1023" s="96"/>
      <c r="CL1023" s="96"/>
      <c r="CM1023" s="96"/>
      <c r="CN1023" s="96"/>
      <c r="CO1023" s="96"/>
      <c r="CP1023" s="96"/>
      <c r="CQ1023" s="96"/>
      <c r="CR1023" s="96"/>
      <c r="CS1023" s="96"/>
      <c r="CT1023" s="96"/>
      <c r="CU1023" s="96"/>
      <c r="CV1023" s="96"/>
      <c r="CW1023" s="96"/>
      <c r="CX1023" s="96"/>
      <c r="CY1023" s="96"/>
      <c r="CZ1023" s="96"/>
      <c r="DA1023" s="96"/>
      <c r="DB1023" s="96"/>
      <c r="DC1023" s="96"/>
      <c r="DD1023" s="96"/>
      <c r="DE1023" s="96"/>
      <c r="DF1023" s="96"/>
      <c r="DG1023" s="96"/>
      <c r="DH1023" s="96"/>
      <c r="DI1023" s="96"/>
      <c r="DJ1023" s="96"/>
      <c r="DK1023" s="96"/>
      <c r="DL1023" s="96"/>
      <c r="DM1023" s="96"/>
      <c r="DN1023" s="96"/>
      <c r="DO1023" s="96"/>
      <c r="DP1023" s="96"/>
      <c r="DQ1023" s="96"/>
      <c r="DR1023" s="96"/>
      <c r="DS1023" s="96"/>
      <c r="DT1023" s="96"/>
      <c r="DU1023" s="96"/>
      <c r="DV1023" s="96"/>
      <c r="DW1023" s="96"/>
      <c r="DX1023" s="96"/>
      <c r="DY1023" s="97"/>
      <c r="DZ1023" s="96"/>
      <c r="EA1023" s="96"/>
      <c r="EB1023" s="96"/>
      <c r="EC1023" s="96"/>
      <c r="ED1023" s="96"/>
      <c r="EE1023" s="96"/>
      <c r="EF1023" s="96"/>
      <c r="EG1023" s="96"/>
      <c r="EH1023" s="96"/>
      <c r="EI1023" s="96"/>
      <c r="EJ1023" s="96"/>
      <c r="EK1023" s="96"/>
      <c r="EL1023" s="96"/>
      <c r="EM1023" s="96"/>
      <c r="EN1023" s="96"/>
      <c r="EO1023" s="96"/>
      <c r="EP1023" s="96"/>
      <c r="EQ1023" s="96"/>
      <c r="ER1023" s="96"/>
      <c r="ES1023" s="96"/>
      <c r="ET1023" s="96"/>
      <c r="EU1023" s="96"/>
      <c r="EV1023" s="96"/>
      <c r="EW1023" s="96"/>
      <c r="EX1023" s="96"/>
      <c r="EY1023" s="96"/>
      <c r="EZ1023" s="96"/>
      <c r="FA1023" s="96"/>
      <c r="FB1023" s="96"/>
      <c r="FC1023" s="96"/>
      <c r="FD1023" s="96"/>
      <c r="FE1023" s="96"/>
      <c r="FF1023" s="96"/>
      <c r="FG1023" s="96"/>
      <c r="FH1023" s="96"/>
      <c r="FI1023" s="96"/>
      <c r="FJ1023" s="96"/>
      <c r="FK1023" s="96"/>
      <c r="FL1023" s="96"/>
      <c r="FM1023" s="96"/>
      <c r="FN1023" s="96"/>
      <c r="FO1023" s="96"/>
      <c r="FP1023" s="96"/>
      <c r="FQ1023" s="96"/>
      <c r="FR1023" s="96"/>
      <c r="FS1023" s="96"/>
      <c r="FT1023" s="96"/>
      <c r="FU1023" s="96"/>
      <c r="FV1023" s="96"/>
      <c r="FW1023" s="96"/>
      <c r="FX1023" s="96"/>
      <c r="FY1023" s="96"/>
      <c r="FZ1023" s="96"/>
      <c r="GA1023" s="96"/>
      <c r="GB1023" s="96"/>
      <c r="GC1023" s="96"/>
      <c r="GD1023" s="96"/>
      <c r="GE1023" s="96"/>
      <c r="GF1023" s="96"/>
      <c r="GG1023" s="96"/>
      <c r="GH1023" s="96"/>
      <c r="GI1023" s="96"/>
      <c r="GJ1023" s="96"/>
      <c r="GK1023" s="96"/>
      <c r="GL1023" s="96"/>
      <c r="GM1023" s="96"/>
      <c r="GN1023" s="96"/>
      <c r="GO1023" s="96"/>
      <c r="GP1023" s="96"/>
      <c r="GQ1023" s="96"/>
      <c r="GR1023" s="96"/>
      <c r="GS1023" s="96"/>
      <c r="GT1023" s="96"/>
      <c r="GU1023" s="96"/>
      <c r="GV1023" s="96"/>
      <c r="GW1023" s="96"/>
      <c r="GX1023" s="96"/>
      <c r="GY1023" s="96"/>
      <c r="GZ1023" s="96"/>
      <c r="HA1023" s="96"/>
      <c r="HB1023" s="96"/>
      <c r="HC1023" s="96"/>
      <c r="HD1023" s="96"/>
      <c r="HE1023" s="96"/>
      <c r="HF1023" s="96"/>
      <c r="HG1023" s="96"/>
      <c r="HH1023" s="96"/>
      <c r="HI1023" s="96"/>
      <c r="HJ1023" s="96"/>
      <c r="HK1023" s="96"/>
      <c r="HL1023" s="96"/>
      <c r="HM1023" s="96"/>
      <c r="HN1023" s="96"/>
      <c r="HO1023" s="96"/>
      <c r="HP1023" s="96"/>
      <c r="HQ1023" s="96"/>
      <c r="HR1023" s="96"/>
      <c r="HS1023" s="96"/>
      <c r="HT1023" s="96"/>
      <c r="HU1023" s="96"/>
      <c r="HV1023" s="96"/>
      <c r="HW1023" s="96"/>
      <c r="HX1023" s="96"/>
      <c r="HY1023" s="96"/>
      <c r="HZ1023" s="96"/>
      <c r="IA1023" s="96"/>
      <c r="IB1023" s="96"/>
      <c r="IC1023" s="96"/>
      <c r="ID1023" s="96"/>
      <c r="IE1023" s="96"/>
      <c r="IF1023" s="96"/>
      <c r="IG1023" s="96"/>
      <c r="IH1023" s="96"/>
      <c r="II1023" s="96"/>
      <c r="IJ1023" s="96"/>
      <c r="IK1023" s="96"/>
      <c r="IL1023" s="96"/>
    </row>
    <row r="1024" spans="1:246" ht="45">
      <c r="A1024" s="49" t="s">
        <v>871</v>
      </c>
      <c r="B1024" s="49" t="s">
        <v>23</v>
      </c>
      <c r="E1024" s="77">
        <v>2</v>
      </c>
      <c r="F1024" s="6" t="s">
        <v>177</v>
      </c>
      <c r="G1024" s="381" t="s">
        <v>176</v>
      </c>
      <c r="H1024" s="274">
        <f>SUM(I1024:K1024)</f>
        <v>1588</v>
      </c>
      <c r="I1024" s="274">
        <v>1507</v>
      </c>
      <c r="J1024" s="79"/>
      <c r="K1024" s="79">
        <v>81</v>
      </c>
      <c r="L1024" s="80">
        <f>SUM(M1024:O1024)</f>
        <v>1587.67</v>
      </c>
      <c r="M1024" s="79">
        <v>1506.67</v>
      </c>
      <c r="N1024" s="81"/>
      <c r="O1024" s="79">
        <v>81</v>
      </c>
      <c r="P1024" s="79">
        <v>0</v>
      </c>
      <c r="Q1024" s="79"/>
      <c r="R1024" s="81"/>
      <c r="S1024" s="81"/>
      <c r="T1024" s="81"/>
      <c r="U1024" s="81"/>
      <c r="V1024" s="81"/>
      <c r="W1024" s="81"/>
      <c r="X1024" s="86" t="s">
        <v>90</v>
      </c>
      <c r="Y1024" s="82"/>
      <c r="Z1024" s="50">
        <f t="shared" si="177"/>
        <v>1588</v>
      </c>
      <c r="AA1024" s="51">
        <f t="shared" si="178"/>
        <v>1587.67</v>
      </c>
      <c r="AB1024" s="51">
        <f t="shared" si="179"/>
        <v>0</v>
      </c>
      <c r="AC1024" s="51">
        <f t="shared" si="180"/>
        <v>0</v>
      </c>
      <c r="AD1024" s="96"/>
      <c r="AE1024" s="96"/>
      <c r="AF1024" s="96"/>
      <c r="AG1024" s="96"/>
      <c r="AH1024" s="96"/>
      <c r="AI1024" s="96"/>
      <c r="AJ1024" s="96"/>
      <c r="AK1024" s="96"/>
      <c r="AL1024" s="96"/>
      <c r="AM1024" s="96"/>
      <c r="AN1024" s="96"/>
      <c r="AO1024" s="96"/>
      <c r="AP1024" s="96"/>
      <c r="AQ1024" s="96"/>
      <c r="AR1024" s="96"/>
      <c r="AS1024" s="96"/>
      <c r="AT1024" s="96"/>
      <c r="AU1024" s="96"/>
      <c r="AV1024" s="96"/>
      <c r="AW1024" s="96"/>
      <c r="AX1024" s="96"/>
      <c r="AY1024" s="96"/>
      <c r="AZ1024" s="96"/>
      <c r="BA1024" s="96"/>
      <c r="BB1024" s="96"/>
      <c r="BC1024" s="96"/>
      <c r="BD1024" s="96"/>
      <c r="BE1024" s="96"/>
      <c r="BF1024" s="96"/>
      <c r="BG1024" s="96"/>
      <c r="BH1024" s="96"/>
      <c r="BI1024" s="96"/>
      <c r="BJ1024" s="96"/>
      <c r="BK1024" s="96"/>
      <c r="BL1024" s="96"/>
      <c r="BM1024" s="96"/>
      <c r="BN1024" s="96"/>
      <c r="BO1024" s="96"/>
      <c r="BP1024" s="96"/>
      <c r="BQ1024" s="96"/>
      <c r="BR1024" s="96"/>
      <c r="BS1024" s="96"/>
      <c r="BT1024" s="96"/>
      <c r="BU1024" s="96"/>
      <c r="BV1024" s="96"/>
      <c r="BW1024" s="96"/>
      <c r="BX1024" s="96"/>
      <c r="BY1024" s="96"/>
      <c r="BZ1024" s="96"/>
      <c r="CA1024" s="96"/>
      <c r="CB1024" s="96"/>
      <c r="CC1024" s="96"/>
      <c r="CD1024" s="96"/>
      <c r="CE1024" s="96"/>
      <c r="CF1024" s="96"/>
      <c r="CG1024" s="96"/>
      <c r="CH1024" s="96"/>
      <c r="CI1024" s="96"/>
      <c r="CJ1024" s="96"/>
      <c r="CK1024" s="96"/>
      <c r="CL1024" s="96"/>
      <c r="CM1024" s="96"/>
      <c r="CN1024" s="96"/>
      <c r="CO1024" s="96"/>
      <c r="CP1024" s="96"/>
      <c r="CQ1024" s="96"/>
      <c r="CR1024" s="96"/>
      <c r="CS1024" s="96"/>
      <c r="CT1024" s="96"/>
      <c r="CU1024" s="96"/>
      <c r="CV1024" s="96"/>
      <c r="CW1024" s="96"/>
      <c r="CX1024" s="96"/>
      <c r="CY1024" s="96"/>
      <c r="CZ1024" s="96"/>
      <c r="DA1024" s="96"/>
      <c r="DB1024" s="96"/>
      <c r="DC1024" s="96"/>
      <c r="DD1024" s="96"/>
      <c r="DE1024" s="96"/>
      <c r="DF1024" s="96"/>
      <c r="DG1024" s="96"/>
      <c r="DH1024" s="96"/>
      <c r="DI1024" s="96"/>
      <c r="DJ1024" s="96"/>
      <c r="DK1024" s="96"/>
      <c r="DL1024" s="96"/>
      <c r="DM1024" s="96"/>
      <c r="DN1024" s="96"/>
      <c r="DO1024" s="96"/>
      <c r="DP1024" s="96"/>
      <c r="DQ1024" s="96"/>
      <c r="DR1024" s="96"/>
      <c r="DS1024" s="96"/>
      <c r="DT1024" s="96"/>
      <c r="DU1024" s="96"/>
      <c r="DV1024" s="96"/>
      <c r="DW1024" s="96"/>
      <c r="DX1024" s="96"/>
      <c r="DY1024" s="97"/>
      <c r="DZ1024" s="96"/>
      <c r="EA1024" s="96"/>
      <c r="EB1024" s="96"/>
      <c r="EC1024" s="96"/>
      <c r="ED1024" s="96"/>
      <c r="EE1024" s="96"/>
      <c r="EF1024" s="96"/>
      <c r="EG1024" s="96"/>
      <c r="EH1024" s="96"/>
      <c r="EI1024" s="96"/>
      <c r="EJ1024" s="96"/>
      <c r="EK1024" s="96"/>
      <c r="EL1024" s="96"/>
      <c r="EM1024" s="96"/>
      <c r="EN1024" s="96"/>
      <c r="EO1024" s="96"/>
      <c r="EP1024" s="96"/>
      <c r="EQ1024" s="96"/>
      <c r="ER1024" s="96"/>
      <c r="ES1024" s="96"/>
      <c r="ET1024" s="96"/>
      <c r="EU1024" s="96"/>
      <c r="EV1024" s="96"/>
      <c r="EW1024" s="96"/>
      <c r="EX1024" s="96"/>
      <c r="EY1024" s="96"/>
      <c r="EZ1024" s="96"/>
      <c r="FA1024" s="96"/>
      <c r="FB1024" s="96"/>
      <c r="FC1024" s="96"/>
      <c r="FD1024" s="96"/>
      <c r="FE1024" s="96"/>
      <c r="FF1024" s="96"/>
      <c r="FG1024" s="96"/>
      <c r="FH1024" s="96"/>
      <c r="FI1024" s="96"/>
      <c r="FJ1024" s="96"/>
      <c r="FK1024" s="96"/>
      <c r="FL1024" s="96"/>
      <c r="FM1024" s="96"/>
      <c r="FN1024" s="96"/>
      <c r="FO1024" s="96"/>
      <c r="FP1024" s="96"/>
      <c r="FQ1024" s="96"/>
      <c r="FR1024" s="96"/>
      <c r="FS1024" s="96"/>
      <c r="FT1024" s="96"/>
      <c r="FU1024" s="96"/>
      <c r="FV1024" s="96"/>
      <c r="FW1024" s="96"/>
      <c r="FX1024" s="96"/>
      <c r="FY1024" s="96"/>
      <c r="FZ1024" s="96"/>
      <c r="GA1024" s="96"/>
      <c r="GB1024" s="96"/>
      <c r="GC1024" s="96"/>
      <c r="GD1024" s="96"/>
      <c r="GE1024" s="96"/>
      <c r="GF1024" s="96"/>
      <c r="GG1024" s="96"/>
      <c r="GH1024" s="96"/>
      <c r="GI1024" s="96"/>
      <c r="GJ1024" s="96"/>
      <c r="GK1024" s="96"/>
      <c r="GL1024" s="96"/>
      <c r="GM1024" s="96"/>
      <c r="GN1024" s="96"/>
      <c r="GO1024" s="96"/>
      <c r="GP1024" s="96"/>
      <c r="GQ1024" s="96"/>
      <c r="GR1024" s="96"/>
      <c r="GS1024" s="96"/>
      <c r="GT1024" s="96"/>
      <c r="GU1024" s="96"/>
      <c r="GV1024" s="96"/>
      <c r="GW1024" s="96"/>
      <c r="GX1024" s="96"/>
      <c r="GY1024" s="96"/>
      <c r="GZ1024" s="96"/>
      <c r="HA1024" s="96"/>
      <c r="HB1024" s="96"/>
      <c r="HC1024" s="96"/>
      <c r="HD1024" s="96"/>
      <c r="HE1024" s="96"/>
      <c r="HF1024" s="96"/>
      <c r="HG1024" s="96"/>
      <c r="HH1024" s="96"/>
      <c r="HI1024" s="96"/>
      <c r="HJ1024" s="96"/>
      <c r="HK1024" s="96"/>
      <c r="HL1024" s="96"/>
      <c r="HM1024" s="96"/>
      <c r="HN1024" s="96"/>
      <c r="HO1024" s="96"/>
      <c r="HP1024" s="96"/>
      <c r="HQ1024" s="96"/>
      <c r="HR1024" s="96"/>
      <c r="HS1024" s="96"/>
      <c r="HT1024" s="96"/>
      <c r="HU1024" s="96"/>
      <c r="HV1024" s="96"/>
      <c r="HW1024" s="96"/>
      <c r="HX1024" s="96"/>
      <c r="HY1024" s="96"/>
      <c r="HZ1024" s="96"/>
      <c r="IA1024" s="96"/>
      <c r="IB1024" s="96"/>
      <c r="IC1024" s="96"/>
      <c r="ID1024" s="96"/>
      <c r="IE1024" s="96"/>
      <c r="IF1024" s="96"/>
      <c r="IG1024" s="96"/>
      <c r="IH1024" s="96"/>
      <c r="II1024" s="96"/>
      <c r="IJ1024" s="96"/>
      <c r="IK1024" s="96"/>
      <c r="IL1024" s="96"/>
    </row>
    <row r="1025" spans="1:246" ht="30">
      <c r="A1025" s="49" t="s">
        <v>871</v>
      </c>
      <c r="B1025" s="49" t="s">
        <v>23</v>
      </c>
      <c r="E1025" s="77">
        <v>3</v>
      </c>
      <c r="F1025" s="6" t="s">
        <v>178</v>
      </c>
      <c r="G1025" s="381"/>
      <c r="H1025" s="274">
        <f>SUM(I1025:K1025)</f>
        <v>5136</v>
      </c>
      <c r="I1025" s="274">
        <v>4761</v>
      </c>
      <c r="J1025" s="79"/>
      <c r="K1025" s="79">
        <v>375</v>
      </c>
      <c r="L1025" s="80">
        <f>SUM(M1025:O1025)</f>
        <v>5136</v>
      </c>
      <c r="M1025" s="79">
        <v>4761</v>
      </c>
      <c r="N1025" s="81"/>
      <c r="O1025" s="79">
        <v>375</v>
      </c>
      <c r="P1025" s="79">
        <v>0</v>
      </c>
      <c r="Q1025" s="79"/>
      <c r="R1025" s="81"/>
      <c r="S1025" s="81"/>
      <c r="T1025" s="81">
        <v>4912.5829999999996</v>
      </c>
      <c r="U1025" s="81">
        <v>4537.5829999999996</v>
      </c>
      <c r="V1025" s="81"/>
      <c r="W1025" s="81">
        <v>375</v>
      </c>
      <c r="X1025" s="86" t="s">
        <v>90</v>
      </c>
      <c r="Y1025" s="82"/>
      <c r="Z1025" s="50">
        <f t="shared" si="177"/>
        <v>5136</v>
      </c>
      <c r="AA1025" s="51">
        <f t="shared" si="178"/>
        <v>5136</v>
      </c>
      <c r="AB1025" s="51">
        <f t="shared" si="179"/>
        <v>0</v>
      </c>
      <c r="AC1025" s="51">
        <f t="shared" si="180"/>
        <v>4912.5829999999996</v>
      </c>
      <c r="AD1025" s="96"/>
      <c r="AE1025" s="96"/>
      <c r="AF1025" s="96"/>
      <c r="AG1025" s="96"/>
      <c r="AH1025" s="96"/>
      <c r="AI1025" s="96"/>
      <c r="AJ1025" s="96"/>
      <c r="AK1025" s="96"/>
      <c r="AL1025" s="96"/>
      <c r="AM1025" s="96"/>
      <c r="AN1025" s="96"/>
      <c r="AO1025" s="96"/>
      <c r="AP1025" s="96"/>
      <c r="AQ1025" s="96"/>
      <c r="AR1025" s="96"/>
      <c r="AS1025" s="96"/>
      <c r="AT1025" s="96"/>
      <c r="AU1025" s="96"/>
      <c r="AV1025" s="96"/>
      <c r="AW1025" s="96"/>
      <c r="AX1025" s="96"/>
      <c r="AY1025" s="96"/>
      <c r="AZ1025" s="96"/>
      <c r="BA1025" s="96"/>
      <c r="BB1025" s="96"/>
      <c r="BC1025" s="96"/>
      <c r="BD1025" s="96"/>
      <c r="BE1025" s="96"/>
      <c r="BF1025" s="96"/>
      <c r="BG1025" s="96"/>
      <c r="BH1025" s="96"/>
      <c r="BI1025" s="96"/>
      <c r="BJ1025" s="96"/>
      <c r="BK1025" s="96"/>
      <c r="BL1025" s="96"/>
      <c r="BM1025" s="96"/>
      <c r="BN1025" s="96"/>
      <c r="BO1025" s="96"/>
      <c r="BP1025" s="96"/>
      <c r="BQ1025" s="96"/>
      <c r="BR1025" s="96"/>
      <c r="BS1025" s="96"/>
      <c r="BT1025" s="96"/>
      <c r="BU1025" s="96"/>
      <c r="BV1025" s="96"/>
      <c r="BW1025" s="96"/>
      <c r="BX1025" s="96"/>
      <c r="BY1025" s="96"/>
      <c r="BZ1025" s="96"/>
      <c r="CA1025" s="96"/>
      <c r="CB1025" s="96"/>
      <c r="CC1025" s="96"/>
      <c r="CD1025" s="96"/>
      <c r="CE1025" s="96"/>
      <c r="CF1025" s="96"/>
      <c r="CG1025" s="96"/>
      <c r="CH1025" s="96"/>
      <c r="CI1025" s="96"/>
      <c r="CJ1025" s="96"/>
      <c r="CK1025" s="96"/>
      <c r="CL1025" s="96"/>
      <c r="CM1025" s="96"/>
      <c r="CN1025" s="96"/>
      <c r="CO1025" s="96"/>
      <c r="CP1025" s="96"/>
      <c r="CQ1025" s="96"/>
      <c r="CR1025" s="96"/>
      <c r="CS1025" s="96"/>
      <c r="CT1025" s="96"/>
      <c r="CU1025" s="96"/>
      <c r="CV1025" s="96"/>
      <c r="CW1025" s="96"/>
      <c r="CX1025" s="96"/>
      <c r="CY1025" s="96"/>
      <c r="CZ1025" s="96"/>
      <c r="DA1025" s="96"/>
      <c r="DB1025" s="96"/>
      <c r="DC1025" s="96"/>
      <c r="DD1025" s="96"/>
      <c r="DE1025" s="96"/>
      <c r="DF1025" s="96"/>
      <c r="DG1025" s="96"/>
      <c r="DH1025" s="96"/>
      <c r="DI1025" s="96"/>
      <c r="DJ1025" s="96"/>
      <c r="DK1025" s="96"/>
      <c r="DL1025" s="96"/>
      <c r="DM1025" s="96"/>
      <c r="DN1025" s="96"/>
      <c r="DO1025" s="96"/>
      <c r="DP1025" s="96"/>
      <c r="DQ1025" s="96"/>
      <c r="DR1025" s="96"/>
      <c r="DS1025" s="96"/>
      <c r="DT1025" s="96"/>
      <c r="DU1025" s="96"/>
      <c r="DV1025" s="96"/>
      <c r="DW1025" s="96"/>
      <c r="DX1025" s="96"/>
      <c r="DY1025" s="97"/>
      <c r="DZ1025" s="96"/>
      <c r="EA1025" s="96"/>
      <c r="EB1025" s="96"/>
      <c r="EC1025" s="96"/>
      <c r="ED1025" s="96"/>
      <c r="EE1025" s="96"/>
      <c r="EF1025" s="96"/>
      <c r="EG1025" s="96"/>
      <c r="EH1025" s="96"/>
      <c r="EI1025" s="96"/>
      <c r="EJ1025" s="96"/>
      <c r="EK1025" s="96"/>
      <c r="EL1025" s="96"/>
      <c r="EM1025" s="96"/>
      <c r="EN1025" s="96"/>
      <c r="EO1025" s="96"/>
      <c r="EP1025" s="96"/>
      <c r="EQ1025" s="96"/>
      <c r="ER1025" s="96"/>
      <c r="ES1025" s="96"/>
      <c r="ET1025" s="96"/>
      <c r="EU1025" s="96"/>
      <c r="EV1025" s="96"/>
      <c r="EW1025" s="96"/>
      <c r="EX1025" s="96"/>
      <c r="EY1025" s="96"/>
      <c r="EZ1025" s="96"/>
      <c r="FA1025" s="96"/>
      <c r="FB1025" s="96"/>
      <c r="FC1025" s="96"/>
      <c r="FD1025" s="96"/>
      <c r="FE1025" s="96"/>
      <c r="FF1025" s="96"/>
      <c r="FG1025" s="96"/>
      <c r="FH1025" s="96"/>
      <c r="FI1025" s="96"/>
      <c r="FJ1025" s="96"/>
      <c r="FK1025" s="96"/>
      <c r="FL1025" s="96"/>
      <c r="FM1025" s="96"/>
      <c r="FN1025" s="96"/>
      <c r="FO1025" s="96"/>
      <c r="FP1025" s="96"/>
      <c r="FQ1025" s="96"/>
      <c r="FR1025" s="96"/>
      <c r="FS1025" s="96"/>
      <c r="FT1025" s="96"/>
      <c r="FU1025" s="96"/>
      <c r="FV1025" s="96"/>
      <c r="FW1025" s="96"/>
      <c r="FX1025" s="96"/>
      <c r="FY1025" s="96"/>
      <c r="FZ1025" s="96"/>
      <c r="GA1025" s="96"/>
      <c r="GB1025" s="96"/>
      <c r="GC1025" s="96"/>
      <c r="GD1025" s="96"/>
      <c r="GE1025" s="96"/>
      <c r="GF1025" s="96"/>
      <c r="GG1025" s="96"/>
      <c r="GH1025" s="96"/>
      <c r="GI1025" s="96"/>
      <c r="GJ1025" s="96"/>
      <c r="GK1025" s="96"/>
      <c r="GL1025" s="96"/>
      <c r="GM1025" s="96"/>
      <c r="GN1025" s="96"/>
      <c r="GO1025" s="96"/>
      <c r="GP1025" s="96"/>
      <c r="GQ1025" s="96"/>
      <c r="GR1025" s="96"/>
      <c r="GS1025" s="96"/>
      <c r="GT1025" s="96"/>
      <c r="GU1025" s="96"/>
      <c r="GV1025" s="96"/>
      <c r="GW1025" s="96"/>
      <c r="GX1025" s="96"/>
      <c r="GY1025" s="96"/>
      <c r="GZ1025" s="96"/>
      <c r="HA1025" s="96"/>
      <c r="HB1025" s="96"/>
      <c r="HC1025" s="96"/>
      <c r="HD1025" s="96"/>
      <c r="HE1025" s="96"/>
      <c r="HF1025" s="96"/>
      <c r="HG1025" s="96"/>
      <c r="HH1025" s="96"/>
      <c r="HI1025" s="96"/>
      <c r="HJ1025" s="96"/>
      <c r="HK1025" s="96"/>
      <c r="HL1025" s="96"/>
      <c r="HM1025" s="96"/>
      <c r="HN1025" s="96"/>
      <c r="HO1025" s="96"/>
      <c r="HP1025" s="96"/>
      <c r="HQ1025" s="96"/>
      <c r="HR1025" s="96"/>
      <c r="HS1025" s="96"/>
      <c r="HT1025" s="96"/>
      <c r="HU1025" s="96"/>
      <c r="HV1025" s="96"/>
      <c r="HW1025" s="96"/>
      <c r="HX1025" s="96"/>
      <c r="HY1025" s="96"/>
      <c r="HZ1025" s="96"/>
      <c r="IA1025" s="96"/>
      <c r="IB1025" s="96"/>
      <c r="IC1025" s="96"/>
      <c r="ID1025" s="96"/>
      <c r="IE1025" s="96"/>
      <c r="IF1025" s="96"/>
      <c r="IG1025" s="96"/>
      <c r="IH1025" s="96"/>
      <c r="II1025" s="96"/>
      <c r="IJ1025" s="96"/>
      <c r="IK1025" s="96"/>
      <c r="IL1025" s="96"/>
    </row>
    <row r="1026" spans="1:246" ht="45">
      <c r="A1026" s="49" t="s">
        <v>871</v>
      </c>
      <c r="B1026" s="49" t="s">
        <v>23</v>
      </c>
      <c r="E1026" s="77">
        <v>4</v>
      </c>
      <c r="F1026" s="6" t="s">
        <v>179</v>
      </c>
      <c r="G1026" s="381"/>
      <c r="H1026" s="274">
        <f>SUM(I1026:K1026)</f>
        <v>5343</v>
      </c>
      <c r="I1026" s="274">
        <v>4857</v>
      </c>
      <c r="J1026" s="79"/>
      <c r="K1026" s="79">
        <v>486</v>
      </c>
      <c r="L1026" s="80">
        <f>SUM(M1026:O1026)</f>
        <v>4247</v>
      </c>
      <c r="M1026" s="79">
        <f>4857-610</f>
        <v>4247</v>
      </c>
      <c r="N1026" s="81"/>
      <c r="O1026" s="79"/>
      <c r="P1026" s="79">
        <v>610</v>
      </c>
      <c r="Q1026" s="79">
        <v>610</v>
      </c>
      <c r="R1026" s="81"/>
      <c r="S1026" s="81"/>
      <c r="T1026" s="81">
        <v>3905.9209999999998</v>
      </c>
      <c r="U1026" s="81">
        <v>3905.9209999999998</v>
      </c>
      <c r="V1026" s="81"/>
      <c r="W1026" s="81"/>
      <c r="X1026" s="86" t="s">
        <v>90</v>
      </c>
      <c r="Y1026" s="82"/>
      <c r="Z1026" s="50">
        <f t="shared" si="177"/>
        <v>5343</v>
      </c>
      <c r="AA1026" s="51">
        <f t="shared" si="178"/>
        <v>4247</v>
      </c>
      <c r="AB1026" s="51">
        <f t="shared" si="179"/>
        <v>610</v>
      </c>
      <c r="AC1026" s="51">
        <f t="shared" si="180"/>
        <v>3905.9209999999998</v>
      </c>
      <c r="AD1026" s="96"/>
      <c r="AE1026" s="96"/>
      <c r="AF1026" s="96"/>
      <c r="AG1026" s="96"/>
      <c r="AH1026" s="96"/>
      <c r="AI1026" s="96"/>
      <c r="AJ1026" s="96"/>
      <c r="AK1026" s="96"/>
      <c r="AL1026" s="96"/>
      <c r="AM1026" s="96"/>
      <c r="AN1026" s="96"/>
      <c r="AO1026" s="96"/>
      <c r="AP1026" s="96"/>
      <c r="AQ1026" s="96"/>
      <c r="AR1026" s="96"/>
      <c r="AS1026" s="96"/>
      <c r="AT1026" s="96"/>
      <c r="AU1026" s="96"/>
      <c r="AV1026" s="96"/>
      <c r="AW1026" s="96"/>
      <c r="AX1026" s="96"/>
      <c r="AY1026" s="96"/>
      <c r="AZ1026" s="96"/>
      <c r="BA1026" s="96"/>
      <c r="BB1026" s="96"/>
      <c r="BC1026" s="96"/>
      <c r="BD1026" s="96"/>
      <c r="BE1026" s="96"/>
      <c r="BF1026" s="96"/>
      <c r="BG1026" s="96"/>
      <c r="BH1026" s="96"/>
      <c r="BI1026" s="96"/>
      <c r="BJ1026" s="96"/>
      <c r="BK1026" s="96"/>
      <c r="BL1026" s="96"/>
      <c r="BM1026" s="96"/>
      <c r="BN1026" s="96"/>
      <c r="BO1026" s="96"/>
      <c r="BP1026" s="96"/>
      <c r="BQ1026" s="96"/>
      <c r="BR1026" s="96"/>
      <c r="BS1026" s="96"/>
      <c r="BT1026" s="96"/>
      <c r="BU1026" s="96"/>
      <c r="BV1026" s="96"/>
      <c r="BW1026" s="96"/>
      <c r="BX1026" s="96"/>
      <c r="BY1026" s="96"/>
      <c r="BZ1026" s="96"/>
      <c r="CA1026" s="96"/>
      <c r="CB1026" s="96"/>
      <c r="CC1026" s="96"/>
      <c r="CD1026" s="96"/>
      <c r="CE1026" s="96"/>
      <c r="CF1026" s="96"/>
      <c r="CG1026" s="96"/>
      <c r="CH1026" s="96"/>
      <c r="CI1026" s="96"/>
      <c r="CJ1026" s="96"/>
      <c r="CK1026" s="96"/>
      <c r="CL1026" s="96"/>
      <c r="CM1026" s="96"/>
      <c r="CN1026" s="96"/>
      <c r="CO1026" s="96"/>
      <c r="CP1026" s="96"/>
      <c r="CQ1026" s="96"/>
      <c r="CR1026" s="96"/>
      <c r="CS1026" s="96"/>
      <c r="CT1026" s="96"/>
      <c r="CU1026" s="96"/>
      <c r="CV1026" s="96"/>
      <c r="CW1026" s="96"/>
      <c r="CX1026" s="96"/>
      <c r="CY1026" s="96"/>
      <c r="CZ1026" s="96"/>
      <c r="DA1026" s="96"/>
      <c r="DB1026" s="96"/>
      <c r="DC1026" s="96"/>
      <c r="DD1026" s="96"/>
      <c r="DE1026" s="96"/>
      <c r="DF1026" s="96"/>
      <c r="DG1026" s="96"/>
      <c r="DH1026" s="96"/>
      <c r="DI1026" s="96"/>
      <c r="DJ1026" s="96"/>
      <c r="DK1026" s="96"/>
      <c r="DL1026" s="96"/>
      <c r="DM1026" s="96"/>
      <c r="DN1026" s="96"/>
      <c r="DO1026" s="96"/>
      <c r="DP1026" s="96"/>
      <c r="DQ1026" s="96"/>
      <c r="DR1026" s="96"/>
      <c r="DS1026" s="96"/>
      <c r="DT1026" s="96"/>
      <c r="DU1026" s="96"/>
      <c r="DV1026" s="96"/>
      <c r="DW1026" s="96"/>
      <c r="DX1026" s="96"/>
      <c r="DY1026" s="97"/>
      <c r="DZ1026" s="96"/>
      <c r="EA1026" s="96"/>
      <c r="EB1026" s="96"/>
      <c r="EC1026" s="96"/>
      <c r="ED1026" s="96"/>
      <c r="EE1026" s="96"/>
      <c r="EF1026" s="96"/>
      <c r="EG1026" s="96"/>
      <c r="EH1026" s="96"/>
      <c r="EI1026" s="96"/>
      <c r="EJ1026" s="96"/>
      <c r="EK1026" s="96"/>
      <c r="EL1026" s="96"/>
      <c r="EM1026" s="96"/>
      <c r="EN1026" s="96"/>
      <c r="EO1026" s="96"/>
      <c r="EP1026" s="96"/>
      <c r="EQ1026" s="96"/>
      <c r="ER1026" s="96"/>
      <c r="ES1026" s="96"/>
      <c r="ET1026" s="96"/>
      <c r="EU1026" s="96"/>
      <c r="EV1026" s="96"/>
      <c r="EW1026" s="96"/>
      <c r="EX1026" s="96"/>
      <c r="EY1026" s="96"/>
      <c r="EZ1026" s="96"/>
      <c r="FA1026" s="96"/>
      <c r="FB1026" s="96"/>
      <c r="FC1026" s="96"/>
      <c r="FD1026" s="96"/>
      <c r="FE1026" s="96"/>
      <c r="FF1026" s="96"/>
      <c r="FG1026" s="96"/>
      <c r="FH1026" s="96"/>
      <c r="FI1026" s="96"/>
      <c r="FJ1026" s="96"/>
      <c r="FK1026" s="96"/>
      <c r="FL1026" s="96"/>
      <c r="FM1026" s="96"/>
      <c r="FN1026" s="96"/>
      <c r="FO1026" s="96"/>
      <c r="FP1026" s="96"/>
      <c r="FQ1026" s="96"/>
      <c r="FR1026" s="96"/>
      <c r="FS1026" s="96"/>
      <c r="FT1026" s="96"/>
      <c r="FU1026" s="96"/>
      <c r="FV1026" s="96"/>
      <c r="FW1026" s="96"/>
      <c r="FX1026" s="96"/>
      <c r="FY1026" s="96"/>
      <c r="FZ1026" s="96"/>
      <c r="GA1026" s="96"/>
      <c r="GB1026" s="96"/>
      <c r="GC1026" s="96"/>
      <c r="GD1026" s="96"/>
      <c r="GE1026" s="96"/>
      <c r="GF1026" s="96"/>
      <c r="GG1026" s="96"/>
      <c r="GH1026" s="96"/>
      <c r="GI1026" s="96"/>
      <c r="GJ1026" s="96"/>
      <c r="GK1026" s="96"/>
      <c r="GL1026" s="96"/>
      <c r="GM1026" s="96"/>
      <c r="GN1026" s="96"/>
      <c r="GO1026" s="96"/>
      <c r="GP1026" s="96"/>
      <c r="GQ1026" s="96"/>
      <c r="GR1026" s="96"/>
      <c r="GS1026" s="96"/>
      <c r="GT1026" s="96"/>
      <c r="GU1026" s="96"/>
      <c r="GV1026" s="96"/>
      <c r="GW1026" s="96"/>
      <c r="GX1026" s="96"/>
      <c r="GY1026" s="96"/>
      <c r="GZ1026" s="96"/>
      <c r="HA1026" s="96"/>
      <c r="HB1026" s="96"/>
      <c r="HC1026" s="96"/>
      <c r="HD1026" s="96"/>
      <c r="HE1026" s="96"/>
      <c r="HF1026" s="96"/>
      <c r="HG1026" s="96"/>
      <c r="HH1026" s="96"/>
      <c r="HI1026" s="96"/>
      <c r="HJ1026" s="96"/>
      <c r="HK1026" s="96"/>
      <c r="HL1026" s="96"/>
      <c r="HM1026" s="96"/>
      <c r="HN1026" s="96"/>
      <c r="HO1026" s="96"/>
      <c r="HP1026" s="96"/>
      <c r="HQ1026" s="96"/>
      <c r="HR1026" s="96"/>
      <c r="HS1026" s="96"/>
      <c r="HT1026" s="96"/>
      <c r="HU1026" s="96"/>
      <c r="HV1026" s="96"/>
      <c r="HW1026" s="96"/>
      <c r="HX1026" s="96"/>
      <c r="HY1026" s="96"/>
      <c r="HZ1026" s="96"/>
      <c r="IA1026" s="96"/>
      <c r="IB1026" s="96"/>
      <c r="IC1026" s="96"/>
      <c r="ID1026" s="96"/>
      <c r="IE1026" s="96"/>
      <c r="IF1026" s="96"/>
      <c r="IG1026" s="96"/>
      <c r="IH1026" s="96"/>
      <c r="II1026" s="96"/>
      <c r="IJ1026" s="96"/>
      <c r="IK1026" s="96"/>
      <c r="IL1026" s="96"/>
    </row>
    <row r="1027" spans="1:246">
      <c r="A1027" s="49" t="s">
        <v>872</v>
      </c>
      <c r="B1027" s="49" t="s">
        <v>23</v>
      </c>
      <c r="E1027" s="65" t="s">
        <v>38</v>
      </c>
      <c r="F1027" s="66" t="s">
        <v>181</v>
      </c>
      <c r="G1027" s="78"/>
      <c r="H1027" s="273">
        <f t="shared" ref="H1027:R1027" si="201">SUM(H1028:H1030)</f>
        <v>690.71</v>
      </c>
      <c r="I1027" s="273">
        <f t="shared" si="201"/>
        <v>486</v>
      </c>
      <c r="J1027" s="68">
        <f t="shared" si="201"/>
        <v>0</v>
      </c>
      <c r="K1027" s="68">
        <f t="shared" si="201"/>
        <v>204.71</v>
      </c>
      <c r="L1027" s="69">
        <f t="shared" si="201"/>
        <v>563.71</v>
      </c>
      <c r="M1027" s="68">
        <f t="shared" si="201"/>
        <v>359</v>
      </c>
      <c r="N1027" s="70">
        <f t="shared" si="201"/>
        <v>0</v>
      </c>
      <c r="O1027" s="68">
        <f t="shared" si="201"/>
        <v>204.71</v>
      </c>
      <c r="P1027" s="68">
        <f t="shared" si="201"/>
        <v>127</v>
      </c>
      <c r="Q1027" s="68">
        <f t="shared" si="201"/>
        <v>127</v>
      </c>
      <c r="R1027" s="70">
        <f t="shared" si="201"/>
        <v>0</v>
      </c>
      <c r="S1027" s="70">
        <f>SUM(S1028:S1030)</f>
        <v>0</v>
      </c>
      <c r="T1027" s="70">
        <f>SUM(T1028:T1030)</f>
        <v>0</v>
      </c>
      <c r="U1027" s="70">
        <f>SUM(U1028:U1030)</f>
        <v>0</v>
      </c>
      <c r="V1027" s="70">
        <f>SUM(V1028:V1030)</f>
        <v>0</v>
      </c>
      <c r="W1027" s="70">
        <f>SUM(W1028:W1030)</f>
        <v>0</v>
      </c>
      <c r="X1027" s="71"/>
      <c r="Y1027" s="92"/>
      <c r="Z1027" s="50">
        <f t="shared" si="177"/>
        <v>690.71</v>
      </c>
      <c r="AA1027" s="51">
        <f t="shared" si="178"/>
        <v>563.71</v>
      </c>
      <c r="AB1027" s="51">
        <f t="shared" si="179"/>
        <v>127</v>
      </c>
      <c r="AC1027" s="51">
        <f t="shared" si="180"/>
        <v>0</v>
      </c>
      <c r="AD1027" s="93"/>
      <c r="AE1027" s="93"/>
      <c r="AF1027" s="93"/>
      <c r="AG1027" s="93"/>
      <c r="AH1027" s="93"/>
      <c r="AI1027" s="93"/>
      <c r="AJ1027" s="93"/>
      <c r="AK1027" s="93"/>
      <c r="AL1027" s="93"/>
      <c r="AM1027" s="93"/>
      <c r="AN1027" s="93"/>
      <c r="AO1027" s="93"/>
      <c r="AP1027" s="93"/>
      <c r="AQ1027" s="93"/>
      <c r="AR1027" s="93"/>
      <c r="AS1027" s="93"/>
      <c r="AT1027" s="93"/>
      <c r="AU1027" s="93"/>
      <c r="AV1027" s="93"/>
      <c r="AW1027" s="93"/>
      <c r="AX1027" s="93"/>
      <c r="AY1027" s="93"/>
      <c r="AZ1027" s="93"/>
      <c r="BA1027" s="93"/>
      <c r="BB1027" s="93"/>
      <c r="BC1027" s="93"/>
      <c r="BD1027" s="93"/>
      <c r="BE1027" s="93"/>
      <c r="BF1027" s="93"/>
      <c r="BG1027" s="93"/>
      <c r="BH1027" s="93"/>
      <c r="BI1027" s="93"/>
      <c r="BJ1027" s="93"/>
      <c r="BK1027" s="93"/>
      <c r="BL1027" s="93"/>
      <c r="BM1027" s="93"/>
      <c r="BN1027" s="93"/>
      <c r="BO1027" s="93"/>
      <c r="BP1027" s="93"/>
      <c r="BQ1027" s="93"/>
      <c r="BR1027" s="93"/>
      <c r="BS1027" s="93"/>
      <c r="BT1027" s="93"/>
      <c r="BU1027" s="93"/>
      <c r="BV1027" s="93"/>
      <c r="BW1027" s="93"/>
      <c r="BX1027" s="93"/>
      <c r="BY1027" s="93"/>
      <c r="BZ1027" s="93"/>
      <c r="CA1027" s="93"/>
      <c r="CB1027" s="93"/>
      <c r="CC1027" s="93"/>
      <c r="CD1027" s="93"/>
      <c r="CE1027" s="93"/>
      <c r="CF1027" s="93"/>
      <c r="CG1027" s="93"/>
      <c r="CH1027" s="93"/>
      <c r="CI1027" s="93"/>
      <c r="CJ1027" s="93"/>
      <c r="CK1027" s="93"/>
      <c r="CL1027" s="93"/>
      <c r="CM1027" s="93"/>
      <c r="CN1027" s="93"/>
      <c r="CO1027" s="93"/>
      <c r="CP1027" s="93"/>
      <c r="CQ1027" s="93"/>
      <c r="CR1027" s="93"/>
      <c r="CS1027" s="93"/>
      <c r="CT1027" s="93"/>
      <c r="CU1027" s="93"/>
      <c r="CV1027" s="93"/>
      <c r="CW1027" s="93"/>
      <c r="CX1027" s="93"/>
      <c r="CY1027" s="93"/>
      <c r="CZ1027" s="93"/>
      <c r="DA1027" s="93"/>
      <c r="DB1027" s="93"/>
      <c r="DC1027" s="93"/>
      <c r="DD1027" s="93"/>
      <c r="DE1027" s="93"/>
      <c r="DF1027" s="93"/>
      <c r="DG1027" s="93"/>
      <c r="DH1027" s="93"/>
      <c r="DI1027" s="93"/>
      <c r="DJ1027" s="93"/>
      <c r="DK1027" s="93"/>
      <c r="DL1027" s="93"/>
      <c r="DM1027" s="93"/>
      <c r="DN1027" s="93"/>
      <c r="DO1027" s="93"/>
      <c r="DP1027" s="93"/>
      <c r="DQ1027" s="93"/>
      <c r="DR1027" s="93"/>
      <c r="DS1027" s="93"/>
      <c r="DT1027" s="93"/>
      <c r="DU1027" s="93"/>
      <c r="DV1027" s="93"/>
      <c r="DW1027" s="93"/>
      <c r="DX1027" s="93"/>
      <c r="DY1027" s="94"/>
      <c r="DZ1027" s="93"/>
      <c r="EA1027" s="93"/>
      <c r="EB1027" s="93"/>
      <c r="EC1027" s="93"/>
      <c r="ED1027" s="93"/>
      <c r="EE1027" s="93"/>
      <c r="EF1027" s="93"/>
      <c r="EG1027" s="93"/>
      <c r="EH1027" s="93"/>
      <c r="EI1027" s="93"/>
      <c r="EJ1027" s="93"/>
      <c r="EK1027" s="93"/>
      <c r="EL1027" s="93"/>
      <c r="EM1027" s="93"/>
      <c r="EN1027" s="93"/>
      <c r="EO1027" s="93"/>
      <c r="EP1027" s="93"/>
      <c r="EQ1027" s="93"/>
      <c r="ER1027" s="93"/>
      <c r="ES1027" s="93"/>
      <c r="ET1027" s="93"/>
      <c r="EU1027" s="93"/>
      <c r="EV1027" s="93"/>
      <c r="EW1027" s="93"/>
      <c r="EX1027" s="93"/>
      <c r="EY1027" s="93"/>
      <c r="EZ1027" s="93"/>
      <c r="FA1027" s="93"/>
      <c r="FB1027" s="93"/>
      <c r="FC1027" s="93"/>
      <c r="FD1027" s="93"/>
      <c r="FE1027" s="93"/>
      <c r="FF1027" s="93"/>
      <c r="FG1027" s="93"/>
      <c r="FH1027" s="93"/>
      <c r="FI1027" s="93"/>
      <c r="FJ1027" s="93"/>
      <c r="FK1027" s="93"/>
      <c r="FL1027" s="93"/>
      <c r="FM1027" s="93"/>
      <c r="FN1027" s="93"/>
      <c r="FO1027" s="93"/>
      <c r="FP1027" s="93"/>
      <c r="FQ1027" s="93"/>
      <c r="FR1027" s="93"/>
      <c r="FS1027" s="93"/>
      <c r="FT1027" s="93"/>
      <c r="FU1027" s="93"/>
      <c r="FV1027" s="93"/>
      <c r="FW1027" s="93"/>
      <c r="FX1027" s="93"/>
      <c r="FY1027" s="93"/>
      <c r="FZ1027" s="93"/>
      <c r="GA1027" s="93"/>
      <c r="GB1027" s="93"/>
      <c r="GC1027" s="93"/>
      <c r="GD1027" s="93"/>
      <c r="GE1027" s="93"/>
      <c r="GF1027" s="93"/>
      <c r="GG1027" s="93"/>
      <c r="GH1027" s="93"/>
      <c r="GI1027" s="93"/>
      <c r="GJ1027" s="93"/>
      <c r="GK1027" s="93"/>
      <c r="GL1027" s="93"/>
      <c r="GM1027" s="93"/>
      <c r="GN1027" s="93"/>
      <c r="GO1027" s="93"/>
      <c r="GP1027" s="93"/>
      <c r="GQ1027" s="93"/>
      <c r="GR1027" s="93"/>
      <c r="GS1027" s="93"/>
      <c r="GT1027" s="93"/>
      <c r="GU1027" s="93"/>
      <c r="GV1027" s="93"/>
      <c r="GW1027" s="93"/>
      <c r="GX1027" s="93"/>
      <c r="GY1027" s="93"/>
      <c r="GZ1027" s="93"/>
      <c r="HA1027" s="93"/>
      <c r="HB1027" s="93"/>
      <c r="HC1027" s="93"/>
      <c r="HD1027" s="93"/>
      <c r="HE1027" s="93"/>
      <c r="HF1027" s="93"/>
      <c r="HG1027" s="93"/>
      <c r="HH1027" s="93"/>
      <c r="HI1027" s="93"/>
      <c r="HJ1027" s="93"/>
      <c r="HK1027" s="93"/>
      <c r="HL1027" s="93"/>
      <c r="HM1027" s="93"/>
      <c r="HN1027" s="93"/>
      <c r="HO1027" s="93"/>
      <c r="HP1027" s="93"/>
      <c r="HQ1027" s="93"/>
      <c r="HR1027" s="93"/>
      <c r="HS1027" s="93"/>
      <c r="HT1027" s="93"/>
      <c r="HU1027" s="93"/>
      <c r="HV1027" s="93"/>
      <c r="HW1027" s="93"/>
      <c r="HX1027" s="93"/>
      <c r="HY1027" s="93"/>
      <c r="HZ1027" s="93"/>
      <c r="IA1027" s="93"/>
      <c r="IB1027" s="93"/>
      <c r="IC1027" s="93"/>
      <c r="ID1027" s="93"/>
      <c r="IE1027" s="93"/>
      <c r="IF1027" s="93"/>
      <c r="IG1027" s="93"/>
      <c r="IH1027" s="93"/>
      <c r="II1027" s="93"/>
      <c r="IJ1027" s="93"/>
      <c r="IK1027" s="93"/>
      <c r="IL1027" s="93"/>
    </row>
    <row r="1028" spans="1:246" ht="60">
      <c r="A1028" s="49" t="s">
        <v>872</v>
      </c>
      <c r="B1028" s="49" t="s">
        <v>23</v>
      </c>
      <c r="E1028" s="77">
        <v>1</v>
      </c>
      <c r="F1028" s="225" t="s">
        <v>217</v>
      </c>
      <c r="G1028" s="406" t="s">
        <v>182</v>
      </c>
      <c r="H1028" s="274">
        <f>SUM(I1028:K1028)</f>
        <v>92.4</v>
      </c>
      <c r="I1028" s="274">
        <v>88</v>
      </c>
      <c r="J1028" s="79"/>
      <c r="K1028" s="79">
        <v>4.4000000000000004</v>
      </c>
      <c r="L1028" s="80">
        <f>SUM(M1028:O1028)</f>
        <v>92.4</v>
      </c>
      <c r="M1028" s="79">
        <v>88</v>
      </c>
      <c r="N1028" s="81"/>
      <c r="O1028" s="79">
        <v>4.4000000000000004</v>
      </c>
      <c r="P1028" s="79"/>
      <c r="Q1028" s="79"/>
      <c r="R1028" s="81"/>
      <c r="S1028" s="81"/>
      <c r="T1028" s="81"/>
      <c r="U1028" s="81"/>
      <c r="V1028" s="81"/>
      <c r="W1028" s="81"/>
      <c r="X1028" s="86" t="s">
        <v>182</v>
      </c>
      <c r="Y1028" s="83"/>
      <c r="Z1028" s="50">
        <f t="shared" si="177"/>
        <v>92.4</v>
      </c>
      <c r="AA1028" s="51">
        <f t="shared" si="178"/>
        <v>92.4</v>
      </c>
      <c r="AB1028" s="51">
        <f t="shared" si="179"/>
        <v>0</v>
      </c>
      <c r="AC1028" s="51">
        <f t="shared" si="180"/>
        <v>0</v>
      </c>
      <c r="AD1028" s="226"/>
      <c r="AE1028" s="226"/>
      <c r="AF1028" s="226"/>
      <c r="AG1028" s="226"/>
      <c r="AH1028" s="226"/>
      <c r="AI1028" s="226"/>
      <c r="AJ1028" s="226"/>
      <c r="AK1028" s="226"/>
      <c r="AL1028" s="226"/>
      <c r="AM1028" s="226"/>
      <c r="AN1028" s="226"/>
      <c r="AO1028" s="226"/>
      <c r="AP1028" s="226"/>
      <c r="AQ1028" s="226"/>
      <c r="AR1028" s="226"/>
      <c r="AS1028" s="226"/>
      <c r="AT1028" s="226"/>
      <c r="AU1028" s="226"/>
      <c r="AV1028" s="226"/>
      <c r="AW1028" s="226"/>
      <c r="AX1028" s="226"/>
      <c r="AY1028" s="226"/>
      <c r="AZ1028" s="226"/>
      <c r="BA1028" s="226"/>
      <c r="BB1028" s="226"/>
      <c r="BC1028" s="226"/>
      <c r="BD1028" s="226"/>
      <c r="BE1028" s="226"/>
      <c r="BF1028" s="226"/>
      <c r="BG1028" s="226"/>
      <c r="BH1028" s="226"/>
      <c r="BI1028" s="226"/>
      <c r="BJ1028" s="226"/>
      <c r="BK1028" s="226"/>
      <c r="BL1028" s="226"/>
      <c r="BM1028" s="226"/>
      <c r="BN1028" s="226"/>
      <c r="BO1028" s="226"/>
      <c r="BP1028" s="226"/>
      <c r="BQ1028" s="226"/>
      <c r="BR1028" s="226"/>
      <c r="BS1028" s="226"/>
      <c r="BT1028" s="226"/>
      <c r="BU1028" s="226"/>
      <c r="BV1028" s="226"/>
      <c r="BW1028" s="226"/>
      <c r="BX1028" s="226"/>
      <c r="BY1028" s="226"/>
      <c r="BZ1028" s="226"/>
      <c r="CA1028" s="226"/>
      <c r="CB1028" s="226"/>
      <c r="CC1028" s="226"/>
      <c r="CD1028" s="226"/>
      <c r="CE1028" s="226"/>
      <c r="CF1028" s="226"/>
      <c r="CG1028" s="226"/>
      <c r="CH1028" s="226"/>
      <c r="CI1028" s="226"/>
      <c r="CJ1028" s="226"/>
      <c r="CK1028" s="226"/>
      <c r="CL1028" s="226"/>
      <c r="CM1028" s="226"/>
      <c r="CN1028" s="226"/>
      <c r="CO1028" s="226"/>
      <c r="CP1028" s="226"/>
      <c r="CQ1028" s="226"/>
      <c r="CR1028" s="226"/>
      <c r="CS1028" s="226"/>
      <c r="CT1028" s="226"/>
      <c r="CU1028" s="226"/>
      <c r="CV1028" s="226"/>
      <c r="CW1028" s="226"/>
      <c r="CX1028" s="226"/>
      <c r="CY1028" s="226"/>
      <c r="CZ1028" s="226"/>
      <c r="DA1028" s="226"/>
      <c r="DB1028" s="226"/>
      <c r="DC1028" s="226"/>
      <c r="DD1028" s="226"/>
      <c r="DE1028" s="226"/>
      <c r="DF1028" s="226"/>
      <c r="DG1028" s="226"/>
      <c r="DH1028" s="226"/>
      <c r="DI1028" s="226"/>
      <c r="DJ1028" s="226"/>
      <c r="DK1028" s="226"/>
      <c r="DL1028" s="226"/>
      <c r="DM1028" s="226"/>
      <c r="DN1028" s="226"/>
      <c r="DO1028" s="226"/>
      <c r="DP1028" s="226"/>
      <c r="DQ1028" s="226"/>
      <c r="DR1028" s="226"/>
      <c r="DS1028" s="226"/>
      <c r="DT1028" s="226"/>
      <c r="DU1028" s="226"/>
      <c r="DV1028" s="226"/>
      <c r="DW1028" s="226"/>
      <c r="DX1028" s="226"/>
      <c r="DY1028" s="227"/>
      <c r="DZ1028" s="226"/>
      <c r="EA1028" s="226"/>
      <c r="EB1028" s="226"/>
      <c r="EC1028" s="226"/>
      <c r="ED1028" s="226"/>
      <c r="EE1028" s="226"/>
      <c r="EF1028" s="226"/>
      <c r="EG1028" s="226"/>
      <c r="EH1028" s="226"/>
      <c r="EI1028" s="226"/>
      <c r="EJ1028" s="226"/>
      <c r="EK1028" s="226"/>
      <c r="EL1028" s="226"/>
      <c r="EM1028" s="226"/>
      <c r="EN1028" s="226"/>
      <c r="EO1028" s="226"/>
      <c r="EP1028" s="226"/>
      <c r="EQ1028" s="226"/>
      <c r="ER1028" s="226"/>
      <c r="ES1028" s="226"/>
      <c r="ET1028" s="226"/>
      <c r="EU1028" s="226"/>
      <c r="EV1028" s="226"/>
      <c r="EW1028" s="226"/>
      <c r="EX1028" s="226"/>
      <c r="EY1028" s="226"/>
      <c r="EZ1028" s="226"/>
      <c r="FA1028" s="226"/>
      <c r="FB1028" s="226"/>
      <c r="FC1028" s="226"/>
      <c r="FD1028" s="226"/>
      <c r="FE1028" s="226"/>
      <c r="FF1028" s="226"/>
      <c r="FG1028" s="226"/>
      <c r="FH1028" s="226"/>
      <c r="FI1028" s="226"/>
      <c r="FJ1028" s="226"/>
      <c r="FK1028" s="226"/>
      <c r="FL1028" s="226"/>
      <c r="FM1028" s="226"/>
      <c r="FN1028" s="226"/>
      <c r="FO1028" s="226"/>
      <c r="FP1028" s="226"/>
      <c r="FQ1028" s="226"/>
      <c r="FR1028" s="226"/>
      <c r="FS1028" s="226"/>
      <c r="FT1028" s="226"/>
      <c r="FU1028" s="226"/>
      <c r="FV1028" s="226"/>
      <c r="FW1028" s="226"/>
      <c r="FX1028" s="226"/>
      <c r="FY1028" s="226"/>
      <c r="FZ1028" s="226"/>
      <c r="GA1028" s="226"/>
      <c r="GB1028" s="226"/>
      <c r="GC1028" s="226"/>
      <c r="GD1028" s="226"/>
      <c r="GE1028" s="226"/>
      <c r="GF1028" s="226"/>
      <c r="GG1028" s="226"/>
      <c r="GH1028" s="226"/>
      <c r="GI1028" s="226"/>
      <c r="GJ1028" s="226"/>
      <c r="GK1028" s="226"/>
      <c r="GL1028" s="226"/>
      <c r="GM1028" s="226"/>
      <c r="GN1028" s="226"/>
      <c r="GO1028" s="226"/>
      <c r="GP1028" s="226"/>
      <c r="GQ1028" s="226"/>
      <c r="GR1028" s="226"/>
      <c r="GS1028" s="226"/>
      <c r="GT1028" s="226"/>
      <c r="GU1028" s="226"/>
      <c r="GV1028" s="226"/>
      <c r="GW1028" s="226"/>
      <c r="GX1028" s="226"/>
      <c r="GY1028" s="226"/>
      <c r="GZ1028" s="226"/>
      <c r="HA1028" s="226"/>
      <c r="HB1028" s="226"/>
      <c r="HC1028" s="226"/>
      <c r="HD1028" s="226"/>
      <c r="HE1028" s="226"/>
      <c r="HF1028" s="226"/>
      <c r="HG1028" s="226"/>
      <c r="HH1028" s="226"/>
      <c r="HI1028" s="226"/>
      <c r="HJ1028" s="226"/>
      <c r="HK1028" s="226"/>
      <c r="HL1028" s="226"/>
      <c r="HM1028" s="226"/>
      <c r="HN1028" s="226"/>
      <c r="HO1028" s="226"/>
      <c r="HP1028" s="226"/>
      <c r="HQ1028" s="226"/>
      <c r="HR1028" s="226"/>
      <c r="HS1028" s="226"/>
      <c r="HT1028" s="226"/>
      <c r="HU1028" s="226"/>
      <c r="HV1028" s="226"/>
      <c r="HW1028" s="226"/>
      <c r="HX1028" s="226"/>
      <c r="HY1028" s="226"/>
      <c r="HZ1028" s="226"/>
      <c r="IA1028" s="226"/>
      <c r="IB1028" s="226"/>
      <c r="IC1028" s="226"/>
      <c r="ID1028" s="226"/>
      <c r="IE1028" s="226"/>
      <c r="IF1028" s="226"/>
      <c r="IG1028" s="226"/>
      <c r="IH1028" s="226"/>
      <c r="II1028" s="226"/>
      <c r="IJ1028" s="226"/>
      <c r="IK1028" s="226"/>
      <c r="IL1028" s="226"/>
    </row>
    <row r="1029" spans="1:246" ht="30">
      <c r="A1029" s="49" t="s">
        <v>872</v>
      </c>
      <c r="B1029" s="49" t="s">
        <v>23</v>
      </c>
      <c r="E1029" s="77">
        <v>2</v>
      </c>
      <c r="F1029" s="6" t="s">
        <v>218</v>
      </c>
      <c r="G1029" s="406"/>
      <c r="H1029" s="274">
        <f>SUM(I1029:K1029)</f>
        <v>199</v>
      </c>
      <c r="I1029" s="274">
        <v>199</v>
      </c>
      <c r="J1029" s="79"/>
      <c r="K1029" s="79"/>
      <c r="L1029" s="80">
        <f>SUM(M1029:O1029)</f>
        <v>199</v>
      </c>
      <c r="M1029" s="79">
        <v>199</v>
      </c>
      <c r="N1029" s="81"/>
      <c r="O1029" s="79">
        <v>0</v>
      </c>
      <c r="P1029" s="79"/>
      <c r="Q1029" s="79"/>
      <c r="R1029" s="81"/>
      <c r="S1029" s="81"/>
      <c r="T1029" s="81"/>
      <c r="U1029" s="81"/>
      <c r="V1029" s="81"/>
      <c r="W1029" s="81"/>
      <c r="X1029" s="86" t="s">
        <v>182</v>
      </c>
      <c r="Y1029" s="83"/>
      <c r="Z1029" s="50">
        <f t="shared" si="177"/>
        <v>199</v>
      </c>
      <c r="AA1029" s="51">
        <f t="shared" si="178"/>
        <v>199</v>
      </c>
      <c r="AB1029" s="51">
        <f t="shared" si="179"/>
        <v>0</v>
      </c>
      <c r="AC1029" s="51">
        <f t="shared" si="180"/>
        <v>0</v>
      </c>
      <c r="AD1029" s="96"/>
      <c r="AE1029" s="96"/>
      <c r="AF1029" s="96"/>
      <c r="AG1029" s="96"/>
      <c r="AH1029" s="96"/>
      <c r="AI1029" s="96"/>
      <c r="AJ1029" s="96"/>
      <c r="AK1029" s="96"/>
      <c r="AL1029" s="96"/>
      <c r="AM1029" s="96"/>
      <c r="AN1029" s="96"/>
      <c r="AO1029" s="96"/>
      <c r="AP1029" s="96"/>
      <c r="AQ1029" s="96"/>
      <c r="AR1029" s="96"/>
      <c r="AS1029" s="96"/>
      <c r="AT1029" s="96"/>
      <c r="AU1029" s="96"/>
      <c r="AV1029" s="96"/>
      <c r="AW1029" s="96"/>
      <c r="AX1029" s="96"/>
      <c r="AY1029" s="96"/>
      <c r="AZ1029" s="96"/>
      <c r="BA1029" s="96"/>
      <c r="BB1029" s="96"/>
      <c r="BC1029" s="96"/>
      <c r="BD1029" s="96"/>
      <c r="BE1029" s="96"/>
      <c r="BF1029" s="96"/>
      <c r="BG1029" s="96"/>
      <c r="BH1029" s="96"/>
      <c r="BI1029" s="96"/>
      <c r="BJ1029" s="96"/>
      <c r="BK1029" s="96"/>
      <c r="BL1029" s="96"/>
      <c r="BM1029" s="96"/>
      <c r="BN1029" s="96"/>
      <c r="BO1029" s="96"/>
      <c r="BP1029" s="96"/>
      <c r="BQ1029" s="96"/>
      <c r="BR1029" s="96"/>
      <c r="BS1029" s="96"/>
      <c r="BT1029" s="96"/>
      <c r="BU1029" s="96"/>
      <c r="BV1029" s="96"/>
      <c r="BW1029" s="96"/>
      <c r="BX1029" s="96"/>
      <c r="BY1029" s="96"/>
      <c r="BZ1029" s="96"/>
      <c r="CA1029" s="96"/>
      <c r="CB1029" s="96"/>
      <c r="CC1029" s="96"/>
      <c r="CD1029" s="96"/>
      <c r="CE1029" s="96"/>
      <c r="CF1029" s="96"/>
      <c r="CG1029" s="96"/>
      <c r="CH1029" s="96"/>
      <c r="CI1029" s="96"/>
      <c r="CJ1029" s="96"/>
      <c r="CK1029" s="96"/>
      <c r="CL1029" s="96"/>
      <c r="CM1029" s="96"/>
      <c r="CN1029" s="96"/>
      <c r="CO1029" s="96"/>
      <c r="CP1029" s="96"/>
      <c r="CQ1029" s="96"/>
      <c r="CR1029" s="96"/>
      <c r="CS1029" s="96"/>
      <c r="CT1029" s="96"/>
      <c r="CU1029" s="96"/>
      <c r="CV1029" s="96"/>
      <c r="CW1029" s="96"/>
      <c r="CX1029" s="96"/>
      <c r="CY1029" s="96"/>
      <c r="CZ1029" s="96"/>
      <c r="DA1029" s="96"/>
      <c r="DB1029" s="96"/>
      <c r="DC1029" s="96"/>
      <c r="DD1029" s="96"/>
      <c r="DE1029" s="96"/>
      <c r="DF1029" s="96"/>
      <c r="DG1029" s="96"/>
      <c r="DH1029" s="96"/>
      <c r="DI1029" s="96"/>
      <c r="DJ1029" s="96"/>
      <c r="DK1029" s="96"/>
      <c r="DL1029" s="96"/>
      <c r="DM1029" s="96"/>
      <c r="DN1029" s="96"/>
      <c r="DO1029" s="96"/>
      <c r="DP1029" s="96"/>
      <c r="DQ1029" s="96"/>
      <c r="DR1029" s="96"/>
      <c r="DS1029" s="96"/>
      <c r="DT1029" s="96"/>
      <c r="DU1029" s="96"/>
      <c r="DV1029" s="96"/>
      <c r="DW1029" s="96"/>
      <c r="DX1029" s="96"/>
      <c r="DY1029" s="97"/>
      <c r="DZ1029" s="96"/>
      <c r="EA1029" s="96"/>
      <c r="EB1029" s="96"/>
      <c r="EC1029" s="96"/>
      <c r="ED1029" s="96"/>
      <c r="EE1029" s="96"/>
      <c r="EF1029" s="96"/>
      <c r="EG1029" s="96"/>
      <c r="EH1029" s="96"/>
      <c r="EI1029" s="96"/>
      <c r="EJ1029" s="96"/>
      <c r="EK1029" s="96"/>
      <c r="EL1029" s="96"/>
      <c r="EM1029" s="96"/>
      <c r="EN1029" s="96"/>
      <c r="EO1029" s="96"/>
      <c r="EP1029" s="96"/>
      <c r="EQ1029" s="96"/>
      <c r="ER1029" s="96"/>
      <c r="ES1029" s="96"/>
      <c r="ET1029" s="96"/>
      <c r="EU1029" s="96"/>
      <c r="EV1029" s="96"/>
      <c r="EW1029" s="96"/>
      <c r="EX1029" s="96"/>
      <c r="EY1029" s="96"/>
      <c r="EZ1029" s="96"/>
      <c r="FA1029" s="96"/>
      <c r="FB1029" s="96"/>
      <c r="FC1029" s="96"/>
      <c r="FD1029" s="96"/>
      <c r="FE1029" s="96"/>
      <c r="FF1029" s="96"/>
      <c r="FG1029" s="96"/>
      <c r="FH1029" s="96"/>
      <c r="FI1029" s="96"/>
      <c r="FJ1029" s="96"/>
      <c r="FK1029" s="96"/>
      <c r="FL1029" s="96"/>
      <c r="FM1029" s="96"/>
      <c r="FN1029" s="96"/>
      <c r="FO1029" s="96"/>
      <c r="FP1029" s="96"/>
      <c r="FQ1029" s="96"/>
      <c r="FR1029" s="96"/>
      <c r="FS1029" s="96"/>
      <c r="FT1029" s="96"/>
      <c r="FU1029" s="96"/>
      <c r="FV1029" s="96"/>
      <c r="FW1029" s="96"/>
      <c r="FX1029" s="96"/>
      <c r="FY1029" s="96"/>
      <c r="FZ1029" s="96"/>
      <c r="GA1029" s="96"/>
      <c r="GB1029" s="96"/>
      <c r="GC1029" s="96"/>
      <c r="GD1029" s="96"/>
      <c r="GE1029" s="96"/>
      <c r="GF1029" s="96"/>
      <c r="GG1029" s="96"/>
      <c r="GH1029" s="96"/>
      <c r="GI1029" s="96"/>
      <c r="GJ1029" s="96"/>
      <c r="GK1029" s="96"/>
      <c r="GL1029" s="96"/>
      <c r="GM1029" s="96"/>
      <c r="GN1029" s="96"/>
      <c r="GO1029" s="96"/>
      <c r="GP1029" s="96"/>
      <c r="GQ1029" s="96"/>
      <c r="GR1029" s="96"/>
      <c r="GS1029" s="96"/>
      <c r="GT1029" s="96"/>
      <c r="GU1029" s="96"/>
      <c r="GV1029" s="96"/>
      <c r="GW1029" s="96"/>
      <c r="GX1029" s="96"/>
      <c r="GY1029" s="96"/>
      <c r="GZ1029" s="96"/>
      <c r="HA1029" s="96"/>
      <c r="HB1029" s="96"/>
      <c r="HC1029" s="96"/>
      <c r="HD1029" s="96"/>
      <c r="HE1029" s="96"/>
      <c r="HF1029" s="96"/>
      <c r="HG1029" s="96"/>
      <c r="HH1029" s="96"/>
      <c r="HI1029" s="96"/>
      <c r="HJ1029" s="96"/>
      <c r="HK1029" s="96"/>
      <c r="HL1029" s="96"/>
      <c r="HM1029" s="96"/>
      <c r="HN1029" s="96"/>
      <c r="HO1029" s="96"/>
      <c r="HP1029" s="96"/>
      <c r="HQ1029" s="96"/>
      <c r="HR1029" s="96"/>
      <c r="HS1029" s="96"/>
      <c r="HT1029" s="96"/>
      <c r="HU1029" s="96"/>
      <c r="HV1029" s="96"/>
      <c r="HW1029" s="96"/>
      <c r="HX1029" s="96"/>
      <c r="HY1029" s="96"/>
      <c r="HZ1029" s="96"/>
      <c r="IA1029" s="96"/>
      <c r="IB1029" s="96"/>
      <c r="IC1029" s="96"/>
      <c r="ID1029" s="96"/>
      <c r="IE1029" s="96"/>
      <c r="IF1029" s="96"/>
      <c r="IG1029" s="96"/>
      <c r="IH1029" s="96"/>
      <c r="II1029" s="96"/>
      <c r="IJ1029" s="96"/>
      <c r="IK1029" s="96"/>
      <c r="IL1029" s="96"/>
    </row>
    <row r="1030" spans="1:246" ht="75">
      <c r="A1030" s="49" t="s">
        <v>872</v>
      </c>
      <c r="B1030" s="49" t="s">
        <v>23</v>
      </c>
      <c r="E1030" s="77">
        <v>3</v>
      </c>
      <c r="F1030" s="6" t="s">
        <v>219</v>
      </c>
      <c r="G1030" s="78" t="s">
        <v>191</v>
      </c>
      <c r="H1030" s="274">
        <f>SUM(I1030:K1030)</f>
        <v>399.31</v>
      </c>
      <c r="I1030" s="274">
        <v>199</v>
      </c>
      <c r="J1030" s="79"/>
      <c r="K1030" s="79">
        <f>200.31</f>
        <v>200.31</v>
      </c>
      <c r="L1030" s="80">
        <f>SUM(M1030:O1030)</f>
        <v>272.31</v>
      </c>
      <c r="M1030" s="79">
        <v>72</v>
      </c>
      <c r="N1030" s="81"/>
      <c r="O1030" s="79">
        <f>200.31</f>
        <v>200.31</v>
      </c>
      <c r="P1030" s="79">
        <f>SUM(Q1030:S1030)</f>
        <v>127</v>
      </c>
      <c r="Q1030" s="79">
        <v>127</v>
      </c>
      <c r="R1030" s="81"/>
      <c r="S1030" s="81"/>
      <c r="T1030" s="81"/>
      <c r="U1030" s="81"/>
      <c r="V1030" s="81"/>
      <c r="W1030" s="81"/>
      <c r="X1030" s="191" t="s">
        <v>191</v>
      </c>
      <c r="Y1030" s="83" t="s">
        <v>845</v>
      </c>
      <c r="Z1030" s="50">
        <f t="shared" si="177"/>
        <v>399.31</v>
      </c>
      <c r="AA1030" s="51">
        <f t="shared" si="178"/>
        <v>272.31</v>
      </c>
      <c r="AB1030" s="51">
        <f t="shared" si="179"/>
        <v>127</v>
      </c>
      <c r="AC1030" s="51">
        <f t="shared" si="180"/>
        <v>0</v>
      </c>
      <c r="AD1030" s="96"/>
      <c r="AE1030" s="96"/>
      <c r="AF1030" s="96"/>
      <c r="AG1030" s="96"/>
      <c r="AH1030" s="96"/>
      <c r="AI1030" s="96"/>
      <c r="AJ1030" s="96"/>
      <c r="AK1030" s="96"/>
      <c r="AL1030" s="96"/>
      <c r="AM1030" s="96"/>
      <c r="AN1030" s="96"/>
      <c r="AO1030" s="96"/>
      <c r="AP1030" s="96"/>
      <c r="AQ1030" s="96"/>
      <c r="AR1030" s="96"/>
      <c r="AS1030" s="96"/>
      <c r="AT1030" s="96"/>
      <c r="AU1030" s="96"/>
      <c r="AV1030" s="96"/>
      <c r="AW1030" s="96"/>
      <c r="AX1030" s="96"/>
      <c r="AY1030" s="96"/>
      <c r="AZ1030" s="96"/>
      <c r="BA1030" s="96"/>
      <c r="BB1030" s="96"/>
      <c r="BC1030" s="96"/>
      <c r="BD1030" s="96"/>
      <c r="BE1030" s="96"/>
      <c r="BF1030" s="96"/>
      <c r="BG1030" s="96"/>
      <c r="BH1030" s="96"/>
      <c r="BI1030" s="96"/>
      <c r="BJ1030" s="96"/>
      <c r="BK1030" s="96"/>
      <c r="BL1030" s="96"/>
      <c r="BM1030" s="96"/>
      <c r="BN1030" s="96"/>
      <c r="BO1030" s="96"/>
      <c r="BP1030" s="96"/>
      <c r="BQ1030" s="96"/>
      <c r="BR1030" s="96"/>
      <c r="BS1030" s="96"/>
      <c r="BT1030" s="96"/>
      <c r="BU1030" s="96"/>
      <c r="BV1030" s="96"/>
      <c r="BW1030" s="96"/>
      <c r="BX1030" s="96"/>
      <c r="BY1030" s="96"/>
      <c r="BZ1030" s="96"/>
      <c r="CA1030" s="96"/>
      <c r="CB1030" s="96"/>
      <c r="CC1030" s="96"/>
      <c r="CD1030" s="96"/>
      <c r="CE1030" s="96"/>
      <c r="CF1030" s="96"/>
      <c r="CG1030" s="96"/>
      <c r="CH1030" s="96"/>
      <c r="CI1030" s="96"/>
      <c r="CJ1030" s="96"/>
      <c r="CK1030" s="96"/>
      <c r="CL1030" s="96"/>
      <c r="CM1030" s="96"/>
      <c r="CN1030" s="96"/>
      <c r="CO1030" s="96"/>
      <c r="CP1030" s="96"/>
      <c r="CQ1030" s="96"/>
      <c r="CR1030" s="96"/>
      <c r="CS1030" s="96"/>
      <c r="CT1030" s="96"/>
      <c r="CU1030" s="96"/>
      <c r="CV1030" s="96"/>
      <c r="CW1030" s="96"/>
      <c r="CX1030" s="96"/>
      <c r="CY1030" s="96"/>
      <c r="CZ1030" s="96"/>
      <c r="DA1030" s="96"/>
      <c r="DB1030" s="96"/>
      <c r="DC1030" s="96"/>
      <c r="DD1030" s="96"/>
      <c r="DE1030" s="96"/>
      <c r="DF1030" s="96"/>
      <c r="DG1030" s="96"/>
      <c r="DH1030" s="96"/>
      <c r="DI1030" s="96"/>
      <c r="DJ1030" s="96"/>
      <c r="DK1030" s="96"/>
      <c r="DL1030" s="96"/>
      <c r="DM1030" s="96"/>
      <c r="DN1030" s="96"/>
      <c r="DO1030" s="96"/>
      <c r="DP1030" s="96"/>
      <c r="DQ1030" s="96"/>
      <c r="DR1030" s="96"/>
      <c r="DS1030" s="96"/>
      <c r="DT1030" s="96"/>
      <c r="DU1030" s="96"/>
      <c r="DV1030" s="96"/>
      <c r="DW1030" s="96"/>
      <c r="DX1030" s="96"/>
      <c r="DY1030" s="97"/>
      <c r="DZ1030" s="96"/>
      <c r="EA1030" s="96"/>
      <c r="EB1030" s="96"/>
      <c r="EC1030" s="96"/>
      <c r="ED1030" s="96"/>
      <c r="EE1030" s="96"/>
      <c r="EF1030" s="96"/>
      <c r="EG1030" s="96"/>
      <c r="EH1030" s="96"/>
      <c r="EI1030" s="96"/>
      <c r="EJ1030" s="96"/>
      <c r="EK1030" s="96"/>
      <c r="EL1030" s="96"/>
      <c r="EM1030" s="96"/>
      <c r="EN1030" s="96"/>
      <c r="EO1030" s="96"/>
      <c r="EP1030" s="96"/>
      <c r="EQ1030" s="96"/>
      <c r="ER1030" s="96"/>
      <c r="ES1030" s="96"/>
      <c r="ET1030" s="96"/>
      <c r="EU1030" s="96"/>
      <c r="EV1030" s="96"/>
      <c r="EW1030" s="96"/>
      <c r="EX1030" s="96"/>
      <c r="EY1030" s="96"/>
      <c r="EZ1030" s="96"/>
      <c r="FA1030" s="96"/>
      <c r="FB1030" s="96"/>
      <c r="FC1030" s="96"/>
      <c r="FD1030" s="96"/>
      <c r="FE1030" s="96"/>
      <c r="FF1030" s="96"/>
      <c r="FG1030" s="96"/>
      <c r="FH1030" s="96"/>
      <c r="FI1030" s="96"/>
      <c r="FJ1030" s="96"/>
      <c r="FK1030" s="96"/>
      <c r="FL1030" s="96"/>
      <c r="FM1030" s="96"/>
      <c r="FN1030" s="96"/>
      <c r="FO1030" s="96"/>
      <c r="FP1030" s="96"/>
      <c r="FQ1030" s="96"/>
      <c r="FR1030" s="96"/>
      <c r="FS1030" s="96"/>
      <c r="FT1030" s="96"/>
      <c r="FU1030" s="96"/>
      <c r="FV1030" s="96"/>
      <c r="FW1030" s="96"/>
      <c r="FX1030" s="96"/>
      <c r="FY1030" s="96"/>
      <c r="FZ1030" s="96"/>
      <c r="GA1030" s="96"/>
      <c r="GB1030" s="96"/>
      <c r="GC1030" s="96"/>
      <c r="GD1030" s="96"/>
      <c r="GE1030" s="96"/>
      <c r="GF1030" s="96"/>
      <c r="GG1030" s="96"/>
      <c r="GH1030" s="96"/>
      <c r="GI1030" s="96"/>
      <c r="GJ1030" s="96"/>
      <c r="GK1030" s="96"/>
      <c r="GL1030" s="96"/>
      <c r="GM1030" s="96"/>
      <c r="GN1030" s="96"/>
      <c r="GO1030" s="96"/>
      <c r="GP1030" s="96"/>
      <c r="GQ1030" s="96"/>
      <c r="GR1030" s="96"/>
      <c r="GS1030" s="96"/>
      <c r="GT1030" s="96"/>
      <c r="GU1030" s="96"/>
      <c r="GV1030" s="96"/>
      <c r="GW1030" s="96"/>
      <c r="GX1030" s="96"/>
      <c r="GY1030" s="96"/>
      <c r="GZ1030" s="96"/>
      <c r="HA1030" s="96"/>
      <c r="HB1030" s="96"/>
      <c r="HC1030" s="96"/>
      <c r="HD1030" s="96"/>
      <c r="HE1030" s="96"/>
      <c r="HF1030" s="96"/>
      <c r="HG1030" s="96"/>
      <c r="HH1030" s="96"/>
      <c r="HI1030" s="96"/>
      <c r="HJ1030" s="96"/>
      <c r="HK1030" s="96"/>
      <c r="HL1030" s="96"/>
      <c r="HM1030" s="96"/>
      <c r="HN1030" s="96"/>
      <c r="HO1030" s="96"/>
      <c r="HP1030" s="96"/>
      <c r="HQ1030" s="96"/>
      <c r="HR1030" s="96"/>
      <c r="HS1030" s="96"/>
      <c r="HT1030" s="96"/>
      <c r="HU1030" s="96"/>
      <c r="HV1030" s="96"/>
      <c r="HW1030" s="96"/>
      <c r="HX1030" s="96"/>
      <c r="HY1030" s="96"/>
      <c r="HZ1030" s="96"/>
      <c r="IA1030" s="96"/>
      <c r="IB1030" s="96"/>
      <c r="IC1030" s="96"/>
      <c r="ID1030" s="96"/>
      <c r="IE1030" s="96"/>
      <c r="IF1030" s="96"/>
      <c r="IG1030" s="96"/>
      <c r="IH1030" s="96"/>
      <c r="II1030" s="96"/>
      <c r="IJ1030" s="96"/>
      <c r="IK1030" s="96"/>
      <c r="IL1030" s="96"/>
    </row>
    <row r="1031" spans="1:246">
      <c r="A1031" s="49" t="s">
        <v>873</v>
      </c>
      <c r="B1031" s="49" t="s">
        <v>23</v>
      </c>
      <c r="E1031" s="65" t="s">
        <v>41</v>
      </c>
      <c r="F1031" s="66" t="s">
        <v>223</v>
      </c>
      <c r="G1031" s="78"/>
      <c r="H1031" s="299">
        <f t="shared" ref="H1031:R1031" si="202">SUM(H1032:H1042)</f>
        <v>2600.0778</v>
      </c>
      <c r="I1031" s="277">
        <f t="shared" si="202"/>
        <v>2347.9989999999998</v>
      </c>
      <c r="J1031" s="228">
        <f t="shared" si="202"/>
        <v>0</v>
      </c>
      <c r="K1031" s="228">
        <f t="shared" si="202"/>
        <v>252.0788</v>
      </c>
      <c r="L1031" s="229">
        <f t="shared" si="202"/>
        <v>2600.0788000000002</v>
      </c>
      <c r="M1031" s="228">
        <f t="shared" si="202"/>
        <v>2348</v>
      </c>
      <c r="N1031" s="230">
        <f t="shared" si="202"/>
        <v>0</v>
      </c>
      <c r="O1031" s="228">
        <f t="shared" si="202"/>
        <v>252.0788</v>
      </c>
      <c r="P1031" s="228">
        <f t="shared" si="202"/>
        <v>0</v>
      </c>
      <c r="Q1031" s="228">
        <f t="shared" si="202"/>
        <v>0</v>
      </c>
      <c r="R1031" s="230">
        <f t="shared" si="202"/>
        <v>0</v>
      </c>
      <c r="S1031" s="230">
        <f>SUM(S1032:S1042)</f>
        <v>0</v>
      </c>
      <c r="T1031" s="230">
        <f>SUM(T1032:T1042)</f>
        <v>38.569924999999998</v>
      </c>
      <c r="U1031" s="230">
        <f>SUM(U1032:U1042)</f>
        <v>12.438000000000001</v>
      </c>
      <c r="V1031" s="230">
        <f>SUM(V1032:V1042)</f>
        <v>0</v>
      </c>
      <c r="W1031" s="230">
        <f>SUM(W1032:W1042)</f>
        <v>26.131924999999999</v>
      </c>
      <c r="X1031" s="213"/>
      <c r="Y1031" s="122"/>
      <c r="Z1031" s="50">
        <f t="shared" si="177"/>
        <v>2600.0778</v>
      </c>
      <c r="AA1031" s="51">
        <f t="shared" si="178"/>
        <v>2600.0788000000002</v>
      </c>
      <c r="AB1031" s="51">
        <f t="shared" si="179"/>
        <v>0</v>
      </c>
      <c r="AC1031" s="51">
        <f t="shared" si="180"/>
        <v>38.569924999999998</v>
      </c>
      <c r="AD1031" s="123"/>
      <c r="AE1031" s="123"/>
      <c r="AF1031" s="123"/>
      <c r="AG1031" s="123"/>
      <c r="AH1031" s="123"/>
      <c r="AI1031" s="123"/>
      <c r="AJ1031" s="123"/>
      <c r="AK1031" s="123"/>
      <c r="AL1031" s="123"/>
      <c r="AM1031" s="123"/>
      <c r="AN1031" s="123"/>
      <c r="AO1031" s="123"/>
      <c r="AP1031" s="123"/>
      <c r="AQ1031" s="123"/>
      <c r="AR1031" s="123"/>
      <c r="AS1031" s="123"/>
      <c r="AT1031" s="123"/>
      <c r="AU1031" s="123"/>
      <c r="AV1031" s="123"/>
      <c r="AW1031" s="123"/>
      <c r="AX1031" s="123"/>
      <c r="AY1031" s="123"/>
      <c r="AZ1031" s="123"/>
      <c r="BA1031" s="123"/>
      <c r="BB1031" s="123"/>
      <c r="BC1031" s="123"/>
      <c r="BD1031" s="123"/>
      <c r="BE1031" s="123"/>
      <c r="BF1031" s="123"/>
      <c r="BG1031" s="123"/>
      <c r="BH1031" s="123"/>
      <c r="BI1031" s="123"/>
      <c r="BJ1031" s="123"/>
      <c r="BK1031" s="123"/>
      <c r="BL1031" s="123"/>
      <c r="BM1031" s="123"/>
      <c r="BN1031" s="123"/>
      <c r="BO1031" s="123"/>
      <c r="BP1031" s="123"/>
      <c r="BQ1031" s="123"/>
      <c r="BR1031" s="123"/>
      <c r="BS1031" s="123"/>
      <c r="BT1031" s="123"/>
      <c r="BU1031" s="123"/>
      <c r="BV1031" s="123"/>
      <c r="BW1031" s="123"/>
      <c r="BX1031" s="123"/>
      <c r="BY1031" s="123"/>
      <c r="BZ1031" s="123"/>
      <c r="CA1031" s="123"/>
      <c r="CB1031" s="123"/>
      <c r="CC1031" s="123"/>
      <c r="CD1031" s="123"/>
      <c r="CE1031" s="123"/>
      <c r="CF1031" s="123"/>
      <c r="CG1031" s="123"/>
      <c r="CH1031" s="123"/>
      <c r="CI1031" s="123"/>
      <c r="CJ1031" s="123"/>
      <c r="CK1031" s="123"/>
      <c r="CL1031" s="123"/>
      <c r="CM1031" s="123"/>
      <c r="CN1031" s="123"/>
      <c r="CO1031" s="123"/>
      <c r="CP1031" s="123"/>
      <c r="CQ1031" s="123"/>
      <c r="CR1031" s="123"/>
      <c r="CS1031" s="123"/>
      <c r="CT1031" s="123"/>
      <c r="CU1031" s="123"/>
      <c r="CV1031" s="123"/>
      <c r="CW1031" s="123"/>
      <c r="CX1031" s="123"/>
      <c r="CY1031" s="123"/>
      <c r="CZ1031" s="123"/>
      <c r="DA1031" s="123"/>
      <c r="DB1031" s="123"/>
      <c r="DC1031" s="123"/>
      <c r="DD1031" s="123"/>
      <c r="DE1031" s="123"/>
      <c r="DF1031" s="123"/>
      <c r="DG1031" s="123"/>
      <c r="DH1031" s="123"/>
      <c r="DI1031" s="123"/>
      <c r="DJ1031" s="123"/>
      <c r="DK1031" s="123"/>
      <c r="DL1031" s="123"/>
      <c r="DM1031" s="123"/>
      <c r="DN1031" s="123"/>
      <c r="DO1031" s="123"/>
      <c r="DP1031" s="123"/>
      <c r="DQ1031" s="123"/>
      <c r="DR1031" s="123"/>
      <c r="DS1031" s="123"/>
      <c r="DT1031" s="123"/>
      <c r="DU1031" s="123"/>
      <c r="DV1031" s="123"/>
      <c r="DW1031" s="123"/>
      <c r="DX1031" s="123"/>
      <c r="DY1031" s="123"/>
      <c r="DZ1031" s="123"/>
      <c r="EA1031" s="123"/>
      <c r="EB1031" s="123"/>
      <c r="EC1031" s="123"/>
      <c r="ED1031" s="123"/>
      <c r="EE1031" s="123"/>
      <c r="EF1031" s="123"/>
      <c r="EG1031" s="123"/>
      <c r="EH1031" s="123"/>
      <c r="EI1031" s="123"/>
      <c r="EJ1031" s="123"/>
      <c r="EK1031" s="123"/>
      <c r="EL1031" s="123"/>
      <c r="EM1031" s="123"/>
      <c r="EN1031" s="123"/>
      <c r="EO1031" s="123"/>
      <c r="EP1031" s="123"/>
      <c r="EQ1031" s="123"/>
      <c r="ER1031" s="123"/>
      <c r="ES1031" s="123"/>
      <c r="ET1031" s="123"/>
      <c r="EU1031" s="123"/>
      <c r="EV1031" s="123"/>
      <c r="EW1031" s="123"/>
      <c r="EX1031" s="123"/>
      <c r="EY1031" s="123"/>
      <c r="EZ1031" s="123"/>
      <c r="FA1031" s="123"/>
      <c r="FB1031" s="123"/>
      <c r="FC1031" s="123"/>
      <c r="FD1031" s="123"/>
      <c r="FE1031" s="123"/>
      <c r="FF1031" s="123"/>
      <c r="FG1031" s="123"/>
      <c r="FH1031" s="123"/>
      <c r="FI1031" s="123"/>
      <c r="FJ1031" s="123"/>
      <c r="FK1031" s="123"/>
      <c r="FL1031" s="123"/>
      <c r="FM1031" s="123"/>
      <c r="FN1031" s="123"/>
      <c r="FO1031" s="123"/>
      <c r="FP1031" s="123"/>
      <c r="FQ1031" s="123"/>
      <c r="FR1031" s="123"/>
      <c r="FS1031" s="123"/>
      <c r="FT1031" s="123"/>
      <c r="FU1031" s="123"/>
      <c r="FV1031" s="123"/>
      <c r="FW1031" s="123"/>
      <c r="FX1031" s="123"/>
      <c r="FY1031" s="123"/>
      <c r="FZ1031" s="123"/>
      <c r="GA1031" s="123"/>
      <c r="GB1031" s="123"/>
      <c r="GC1031" s="123"/>
      <c r="GD1031" s="123"/>
      <c r="GE1031" s="123"/>
      <c r="GF1031" s="123"/>
      <c r="GG1031" s="123"/>
      <c r="GH1031" s="123"/>
      <c r="GI1031" s="123"/>
      <c r="GJ1031" s="123"/>
      <c r="GK1031" s="123"/>
      <c r="GL1031" s="123"/>
      <c r="GM1031" s="123"/>
      <c r="GN1031" s="123"/>
      <c r="GO1031" s="123"/>
      <c r="GP1031" s="123"/>
      <c r="GQ1031" s="123"/>
      <c r="GR1031" s="123"/>
      <c r="GS1031" s="123"/>
      <c r="GT1031" s="123"/>
      <c r="GU1031" s="123"/>
      <c r="GV1031" s="123"/>
      <c r="GW1031" s="123"/>
      <c r="GX1031" s="123"/>
      <c r="GY1031" s="123"/>
      <c r="GZ1031" s="123"/>
      <c r="HA1031" s="123"/>
      <c r="HB1031" s="123"/>
      <c r="HC1031" s="123"/>
      <c r="HD1031" s="123"/>
      <c r="HE1031" s="123"/>
      <c r="HF1031" s="123"/>
      <c r="HG1031" s="123"/>
      <c r="HH1031" s="123"/>
      <c r="HI1031" s="123"/>
      <c r="HJ1031" s="123"/>
      <c r="HK1031" s="123"/>
      <c r="HL1031" s="123"/>
      <c r="HM1031" s="123"/>
      <c r="HN1031" s="123"/>
      <c r="HO1031" s="123"/>
      <c r="HP1031" s="123"/>
      <c r="HQ1031" s="123"/>
      <c r="HR1031" s="123"/>
      <c r="HS1031" s="123"/>
      <c r="HT1031" s="123"/>
      <c r="HU1031" s="123"/>
      <c r="HV1031" s="123"/>
      <c r="HW1031" s="123"/>
      <c r="HX1031" s="123"/>
      <c r="HY1031" s="123"/>
      <c r="HZ1031" s="123"/>
      <c r="IA1031" s="123"/>
      <c r="IB1031" s="123"/>
      <c r="IC1031" s="123"/>
      <c r="ID1031" s="123"/>
      <c r="IE1031" s="123"/>
      <c r="IF1031" s="123"/>
      <c r="IG1031" s="123"/>
      <c r="IH1031" s="123"/>
      <c r="II1031" s="123"/>
      <c r="IJ1031" s="123"/>
      <c r="IK1031" s="123"/>
      <c r="IL1031" s="123"/>
    </row>
    <row r="1032" spans="1:246" ht="30">
      <c r="A1032" s="49" t="s">
        <v>873</v>
      </c>
      <c r="B1032" s="49" t="s">
        <v>23</v>
      </c>
      <c r="E1032" s="90">
        <v>1</v>
      </c>
      <c r="F1032" s="115" t="s">
        <v>308</v>
      </c>
      <c r="G1032" s="395" t="s">
        <v>248</v>
      </c>
      <c r="H1032" s="222">
        <f t="shared" ref="H1032:H1042" si="203">SUM(I1032:K1032)</f>
        <v>340.93779999999998</v>
      </c>
      <c r="I1032" s="203">
        <v>313</v>
      </c>
      <c r="J1032" s="113"/>
      <c r="K1032" s="113">
        <v>27.937799999999999</v>
      </c>
      <c r="L1032" s="88">
        <f t="shared" ref="L1032:L1042" si="204">SUM(M1032:O1032)</f>
        <v>340.93779999999998</v>
      </c>
      <c r="M1032" s="113">
        <v>313</v>
      </c>
      <c r="N1032" s="114"/>
      <c r="O1032" s="113">
        <v>27.937799999999999</v>
      </c>
      <c r="P1032" s="195"/>
      <c r="Q1032" s="195"/>
      <c r="R1032" s="90"/>
      <c r="S1032" s="90"/>
      <c r="T1032" s="196"/>
      <c r="U1032" s="196"/>
      <c r="V1032" s="90"/>
      <c r="W1032" s="90"/>
      <c r="X1032" s="86" t="s">
        <v>233</v>
      </c>
      <c r="Y1032" s="90"/>
      <c r="Z1032" s="50">
        <f t="shared" si="177"/>
        <v>340.93779999999998</v>
      </c>
      <c r="AA1032" s="51">
        <f t="shared" si="178"/>
        <v>340.93779999999998</v>
      </c>
      <c r="AB1032" s="51">
        <f t="shared" si="179"/>
        <v>0</v>
      </c>
      <c r="AC1032" s="51">
        <f t="shared" si="180"/>
        <v>0</v>
      </c>
      <c r="AD1032" s="84"/>
      <c r="AE1032" s="84"/>
      <c r="AF1032" s="84"/>
      <c r="AG1032" s="84"/>
      <c r="AH1032" s="84"/>
      <c r="AI1032" s="84"/>
      <c r="AJ1032" s="84"/>
      <c r="AK1032" s="84"/>
      <c r="AL1032" s="84"/>
      <c r="AM1032" s="84"/>
      <c r="AN1032" s="84"/>
      <c r="AO1032" s="84"/>
      <c r="AP1032" s="84"/>
      <c r="AQ1032" s="84"/>
      <c r="AR1032" s="84"/>
      <c r="AS1032" s="84"/>
      <c r="AT1032" s="84"/>
      <c r="AU1032" s="84"/>
      <c r="AV1032" s="84"/>
      <c r="AW1032" s="84"/>
      <c r="AX1032" s="84"/>
      <c r="AY1032" s="84"/>
      <c r="AZ1032" s="84"/>
      <c r="BA1032" s="84"/>
      <c r="BB1032" s="84"/>
      <c r="BC1032" s="84"/>
      <c r="BD1032" s="84"/>
      <c r="BE1032" s="84"/>
      <c r="BF1032" s="84"/>
      <c r="BG1032" s="84"/>
      <c r="BH1032" s="84"/>
      <c r="BI1032" s="84"/>
      <c r="BJ1032" s="84"/>
      <c r="BK1032" s="84"/>
      <c r="BL1032" s="84"/>
      <c r="BM1032" s="84"/>
      <c r="BN1032" s="84"/>
      <c r="BO1032" s="84"/>
      <c r="BP1032" s="84"/>
      <c r="BQ1032" s="84"/>
      <c r="BR1032" s="84"/>
      <c r="BS1032" s="84"/>
      <c r="BT1032" s="84"/>
      <c r="BU1032" s="84"/>
      <c r="BV1032" s="84"/>
      <c r="BW1032" s="84"/>
      <c r="BX1032" s="84"/>
      <c r="BY1032" s="84"/>
      <c r="BZ1032" s="84"/>
      <c r="CA1032" s="84"/>
      <c r="CB1032" s="84"/>
      <c r="CC1032" s="84"/>
      <c r="CD1032" s="84"/>
      <c r="CE1032" s="84"/>
      <c r="CF1032" s="84"/>
      <c r="CG1032" s="84"/>
      <c r="CH1032" s="84"/>
      <c r="CI1032" s="84"/>
      <c r="CJ1032" s="84"/>
      <c r="CK1032" s="84"/>
      <c r="CL1032" s="84"/>
      <c r="CM1032" s="84"/>
      <c r="CN1032" s="84"/>
      <c r="CO1032" s="84"/>
      <c r="CP1032" s="84"/>
      <c r="CQ1032" s="84"/>
      <c r="CR1032" s="84"/>
      <c r="CS1032" s="84"/>
      <c r="CT1032" s="84"/>
      <c r="CU1032" s="84"/>
      <c r="CV1032" s="84"/>
      <c r="CW1032" s="84"/>
      <c r="CX1032" s="84"/>
      <c r="CY1032" s="84"/>
      <c r="CZ1032" s="84"/>
      <c r="DA1032" s="84"/>
      <c r="DB1032" s="84"/>
      <c r="DC1032" s="84"/>
      <c r="DD1032" s="84"/>
      <c r="DE1032" s="84"/>
      <c r="DF1032" s="84"/>
      <c r="DG1032" s="84"/>
      <c r="DH1032" s="84"/>
      <c r="DI1032" s="84"/>
      <c r="DJ1032" s="84"/>
      <c r="DK1032" s="84"/>
      <c r="DL1032" s="84"/>
      <c r="DM1032" s="84"/>
      <c r="DN1032" s="84"/>
      <c r="DO1032" s="84"/>
      <c r="DP1032" s="84"/>
      <c r="DQ1032" s="84"/>
      <c r="DR1032" s="84"/>
      <c r="DS1032" s="84"/>
      <c r="DT1032" s="84"/>
      <c r="DU1032" s="84"/>
      <c r="DV1032" s="84"/>
      <c r="DW1032" s="84"/>
      <c r="DX1032" s="84"/>
      <c r="DY1032" s="84"/>
      <c r="DZ1032" s="84"/>
      <c r="EA1032" s="84"/>
      <c r="EB1032" s="84"/>
      <c r="EC1032" s="84"/>
      <c r="ED1032" s="84"/>
      <c r="EE1032" s="84"/>
      <c r="EF1032" s="84"/>
      <c r="EG1032" s="84"/>
      <c r="EH1032" s="84"/>
      <c r="EI1032" s="84"/>
      <c r="EJ1032" s="84"/>
      <c r="EK1032" s="84"/>
      <c r="EL1032" s="84"/>
      <c r="EM1032" s="84"/>
      <c r="EN1032" s="84"/>
      <c r="EO1032" s="84"/>
      <c r="EP1032" s="84"/>
      <c r="EQ1032" s="84"/>
      <c r="ER1032" s="84"/>
      <c r="ES1032" s="84"/>
      <c r="ET1032" s="84"/>
      <c r="EU1032" s="84"/>
      <c r="EV1032" s="84"/>
      <c r="EW1032" s="84"/>
      <c r="EX1032" s="84"/>
      <c r="EY1032" s="84"/>
      <c r="EZ1032" s="84"/>
      <c r="FA1032" s="84"/>
      <c r="FB1032" s="84"/>
      <c r="FC1032" s="84"/>
      <c r="FD1032" s="84"/>
      <c r="FE1032" s="84"/>
      <c r="FF1032" s="84"/>
      <c r="FG1032" s="84"/>
      <c r="FH1032" s="84"/>
      <c r="FI1032" s="84"/>
      <c r="FJ1032" s="84"/>
      <c r="FK1032" s="84"/>
      <c r="FL1032" s="84"/>
      <c r="FM1032" s="84"/>
      <c r="FN1032" s="84"/>
      <c r="FO1032" s="84"/>
      <c r="FP1032" s="84"/>
      <c r="FQ1032" s="84"/>
      <c r="FR1032" s="84"/>
      <c r="FS1032" s="84"/>
      <c r="FT1032" s="84"/>
      <c r="FU1032" s="84"/>
      <c r="FV1032" s="84"/>
      <c r="FW1032" s="84"/>
      <c r="FX1032" s="84"/>
      <c r="FY1032" s="84"/>
      <c r="FZ1032" s="84"/>
      <c r="GA1032" s="84"/>
      <c r="GB1032" s="84"/>
      <c r="GC1032" s="84"/>
      <c r="GD1032" s="84"/>
      <c r="GE1032" s="84"/>
      <c r="GF1032" s="84"/>
      <c r="GG1032" s="84"/>
      <c r="GH1032" s="84"/>
      <c r="GI1032" s="84"/>
      <c r="GJ1032" s="84"/>
      <c r="GK1032" s="84"/>
      <c r="GL1032" s="84"/>
      <c r="GM1032" s="84"/>
      <c r="GN1032" s="84"/>
      <c r="GO1032" s="84"/>
      <c r="GP1032" s="84"/>
      <c r="GQ1032" s="84"/>
      <c r="GR1032" s="84"/>
      <c r="GS1032" s="84"/>
      <c r="GT1032" s="84"/>
      <c r="GU1032" s="84"/>
      <c r="GV1032" s="84"/>
      <c r="GW1032" s="84"/>
      <c r="GX1032" s="84"/>
      <c r="GY1032" s="84"/>
      <c r="GZ1032" s="84"/>
      <c r="HA1032" s="84"/>
      <c r="HB1032" s="84"/>
      <c r="HC1032" s="84"/>
      <c r="HD1032" s="84"/>
      <c r="HE1032" s="84"/>
      <c r="HF1032" s="84"/>
      <c r="HG1032" s="84"/>
      <c r="HH1032" s="84"/>
      <c r="HI1032" s="84"/>
      <c r="HJ1032" s="84"/>
      <c r="HK1032" s="84"/>
      <c r="HL1032" s="84"/>
      <c r="HM1032" s="84"/>
      <c r="HN1032" s="84"/>
      <c r="HO1032" s="84"/>
      <c r="HP1032" s="84"/>
      <c r="HQ1032" s="84"/>
      <c r="HR1032" s="84"/>
      <c r="HS1032" s="84"/>
      <c r="HT1032" s="84"/>
      <c r="HU1032" s="84"/>
      <c r="HV1032" s="84"/>
      <c r="HW1032" s="84"/>
      <c r="HX1032" s="84"/>
      <c r="HY1032" s="84"/>
      <c r="HZ1032" s="84"/>
      <c r="IA1032" s="84"/>
      <c r="IB1032" s="84"/>
      <c r="IC1032" s="84"/>
      <c r="ID1032" s="84"/>
      <c r="IE1032" s="84"/>
      <c r="IF1032" s="84"/>
      <c r="IG1032" s="84"/>
      <c r="IH1032" s="84"/>
      <c r="II1032" s="84"/>
      <c r="IJ1032" s="84"/>
      <c r="IK1032" s="84"/>
      <c r="IL1032" s="84"/>
    </row>
    <row r="1033" spans="1:246" ht="45">
      <c r="A1033" s="49" t="s">
        <v>873</v>
      </c>
      <c r="B1033" s="49" t="s">
        <v>23</v>
      </c>
      <c r="E1033" s="90">
        <v>2</v>
      </c>
      <c r="F1033" s="115" t="s">
        <v>309</v>
      </c>
      <c r="G1033" s="395"/>
      <c r="H1033" s="222">
        <f t="shared" si="203"/>
        <v>283</v>
      </c>
      <c r="I1033" s="203">
        <v>253</v>
      </c>
      <c r="J1033" s="113"/>
      <c r="K1033" s="113">
        <v>30</v>
      </c>
      <c r="L1033" s="88">
        <f t="shared" si="204"/>
        <v>283</v>
      </c>
      <c r="M1033" s="113">
        <v>253</v>
      </c>
      <c r="N1033" s="114"/>
      <c r="O1033" s="113">
        <v>30</v>
      </c>
      <c r="P1033" s="195"/>
      <c r="Q1033" s="195"/>
      <c r="R1033" s="90"/>
      <c r="S1033" s="90"/>
      <c r="T1033" s="196"/>
      <c r="U1033" s="196"/>
      <c r="V1033" s="90"/>
      <c r="W1033" s="90"/>
      <c r="X1033" s="86" t="s">
        <v>233</v>
      </c>
      <c r="Y1033" s="90"/>
      <c r="Z1033" s="50">
        <f t="shared" si="177"/>
        <v>283</v>
      </c>
      <c r="AA1033" s="51">
        <f t="shared" si="178"/>
        <v>283</v>
      </c>
      <c r="AB1033" s="51">
        <f t="shared" si="179"/>
        <v>0</v>
      </c>
      <c r="AC1033" s="51">
        <f t="shared" si="180"/>
        <v>0</v>
      </c>
      <c r="AD1033" s="84"/>
      <c r="AE1033" s="84"/>
      <c r="AF1033" s="84"/>
      <c r="AG1033" s="84"/>
      <c r="AH1033" s="84"/>
      <c r="AI1033" s="84"/>
      <c r="AJ1033" s="84"/>
      <c r="AK1033" s="84"/>
      <c r="AL1033" s="84"/>
      <c r="AM1033" s="84"/>
      <c r="AN1033" s="84"/>
      <c r="AO1033" s="84"/>
      <c r="AP1033" s="84"/>
      <c r="AQ1033" s="84"/>
      <c r="AR1033" s="84"/>
      <c r="AS1033" s="84"/>
      <c r="AT1033" s="84"/>
      <c r="AU1033" s="84"/>
      <c r="AV1033" s="84"/>
      <c r="AW1033" s="84"/>
      <c r="AX1033" s="84"/>
      <c r="AY1033" s="84"/>
      <c r="AZ1033" s="84"/>
      <c r="BA1033" s="84"/>
      <c r="BB1033" s="84"/>
      <c r="BC1033" s="84"/>
      <c r="BD1033" s="84"/>
      <c r="BE1033" s="84"/>
      <c r="BF1033" s="84"/>
      <c r="BG1033" s="84"/>
      <c r="BH1033" s="84"/>
      <c r="BI1033" s="84"/>
      <c r="BJ1033" s="84"/>
      <c r="BK1033" s="84"/>
      <c r="BL1033" s="84"/>
      <c r="BM1033" s="84"/>
      <c r="BN1033" s="84"/>
      <c r="BO1033" s="84"/>
      <c r="BP1033" s="84"/>
      <c r="BQ1033" s="84"/>
      <c r="BR1033" s="84"/>
      <c r="BS1033" s="84"/>
      <c r="BT1033" s="84"/>
      <c r="BU1033" s="84"/>
      <c r="BV1033" s="84"/>
      <c r="BW1033" s="84"/>
      <c r="BX1033" s="84"/>
      <c r="BY1033" s="84"/>
      <c r="BZ1033" s="84"/>
      <c r="CA1033" s="84"/>
      <c r="CB1033" s="84"/>
      <c r="CC1033" s="84"/>
      <c r="CD1033" s="84"/>
      <c r="CE1033" s="84"/>
      <c r="CF1033" s="84"/>
      <c r="CG1033" s="84"/>
      <c r="CH1033" s="84"/>
      <c r="CI1033" s="84"/>
      <c r="CJ1033" s="84"/>
      <c r="CK1033" s="84"/>
      <c r="CL1033" s="84"/>
      <c r="CM1033" s="84"/>
      <c r="CN1033" s="84"/>
      <c r="CO1033" s="84"/>
      <c r="CP1033" s="84"/>
      <c r="CQ1033" s="84"/>
      <c r="CR1033" s="84"/>
      <c r="CS1033" s="84"/>
      <c r="CT1033" s="84"/>
      <c r="CU1033" s="84"/>
      <c r="CV1033" s="84"/>
      <c r="CW1033" s="84"/>
      <c r="CX1033" s="84"/>
      <c r="CY1033" s="84"/>
      <c r="CZ1033" s="84"/>
      <c r="DA1033" s="84"/>
      <c r="DB1033" s="84"/>
      <c r="DC1033" s="84"/>
      <c r="DD1033" s="84"/>
      <c r="DE1033" s="84"/>
      <c r="DF1033" s="84"/>
      <c r="DG1033" s="84"/>
      <c r="DH1033" s="84"/>
      <c r="DI1033" s="84"/>
      <c r="DJ1033" s="84"/>
      <c r="DK1033" s="84"/>
      <c r="DL1033" s="84"/>
      <c r="DM1033" s="84"/>
      <c r="DN1033" s="84"/>
      <c r="DO1033" s="84"/>
      <c r="DP1033" s="84"/>
      <c r="DQ1033" s="84"/>
      <c r="DR1033" s="84"/>
      <c r="DS1033" s="84"/>
      <c r="DT1033" s="84"/>
      <c r="DU1033" s="84"/>
      <c r="DV1033" s="84"/>
      <c r="DW1033" s="84"/>
      <c r="DX1033" s="84"/>
      <c r="DY1033" s="84"/>
      <c r="DZ1033" s="84"/>
      <c r="EA1033" s="84"/>
      <c r="EB1033" s="84"/>
      <c r="EC1033" s="84"/>
      <c r="ED1033" s="84"/>
      <c r="EE1033" s="84"/>
      <c r="EF1033" s="84"/>
      <c r="EG1033" s="84"/>
      <c r="EH1033" s="84"/>
      <c r="EI1033" s="84"/>
      <c r="EJ1033" s="84"/>
      <c r="EK1033" s="84"/>
      <c r="EL1033" s="84"/>
      <c r="EM1033" s="84"/>
      <c r="EN1033" s="84"/>
      <c r="EO1033" s="84"/>
      <c r="EP1033" s="84"/>
      <c r="EQ1033" s="84"/>
      <c r="ER1033" s="84"/>
      <c r="ES1033" s="84"/>
      <c r="ET1033" s="84"/>
      <c r="EU1033" s="84"/>
      <c r="EV1033" s="84"/>
      <c r="EW1033" s="84"/>
      <c r="EX1033" s="84"/>
      <c r="EY1033" s="84"/>
      <c r="EZ1033" s="84"/>
      <c r="FA1033" s="84"/>
      <c r="FB1033" s="84"/>
      <c r="FC1033" s="84"/>
      <c r="FD1033" s="84"/>
      <c r="FE1033" s="84"/>
      <c r="FF1033" s="84"/>
      <c r="FG1033" s="84"/>
      <c r="FH1033" s="84"/>
      <c r="FI1033" s="84"/>
      <c r="FJ1033" s="84"/>
      <c r="FK1033" s="84"/>
      <c r="FL1033" s="84"/>
      <c r="FM1033" s="84"/>
      <c r="FN1033" s="84"/>
      <c r="FO1033" s="84"/>
      <c r="FP1033" s="84"/>
      <c r="FQ1033" s="84"/>
      <c r="FR1033" s="84"/>
      <c r="FS1033" s="84"/>
      <c r="FT1033" s="84"/>
      <c r="FU1033" s="84"/>
      <c r="FV1033" s="84"/>
      <c r="FW1033" s="84"/>
      <c r="FX1033" s="84"/>
      <c r="FY1033" s="84"/>
      <c r="FZ1033" s="84"/>
      <c r="GA1033" s="84"/>
      <c r="GB1033" s="84"/>
      <c r="GC1033" s="84"/>
      <c r="GD1033" s="84"/>
      <c r="GE1033" s="84"/>
      <c r="GF1033" s="84"/>
      <c r="GG1033" s="84"/>
      <c r="GH1033" s="84"/>
      <c r="GI1033" s="84"/>
      <c r="GJ1033" s="84"/>
      <c r="GK1033" s="84"/>
      <c r="GL1033" s="84"/>
      <c r="GM1033" s="84"/>
      <c r="GN1033" s="84"/>
      <c r="GO1033" s="84"/>
      <c r="GP1033" s="84"/>
      <c r="GQ1033" s="84"/>
      <c r="GR1033" s="84"/>
      <c r="GS1033" s="84"/>
      <c r="GT1033" s="84"/>
      <c r="GU1033" s="84"/>
      <c r="GV1033" s="84"/>
      <c r="GW1033" s="84"/>
      <c r="GX1033" s="84"/>
      <c r="GY1033" s="84"/>
      <c r="GZ1033" s="84"/>
      <c r="HA1033" s="84"/>
      <c r="HB1033" s="84"/>
      <c r="HC1033" s="84"/>
      <c r="HD1033" s="84"/>
      <c r="HE1033" s="84"/>
      <c r="HF1033" s="84"/>
      <c r="HG1033" s="84"/>
      <c r="HH1033" s="84"/>
      <c r="HI1033" s="84"/>
      <c r="HJ1033" s="84"/>
      <c r="HK1033" s="84"/>
      <c r="HL1033" s="84"/>
      <c r="HM1033" s="84"/>
      <c r="HN1033" s="84"/>
      <c r="HO1033" s="84"/>
      <c r="HP1033" s="84"/>
      <c r="HQ1033" s="84"/>
      <c r="HR1033" s="84"/>
      <c r="HS1033" s="84"/>
      <c r="HT1033" s="84"/>
      <c r="HU1033" s="84"/>
      <c r="HV1033" s="84"/>
      <c r="HW1033" s="84"/>
      <c r="HX1033" s="84"/>
      <c r="HY1033" s="84"/>
      <c r="HZ1033" s="84"/>
      <c r="IA1033" s="84"/>
      <c r="IB1033" s="84"/>
      <c r="IC1033" s="84"/>
      <c r="ID1033" s="84"/>
      <c r="IE1033" s="84"/>
      <c r="IF1033" s="84"/>
      <c r="IG1033" s="84"/>
      <c r="IH1033" s="84"/>
      <c r="II1033" s="84"/>
      <c r="IJ1033" s="84"/>
      <c r="IK1033" s="84"/>
      <c r="IL1033" s="84"/>
    </row>
    <row r="1034" spans="1:246" ht="30">
      <c r="A1034" s="49" t="s">
        <v>873</v>
      </c>
      <c r="B1034" s="49" t="s">
        <v>23</v>
      </c>
      <c r="E1034" s="90">
        <v>3</v>
      </c>
      <c r="F1034" s="115" t="s">
        <v>310</v>
      </c>
      <c r="G1034" s="395"/>
      <c r="H1034" s="222">
        <f t="shared" si="203"/>
        <v>59.145000000000003</v>
      </c>
      <c r="I1034" s="203">
        <v>46.145000000000003</v>
      </c>
      <c r="J1034" s="195"/>
      <c r="K1034" s="195">
        <v>13</v>
      </c>
      <c r="L1034" s="88">
        <f t="shared" si="204"/>
        <v>59.145300000000006</v>
      </c>
      <c r="M1034" s="195">
        <v>46.145300000000006</v>
      </c>
      <c r="N1034" s="90"/>
      <c r="O1034" s="195">
        <v>13</v>
      </c>
      <c r="P1034" s="195"/>
      <c r="Q1034" s="195"/>
      <c r="R1034" s="90"/>
      <c r="S1034" s="90"/>
      <c r="T1034" s="196"/>
      <c r="U1034" s="196"/>
      <c r="V1034" s="90"/>
      <c r="W1034" s="90"/>
      <c r="X1034" s="86" t="s">
        <v>233</v>
      </c>
      <c r="Y1034" s="90"/>
      <c r="Z1034" s="50">
        <f t="shared" si="177"/>
        <v>59.145000000000003</v>
      </c>
      <c r="AA1034" s="51">
        <f t="shared" si="178"/>
        <v>59.145300000000006</v>
      </c>
      <c r="AB1034" s="51">
        <f t="shared" si="179"/>
        <v>0</v>
      </c>
      <c r="AC1034" s="51">
        <f t="shared" si="180"/>
        <v>0</v>
      </c>
      <c r="AD1034" s="84"/>
      <c r="AE1034" s="84"/>
      <c r="AF1034" s="84"/>
      <c r="AG1034" s="84"/>
      <c r="AH1034" s="84"/>
      <c r="AI1034" s="84"/>
      <c r="AJ1034" s="84"/>
      <c r="AK1034" s="84"/>
      <c r="AL1034" s="84"/>
      <c r="AM1034" s="84"/>
      <c r="AN1034" s="84"/>
      <c r="AO1034" s="84"/>
      <c r="AP1034" s="84"/>
      <c r="AQ1034" s="84"/>
      <c r="AR1034" s="84"/>
      <c r="AS1034" s="84"/>
      <c r="AT1034" s="84"/>
      <c r="AU1034" s="84"/>
      <c r="AV1034" s="84"/>
      <c r="AW1034" s="84"/>
      <c r="AX1034" s="84"/>
      <c r="AY1034" s="84"/>
      <c r="AZ1034" s="84"/>
      <c r="BA1034" s="84"/>
      <c r="BB1034" s="84"/>
      <c r="BC1034" s="84"/>
      <c r="BD1034" s="84"/>
      <c r="BE1034" s="84"/>
      <c r="BF1034" s="84"/>
      <c r="BG1034" s="84"/>
      <c r="BH1034" s="84"/>
      <c r="BI1034" s="84"/>
      <c r="BJ1034" s="84"/>
      <c r="BK1034" s="84"/>
      <c r="BL1034" s="84"/>
      <c r="BM1034" s="84"/>
      <c r="BN1034" s="84"/>
      <c r="BO1034" s="84"/>
      <c r="BP1034" s="84"/>
      <c r="BQ1034" s="84"/>
      <c r="BR1034" s="84"/>
      <c r="BS1034" s="84"/>
      <c r="BT1034" s="84"/>
      <c r="BU1034" s="84"/>
      <c r="BV1034" s="84"/>
      <c r="BW1034" s="84"/>
      <c r="BX1034" s="84"/>
      <c r="BY1034" s="84"/>
      <c r="BZ1034" s="84"/>
      <c r="CA1034" s="84"/>
      <c r="CB1034" s="84"/>
      <c r="CC1034" s="84"/>
      <c r="CD1034" s="84"/>
      <c r="CE1034" s="84"/>
      <c r="CF1034" s="84"/>
      <c r="CG1034" s="84"/>
      <c r="CH1034" s="84"/>
      <c r="CI1034" s="84"/>
      <c r="CJ1034" s="84"/>
      <c r="CK1034" s="84"/>
      <c r="CL1034" s="84"/>
      <c r="CM1034" s="84"/>
      <c r="CN1034" s="84"/>
      <c r="CO1034" s="84"/>
      <c r="CP1034" s="84"/>
      <c r="CQ1034" s="84"/>
      <c r="CR1034" s="84"/>
      <c r="CS1034" s="84"/>
      <c r="CT1034" s="84"/>
      <c r="CU1034" s="84"/>
      <c r="CV1034" s="84"/>
      <c r="CW1034" s="84"/>
      <c r="CX1034" s="84"/>
      <c r="CY1034" s="84"/>
      <c r="CZ1034" s="84"/>
      <c r="DA1034" s="84"/>
      <c r="DB1034" s="84"/>
      <c r="DC1034" s="84"/>
      <c r="DD1034" s="84"/>
      <c r="DE1034" s="84"/>
      <c r="DF1034" s="84"/>
      <c r="DG1034" s="84"/>
      <c r="DH1034" s="84"/>
      <c r="DI1034" s="84"/>
      <c r="DJ1034" s="84"/>
      <c r="DK1034" s="84"/>
      <c r="DL1034" s="84"/>
      <c r="DM1034" s="84"/>
      <c r="DN1034" s="84"/>
      <c r="DO1034" s="84"/>
      <c r="DP1034" s="84"/>
      <c r="DQ1034" s="84"/>
      <c r="DR1034" s="84"/>
      <c r="DS1034" s="84"/>
      <c r="DT1034" s="84"/>
      <c r="DU1034" s="84"/>
      <c r="DV1034" s="84"/>
      <c r="DW1034" s="84"/>
      <c r="DX1034" s="84"/>
      <c r="DY1034" s="84"/>
      <c r="DZ1034" s="84"/>
      <c r="EA1034" s="84"/>
      <c r="EB1034" s="84"/>
      <c r="EC1034" s="84"/>
      <c r="ED1034" s="84"/>
      <c r="EE1034" s="84"/>
      <c r="EF1034" s="84"/>
      <c r="EG1034" s="84"/>
      <c r="EH1034" s="84"/>
      <c r="EI1034" s="84"/>
      <c r="EJ1034" s="84"/>
      <c r="EK1034" s="84"/>
      <c r="EL1034" s="84"/>
      <c r="EM1034" s="84"/>
      <c r="EN1034" s="84"/>
      <c r="EO1034" s="84"/>
      <c r="EP1034" s="84"/>
      <c r="EQ1034" s="84"/>
      <c r="ER1034" s="84"/>
      <c r="ES1034" s="84"/>
      <c r="ET1034" s="84"/>
      <c r="EU1034" s="84"/>
      <c r="EV1034" s="84"/>
      <c r="EW1034" s="84"/>
      <c r="EX1034" s="84"/>
      <c r="EY1034" s="84"/>
      <c r="EZ1034" s="84"/>
      <c r="FA1034" s="84"/>
      <c r="FB1034" s="84"/>
      <c r="FC1034" s="84"/>
      <c r="FD1034" s="84"/>
      <c r="FE1034" s="84"/>
      <c r="FF1034" s="84"/>
      <c r="FG1034" s="84"/>
      <c r="FH1034" s="84"/>
      <c r="FI1034" s="84"/>
      <c r="FJ1034" s="84"/>
      <c r="FK1034" s="84"/>
      <c r="FL1034" s="84"/>
      <c r="FM1034" s="84"/>
      <c r="FN1034" s="84"/>
      <c r="FO1034" s="84"/>
      <c r="FP1034" s="84"/>
      <c r="FQ1034" s="84"/>
      <c r="FR1034" s="84"/>
      <c r="FS1034" s="84"/>
      <c r="FT1034" s="84"/>
      <c r="FU1034" s="84"/>
      <c r="FV1034" s="84"/>
      <c r="FW1034" s="84"/>
      <c r="FX1034" s="84"/>
      <c r="FY1034" s="84"/>
      <c r="FZ1034" s="84"/>
      <c r="GA1034" s="84"/>
      <c r="GB1034" s="84"/>
      <c r="GC1034" s="84"/>
      <c r="GD1034" s="84"/>
      <c r="GE1034" s="84"/>
      <c r="GF1034" s="84"/>
      <c r="GG1034" s="84"/>
      <c r="GH1034" s="84"/>
      <c r="GI1034" s="84"/>
      <c r="GJ1034" s="84"/>
      <c r="GK1034" s="84"/>
      <c r="GL1034" s="84"/>
      <c r="GM1034" s="84"/>
      <c r="GN1034" s="84"/>
      <c r="GO1034" s="84"/>
      <c r="GP1034" s="84"/>
      <c r="GQ1034" s="84"/>
      <c r="GR1034" s="84"/>
      <c r="GS1034" s="84"/>
      <c r="GT1034" s="84"/>
      <c r="GU1034" s="84"/>
      <c r="GV1034" s="84"/>
      <c r="GW1034" s="84"/>
      <c r="GX1034" s="84"/>
      <c r="GY1034" s="84"/>
      <c r="GZ1034" s="84"/>
      <c r="HA1034" s="84"/>
      <c r="HB1034" s="84"/>
      <c r="HC1034" s="84"/>
      <c r="HD1034" s="84"/>
      <c r="HE1034" s="84"/>
      <c r="HF1034" s="84"/>
      <c r="HG1034" s="84"/>
      <c r="HH1034" s="84"/>
      <c r="HI1034" s="84"/>
      <c r="HJ1034" s="84"/>
      <c r="HK1034" s="84"/>
      <c r="HL1034" s="84"/>
      <c r="HM1034" s="84"/>
      <c r="HN1034" s="84"/>
      <c r="HO1034" s="84"/>
      <c r="HP1034" s="84"/>
      <c r="HQ1034" s="84"/>
      <c r="HR1034" s="84"/>
      <c r="HS1034" s="84"/>
      <c r="HT1034" s="84"/>
      <c r="HU1034" s="84"/>
      <c r="HV1034" s="84"/>
      <c r="HW1034" s="84"/>
      <c r="HX1034" s="84"/>
      <c r="HY1034" s="84"/>
      <c r="HZ1034" s="84"/>
      <c r="IA1034" s="84"/>
      <c r="IB1034" s="84"/>
      <c r="IC1034" s="84"/>
      <c r="ID1034" s="84"/>
      <c r="IE1034" s="84"/>
      <c r="IF1034" s="84"/>
      <c r="IG1034" s="84"/>
      <c r="IH1034" s="84"/>
      <c r="II1034" s="84"/>
      <c r="IJ1034" s="84"/>
      <c r="IK1034" s="84"/>
      <c r="IL1034" s="84"/>
    </row>
    <row r="1035" spans="1:246" ht="60">
      <c r="A1035" s="49" t="s">
        <v>873</v>
      </c>
      <c r="B1035" s="49" t="s">
        <v>23</v>
      </c>
      <c r="E1035" s="90">
        <v>4</v>
      </c>
      <c r="F1035" s="12" t="s">
        <v>311</v>
      </c>
      <c r="G1035" s="395"/>
      <c r="H1035" s="222">
        <f t="shared" si="203"/>
        <v>119.854</v>
      </c>
      <c r="I1035" s="265">
        <v>115.854</v>
      </c>
      <c r="J1035" s="198"/>
      <c r="K1035" s="198">
        <v>4</v>
      </c>
      <c r="L1035" s="88">
        <f t="shared" si="204"/>
        <v>119.85469999999999</v>
      </c>
      <c r="M1035" s="198">
        <v>115.85469999999999</v>
      </c>
      <c r="N1035" s="99"/>
      <c r="O1035" s="198">
        <v>4</v>
      </c>
      <c r="P1035" s="198"/>
      <c r="Q1035" s="198"/>
      <c r="R1035" s="99"/>
      <c r="S1035" s="99"/>
      <c r="T1035" s="199"/>
      <c r="U1035" s="199"/>
      <c r="V1035" s="99"/>
      <c r="W1035" s="99"/>
      <c r="X1035" s="86" t="s">
        <v>233</v>
      </c>
      <c r="Y1035" s="90"/>
      <c r="Z1035" s="50">
        <f t="shared" si="177"/>
        <v>119.854</v>
      </c>
      <c r="AA1035" s="51">
        <f t="shared" si="178"/>
        <v>119.85469999999999</v>
      </c>
      <c r="AB1035" s="51">
        <f t="shared" si="179"/>
        <v>0</v>
      </c>
      <c r="AC1035" s="51">
        <f t="shared" si="180"/>
        <v>0</v>
      </c>
    </row>
    <row r="1036" spans="1:246" ht="45">
      <c r="A1036" s="49" t="s">
        <v>873</v>
      </c>
      <c r="B1036" s="49" t="s">
        <v>23</v>
      </c>
      <c r="E1036" s="90">
        <v>5</v>
      </c>
      <c r="F1036" s="115" t="s">
        <v>312</v>
      </c>
      <c r="G1036" s="124" t="s">
        <v>234</v>
      </c>
      <c r="H1036" s="294">
        <f t="shared" si="203"/>
        <v>179</v>
      </c>
      <c r="I1036" s="203">
        <v>162</v>
      </c>
      <c r="J1036" s="195"/>
      <c r="K1036" s="195">
        <v>17</v>
      </c>
      <c r="L1036" s="201">
        <f t="shared" si="204"/>
        <v>179</v>
      </c>
      <c r="M1036" s="195">
        <v>162</v>
      </c>
      <c r="N1036" s="90"/>
      <c r="O1036" s="195">
        <v>17</v>
      </c>
      <c r="P1036" s="195"/>
      <c r="Q1036" s="195"/>
      <c r="R1036" s="90"/>
      <c r="S1036" s="90"/>
      <c r="T1036" s="196"/>
      <c r="U1036" s="196"/>
      <c r="V1036" s="90"/>
      <c r="W1036" s="90"/>
      <c r="X1036" s="86" t="s">
        <v>313</v>
      </c>
      <c r="Y1036" s="90"/>
      <c r="Z1036" s="50">
        <f t="shared" ref="Z1036:Z1099" si="205">I1036+J1036+K1036</f>
        <v>179</v>
      </c>
      <c r="AA1036" s="51">
        <f t="shared" ref="AA1036:AA1099" si="206">M1036+N1036+O1036</f>
        <v>179</v>
      </c>
      <c r="AB1036" s="51">
        <f t="shared" ref="AB1036:AB1099" si="207">Q1036+R1036+S1036</f>
        <v>0</v>
      </c>
      <c r="AC1036" s="51">
        <f t="shared" ref="AC1036:AC1099" si="208">U1036+V1036+W1036</f>
        <v>0</v>
      </c>
      <c r="AD1036" s="84"/>
      <c r="AE1036" s="84"/>
      <c r="AF1036" s="84"/>
      <c r="AG1036" s="84"/>
      <c r="AH1036" s="84"/>
      <c r="AI1036" s="84"/>
      <c r="AJ1036" s="84"/>
      <c r="AK1036" s="84"/>
      <c r="AL1036" s="84"/>
      <c r="AM1036" s="84"/>
      <c r="AN1036" s="84"/>
      <c r="AO1036" s="84"/>
      <c r="AP1036" s="84"/>
      <c r="AQ1036" s="84"/>
      <c r="AR1036" s="84"/>
      <c r="AS1036" s="84"/>
      <c r="AT1036" s="84"/>
      <c r="AU1036" s="84"/>
      <c r="AV1036" s="84"/>
      <c r="AW1036" s="84"/>
      <c r="AX1036" s="84"/>
      <c r="AY1036" s="84"/>
      <c r="AZ1036" s="84"/>
      <c r="BA1036" s="84"/>
      <c r="BB1036" s="84"/>
      <c r="BC1036" s="84"/>
      <c r="BD1036" s="84"/>
      <c r="BE1036" s="84"/>
      <c r="BF1036" s="84"/>
      <c r="BG1036" s="84"/>
      <c r="BH1036" s="84"/>
      <c r="BI1036" s="84"/>
      <c r="BJ1036" s="84"/>
      <c r="BK1036" s="84"/>
      <c r="BL1036" s="84"/>
      <c r="BM1036" s="84"/>
      <c r="BN1036" s="84"/>
      <c r="BO1036" s="84"/>
      <c r="BP1036" s="84"/>
      <c r="BQ1036" s="84"/>
      <c r="BR1036" s="84"/>
      <c r="BS1036" s="84"/>
      <c r="BT1036" s="84"/>
      <c r="BU1036" s="84"/>
      <c r="BV1036" s="84"/>
      <c r="BW1036" s="84"/>
      <c r="BX1036" s="84"/>
      <c r="BY1036" s="84"/>
      <c r="BZ1036" s="84"/>
      <c r="CA1036" s="84"/>
      <c r="CB1036" s="84"/>
      <c r="CC1036" s="84"/>
      <c r="CD1036" s="84"/>
      <c r="CE1036" s="84"/>
      <c r="CF1036" s="84"/>
      <c r="CG1036" s="84"/>
      <c r="CH1036" s="84"/>
      <c r="CI1036" s="84"/>
      <c r="CJ1036" s="84"/>
      <c r="CK1036" s="84"/>
      <c r="CL1036" s="84"/>
      <c r="CM1036" s="84"/>
      <c r="CN1036" s="84"/>
      <c r="CO1036" s="84"/>
      <c r="CP1036" s="84"/>
      <c r="CQ1036" s="84"/>
      <c r="CR1036" s="84"/>
      <c r="CS1036" s="84"/>
      <c r="CT1036" s="84"/>
      <c r="CU1036" s="84"/>
      <c r="CV1036" s="84"/>
      <c r="CW1036" s="84"/>
      <c r="CX1036" s="84"/>
      <c r="CY1036" s="84"/>
      <c r="CZ1036" s="84"/>
      <c r="DA1036" s="84"/>
      <c r="DB1036" s="84"/>
      <c r="DC1036" s="84"/>
      <c r="DD1036" s="84"/>
      <c r="DE1036" s="84"/>
      <c r="DF1036" s="84"/>
      <c r="DG1036" s="84"/>
      <c r="DH1036" s="84"/>
      <c r="DI1036" s="84"/>
      <c r="DJ1036" s="84"/>
      <c r="DK1036" s="84"/>
      <c r="DL1036" s="84"/>
      <c r="DM1036" s="84"/>
      <c r="DN1036" s="84"/>
      <c r="DO1036" s="84"/>
      <c r="DP1036" s="84"/>
      <c r="DQ1036" s="84"/>
      <c r="DR1036" s="84"/>
      <c r="DS1036" s="84"/>
      <c r="DT1036" s="84"/>
      <c r="DU1036" s="84"/>
      <c r="DV1036" s="84"/>
      <c r="DW1036" s="84"/>
      <c r="DX1036" s="84"/>
      <c r="DY1036" s="84"/>
      <c r="DZ1036" s="84"/>
      <c r="EA1036" s="84"/>
      <c r="EB1036" s="84"/>
      <c r="EC1036" s="84"/>
      <c r="ED1036" s="84"/>
      <c r="EE1036" s="84"/>
      <c r="EF1036" s="84"/>
      <c r="EG1036" s="84"/>
      <c r="EH1036" s="84"/>
      <c r="EI1036" s="84"/>
      <c r="EJ1036" s="84"/>
      <c r="EK1036" s="84"/>
      <c r="EL1036" s="84"/>
      <c r="EM1036" s="84"/>
      <c r="EN1036" s="84"/>
      <c r="EO1036" s="84"/>
      <c r="EP1036" s="84"/>
      <c r="EQ1036" s="84"/>
      <c r="ER1036" s="84"/>
      <c r="ES1036" s="84"/>
      <c r="ET1036" s="84"/>
      <c r="EU1036" s="84"/>
      <c r="EV1036" s="84"/>
      <c r="EW1036" s="84"/>
      <c r="EX1036" s="84"/>
      <c r="EY1036" s="84"/>
      <c r="EZ1036" s="84"/>
      <c r="FA1036" s="84"/>
      <c r="FB1036" s="84"/>
      <c r="FC1036" s="84"/>
      <c r="FD1036" s="84"/>
      <c r="FE1036" s="84"/>
      <c r="FF1036" s="84"/>
      <c r="FG1036" s="84"/>
      <c r="FH1036" s="84"/>
      <c r="FI1036" s="84"/>
      <c r="FJ1036" s="84"/>
      <c r="FK1036" s="84"/>
      <c r="FL1036" s="84"/>
      <c r="FM1036" s="84"/>
      <c r="FN1036" s="84"/>
      <c r="FO1036" s="84"/>
      <c r="FP1036" s="84"/>
      <c r="FQ1036" s="84"/>
      <c r="FR1036" s="84"/>
      <c r="FS1036" s="84"/>
      <c r="FT1036" s="84"/>
      <c r="FU1036" s="84"/>
      <c r="FV1036" s="84"/>
      <c r="FW1036" s="84"/>
      <c r="FX1036" s="84"/>
      <c r="FY1036" s="84"/>
      <c r="FZ1036" s="84"/>
      <c r="GA1036" s="84"/>
      <c r="GB1036" s="84"/>
      <c r="GC1036" s="84"/>
      <c r="GD1036" s="84"/>
      <c r="GE1036" s="84"/>
      <c r="GF1036" s="84"/>
      <c r="GG1036" s="84"/>
      <c r="GH1036" s="84"/>
      <c r="GI1036" s="84"/>
      <c r="GJ1036" s="84"/>
      <c r="GK1036" s="84"/>
      <c r="GL1036" s="84"/>
      <c r="GM1036" s="84"/>
      <c r="GN1036" s="84"/>
      <c r="GO1036" s="84"/>
      <c r="GP1036" s="84"/>
      <c r="GQ1036" s="84"/>
      <c r="GR1036" s="84"/>
      <c r="GS1036" s="84"/>
      <c r="GT1036" s="84"/>
      <c r="GU1036" s="84"/>
      <c r="GV1036" s="84"/>
      <c r="GW1036" s="84"/>
      <c r="GX1036" s="84"/>
      <c r="GY1036" s="84"/>
      <c r="GZ1036" s="84"/>
      <c r="HA1036" s="84"/>
      <c r="HB1036" s="84"/>
      <c r="HC1036" s="84"/>
      <c r="HD1036" s="84"/>
      <c r="HE1036" s="84"/>
      <c r="HF1036" s="84"/>
      <c r="HG1036" s="84"/>
      <c r="HH1036" s="84"/>
      <c r="HI1036" s="84"/>
      <c r="HJ1036" s="84"/>
      <c r="HK1036" s="84"/>
      <c r="HL1036" s="84"/>
      <c r="HM1036" s="84"/>
      <c r="HN1036" s="84"/>
      <c r="HO1036" s="84"/>
      <c r="HP1036" s="84"/>
      <c r="HQ1036" s="84"/>
      <c r="HR1036" s="84"/>
      <c r="HS1036" s="84"/>
      <c r="HT1036" s="84"/>
      <c r="HU1036" s="84"/>
      <c r="HV1036" s="84"/>
      <c r="HW1036" s="84"/>
      <c r="HX1036" s="84"/>
      <c r="HY1036" s="84"/>
      <c r="HZ1036" s="84"/>
      <c r="IA1036" s="84"/>
      <c r="IB1036" s="84"/>
      <c r="IC1036" s="84"/>
      <c r="ID1036" s="84"/>
      <c r="IE1036" s="84"/>
      <c r="IF1036" s="84"/>
      <c r="IG1036" s="84"/>
      <c r="IH1036" s="84"/>
      <c r="II1036" s="84"/>
      <c r="IJ1036" s="84"/>
      <c r="IK1036" s="84"/>
      <c r="IL1036" s="84"/>
    </row>
    <row r="1037" spans="1:246" ht="30">
      <c r="A1037" s="49" t="s">
        <v>873</v>
      </c>
      <c r="B1037" s="49" t="s">
        <v>23</v>
      </c>
      <c r="E1037" s="90">
        <v>6</v>
      </c>
      <c r="F1037" s="12" t="s">
        <v>314</v>
      </c>
      <c r="G1037" s="124" t="s">
        <v>238</v>
      </c>
      <c r="H1037" s="275">
        <f t="shared" si="203"/>
        <v>183.14099999999999</v>
      </c>
      <c r="I1037" s="265">
        <v>162</v>
      </c>
      <c r="J1037" s="100"/>
      <c r="K1037" s="100">
        <v>21.140999999999998</v>
      </c>
      <c r="L1037" s="101">
        <f t="shared" si="204"/>
        <v>183.14099999999999</v>
      </c>
      <c r="M1037" s="100">
        <v>162</v>
      </c>
      <c r="N1037" s="102"/>
      <c r="O1037" s="100">
        <v>21.140999999999998</v>
      </c>
      <c r="P1037" s="100"/>
      <c r="Q1037" s="100"/>
      <c r="R1037" s="102"/>
      <c r="S1037" s="102"/>
      <c r="T1037" s="102">
        <f>SUM(U1037:W1037)</f>
        <v>16.438000000000002</v>
      </c>
      <c r="U1037" s="102">
        <v>12.438000000000001</v>
      </c>
      <c r="V1037" s="102"/>
      <c r="W1037" s="102">
        <v>4</v>
      </c>
      <c r="X1037" s="86" t="s">
        <v>233</v>
      </c>
      <c r="Y1037" s="90"/>
      <c r="Z1037" s="50">
        <f t="shared" si="205"/>
        <v>183.14099999999999</v>
      </c>
      <c r="AA1037" s="51">
        <f t="shared" si="206"/>
        <v>183.14099999999999</v>
      </c>
      <c r="AB1037" s="51">
        <f t="shared" si="207"/>
        <v>0</v>
      </c>
      <c r="AC1037" s="51">
        <f t="shared" si="208"/>
        <v>16.438000000000002</v>
      </c>
    </row>
    <row r="1038" spans="1:246" ht="30">
      <c r="A1038" s="49" t="s">
        <v>873</v>
      </c>
      <c r="B1038" s="49" t="s">
        <v>23</v>
      </c>
      <c r="E1038" s="90">
        <v>7</v>
      </c>
      <c r="F1038" s="12" t="s">
        <v>315</v>
      </c>
      <c r="G1038" s="124" t="s">
        <v>236</v>
      </c>
      <c r="H1038" s="275">
        <f t="shared" si="203"/>
        <v>719</v>
      </c>
      <c r="I1038" s="265">
        <v>648</v>
      </c>
      <c r="J1038" s="100"/>
      <c r="K1038" s="100">
        <v>71</v>
      </c>
      <c r="L1038" s="101">
        <f t="shared" si="204"/>
        <v>719</v>
      </c>
      <c r="M1038" s="100">
        <v>648</v>
      </c>
      <c r="N1038" s="102"/>
      <c r="O1038" s="100">
        <v>71</v>
      </c>
      <c r="P1038" s="100"/>
      <c r="Q1038" s="100"/>
      <c r="R1038" s="102"/>
      <c r="S1038" s="102"/>
      <c r="T1038" s="102">
        <f>SUM(U1038:W1038)</f>
        <v>22.131924999999999</v>
      </c>
      <c r="U1038" s="102"/>
      <c r="V1038" s="102"/>
      <c r="W1038" s="102">
        <v>22.131924999999999</v>
      </c>
      <c r="X1038" s="86" t="s">
        <v>233</v>
      </c>
      <c r="Y1038" s="90"/>
      <c r="Z1038" s="50">
        <f t="shared" si="205"/>
        <v>719</v>
      </c>
      <c r="AA1038" s="51">
        <f t="shared" si="206"/>
        <v>719</v>
      </c>
      <c r="AB1038" s="51">
        <f t="shared" si="207"/>
        <v>0</v>
      </c>
      <c r="AC1038" s="51">
        <f t="shared" si="208"/>
        <v>22.131924999999999</v>
      </c>
    </row>
    <row r="1039" spans="1:246" ht="30">
      <c r="A1039" s="49" t="s">
        <v>873</v>
      </c>
      <c r="B1039" s="49" t="s">
        <v>23</v>
      </c>
      <c r="E1039" s="90">
        <v>8</v>
      </c>
      <c r="F1039" s="12" t="s">
        <v>316</v>
      </c>
      <c r="G1039" s="395" t="s">
        <v>237</v>
      </c>
      <c r="H1039" s="275">
        <f t="shared" si="203"/>
        <v>179</v>
      </c>
      <c r="I1039" s="265">
        <v>162</v>
      </c>
      <c r="J1039" s="100"/>
      <c r="K1039" s="100">
        <v>17</v>
      </c>
      <c r="L1039" s="101">
        <f t="shared" si="204"/>
        <v>179</v>
      </c>
      <c r="M1039" s="100">
        <v>162</v>
      </c>
      <c r="N1039" s="102"/>
      <c r="O1039" s="100">
        <v>17</v>
      </c>
      <c r="P1039" s="100"/>
      <c r="Q1039" s="100"/>
      <c r="R1039" s="102"/>
      <c r="S1039" s="102"/>
      <c r="T1039" s="102"/>
      <c r="U1039" s="102"/>
      <c r="V1039" s="102"/>
      <c r="W1039" s="102"/>
      <c r="X1039" s="86" t="s">
        <v>230</v>
      </c>
      <c r="Y1039" s="90"/>
      <c r="Z1039" s="50">
        <f t="shared" si="205"/>
        <v>179</v>
      </c>
      <c r="AA1039" s="51">
        <f t="shared" si="206"/>
        <v>179</v>
      </c>
      <c r="AB1039" s="51">
        <f t="shared" si="207"/>
        <v>0</v>
      </c>
      <c r="AC1039" s="51">
        <f t="shared" si="208"/>
        <v>0</v>
      </c>
    </row>
    <row r="1040" spans="1:246" ht="30">
      <c r="A1040" s="49" t="s">
        <v>873</v>
      </c>
      <c r="B1040" s="49" t="s">
        <v>23</v>
      </c>
      <c r="E1040" s="90">
        <v>9</v>
      </c>
      <c r="F1040" s="12" t="s">
        <v>317</v>
      </c>
      <c r="G1040" s="395"/>
      <c r="H1040" s="275">
        <f t="shared" si="203"/>
        <v>179</v>
      </c>
      <c r="I1040" s="265">
        <v>162</v>
      </c>
      <c r="J1040" s="100"/>
      <c r="K1040" s="100">
        <v>17</v>
      </c>
      <c r="L1040" s="101">
        <f t="shared" si="204"/>
        <v>179</v>
      </c>
      <c r="M1040" s="100">
        <v>162</v>
      </c>
      <c r="N1040" s="102"/>
      <c r="O1040" s="100">
        <v>17</v>
      </c>
      <c r="P1040" s="100"/>
      <c r="Q1040" s="100"/>
      <c r="R1040" s="102"/>
      <c r="S1040" s="102"/>
      <c r="T1040" s="102"/>
      <c r="U1040" s="102"/>
      <c r="V1040" s="102"/>
      <c r="W1040" s="102"/>
      <c r="X1040" s="86" t="s">
        <v>230</v>
      </c>
      <c r="Y1040" s="90"/>
      <c r="Z1040" s="50">
        <f t="shared" si="205"/>
        <v>179</v>
      </c>
      <c r="AA1040" s="51">
        <f t="shared" si="206"/>
        <v>179</v>
      </c>
      <c r="AB1040" s="51">
        <f t="shared" si="207"/>
        <v>0</v>
      </c>
      <c r="AC1040" s="51">
        <f t="shared" si="208"/>
        <v>0</v>
      </c>
    </row>
    <row r="1041" spans="1:246" ht="30">
      <c r="A1041" s="49" t="s">
        <v>873</v>
      </c>
      <c r="B1041" s="49" t="s">
        <v>23</v>
      </c>
      <c r="E1041" s="90">
        <v>10</v>
      </c>
      <c r="F1041" s="12" t="s">
        <v>318</v>
      </c>
      <c r="G1041" s="395" t="s">
        <v>233</v>
      </c>
      <c r="H1041" s="275">
        <f t="shared" si="203"/>
        <v>179</v>
      </c>
      <c r="I1041" s="265">
        <v>162</v>
      </c>
      <c r="J1041" s="100"/>
      <c r="K1041" s="100">
        <v>17</v>
      </c>
      <c r="L1041" s="101">
        <f t="shared" si="204"/>
        <v>179</v>
      </c>
      <c r="M1041" s="100">
        <v>162</v>
      </c>
      <c r="N1041" s="102"/>
      <c r="O1041" s="100">
        <v>17</v>
      </c>
      <c r="P1041" s="100"/>
      <c r="Q1041" s="100"/>
      <c r="R1041" s="102"/>
      <c r="S1041" s="102"/>
      <c r="T1041" s="102"/>
      <c r="U1041" s="102"/>
      <c r="V1041" s="102"/>
      <c r="W1041" s="102"/>
      <c r="X1041" s="86" t="s">
        <v>233</v>
      </c>
      <c r="Y1041" s="90"/>
      <c r="Z1041" s="50">
        <f t="shared" si="205"/>
        <v>179</v>
      </c>
      <c r="AA1041" s="51">
        <f t="shared" si="206"/>
        <v>179</v>
      </c>
      <c r="AB1041" s="51">
        <f t="shared" si="207"/>
        <v>0</v>
      </c>
      <c r="AC1041" s="51">
        <f t="shared" si="208"/>
        <v>0</v>
      </c>
    </row>
    <row r="1042" spans="1:246" ht="30">
      <c r="A1042" s="49" t="s">
        <v>873</v>
      </c>
      <c r="B1042" s="49" t="s">
        <v>23</v>
      </c>
      <c r="E1042" s="90">
        <v>11</v>
      </c>
      <c r="F1042" s="12" t="s">
        <v>319</v>
      </c>
      <c r="G1042" s="395"/>
      <c r="H1042" s="275">
        <f t="shared" si="203"/>
        <v>179</v>
      </c>
      <c r="I1042" s="265">
        <v>162</v>
      </c>
      <c r="J1042" s="100"/>
      <c r="K1042" s="100">
        <v>17</v>
      </c>
      <c r="L1042" s="101">
        <f t="shared" si="204"/>
        <v>179</v>
      </c>
      <c r="M1042" s="100">
        <v>162</v>
      </c>
      <c r="N1042" s="102"/>
      <c r="O1042" s="100">
        <v>17</v>
      </c>
      <c r="P1042" s="100"/>
      <c r="Q1042" s="100"/>
      <c r="R1042" s="102"/>
      <c r="S1042" s="102"/>
      <c r="T1042" s="102"/>
      <c r="U1042" s="102"/>
      <c r="V1042" s="102"/>
      <c r="W1042" s="102"/>
      <c r="X1042" s="86" t="s">
        <v>233</v>
      </c>
      <c r="Y1042" s="90"/>
      <c r="Z1042" s="50">
        <f t="shared" si="205"/>
        <v>179</v>
      </c>
      <c r="AA1042" s="51">
        <f t="shared" si="206"/>
        <v>179</v>
      </c>
      <c r="AB1042" s="51">
        <f t="shared" si="207"/>
        <v>0</v>
      </c>
      <c r="AC1042" s="51">
        <f t="shared" si="208"/>
        <v>0</v>
      </c>
    </row>
    <row r="1043" spans="1:246">
      <c r="A1043" s="49" t="s">
        <v>874</v>
      </c>
      <c r="B1043" s="49" t="s">
        <v>23</v>
      </c>
      <c r="E1043" s="65" t="s">
        <v>42</v>
      </c>
      <c r="F1043" s="66" t="s">
        <v>321</v>
      </c>
      <c r="G1043" s="124"/>
      <c r="H1043" s="277">
        <f t="shared" ref="H1043:R1043" si="209">SUM(H1044:H1053)</f>
        <v>3594.9999999999995</v>
      </c>
      <c r="I1043" s="277">
        <f t="shared" si="209"/>
        <v>2023.9999999999995</v>
      </c>
      <c r="J1043" s="119">
        <f t="shared" si="209"/>
        <v>0</v>
      </c>
      <c r="K1043" s="119">
        <f t="shared" si="209"/>
        <v>1571</v>
      </c>
      <c r="L1043" s="120">
        <f t="shared" si="209"/>
        <v>3025.1890000000003</v>
      </c>
      <c r="M1043" s="119">
        <f t="shared" si="209"/>
        <v>1492</v>
      </c>
      <c r="N1043" s="121">
        <f t="shared" si="209"/>
        <v>0</v>
      </c>
      <c r="O1043" s="119">
        <f t="shared" si="209"/>
        <v>1533.1890000000001</v>
      </c>
      <c r="P1043" s="119">
        <f t="shared" si="209"/>
        <v>532</v>
      </c>
      <c r="Q1043" s="119">
        <f t="shared" si="209"/>
        <v>532</v>
      </c>
      <c r="R1043" s="121">
        <f t="shared" si="209"/>
        <v>0</v>
      </c>
      <c r="S1043" s="121">
        <f>SUM(S1044:S1053)</f>
        <v>0</v>
      </c>
      <c r="T1043" s="121">
        <f>SUM(T1044:T1053)</f>
        <v>0</v>
      </c>
      <c r="U1043" s="121">
        <f>SUM(U1044:U1053)</f>
        <v>0</v>
      </c>
      <c r="V1043" s="121">
        <f>SUM(V1044:V1053)</f>
        <v>0</v>
      </c>
      <c r="W1043" s="121">
        <f>SUM(W1044:W1053)</f>
        <v>0</v>
      </c>
      <c r="X1043" s="76"/>
      <c r="Y1043" s="122"/>
      <c r="Z1043" s="50">
        <f t="shared" si="205"/>
        <v>3594.9999999999995</v>
      </c>
      <c r="AA1043" s="51">
        <f t="shared" si="206"/>
        <v>3025.1890000000003</v>
      </c>
      <c r="AB1043" s="51">
        <f t="shared" si="207"/>
        <v>532</v>
      </c>
      <c r="AC1043" s="51">
        <f t="shared" si="208"/>
        <v>0</v>
      </c>
      <c r="AD1043" s="123"/>
      <c r="AE1043" s="123"/>
      <c r="AF1043" s="123"/>
      <c r="AG1043" s="123"/>
      <c r="AH1043" s="123"/>
      <c r="AI1043" s="123"/>
      <c r="AJ1043" s="123"/>
      <c r="AK1043" s="123"/>
      <c r="AL1043" s="123"/>
      <c r="AM1043" s="123"/>
      <c r="AN1043" s="123"/>
      <c r="AO1043" s="123"/>
      <c r="AP1043" s="123"/>
      <c r="AQ1043" s="123"/>
      <c r="AR1043" s="123"/>
      <c r="AS1043" s="123"/>
      <c r="AT1043" s="123"/>
      <c r="AU1043" s="123"/>
      <c r="AV1043" s="123"/>
      <c r="AW1043" s="123"/>
      <c r="AX1043" s="123"/>
      <c r="AY1043" s="123"/>
      <c r="AZ1043" s="123"/>
      <c r="BA1043" s="123"/>
      <c r="BB1043" s="123"/>
      <c r="BC1043" s="123"/>
      <c r="BD1043" s="123"/>
      <c r="BE1043" s="123"/>
      <c r="BF1043" s="123"/>
      <c r="BG1043" s="123"/>
      <c r="BH1043" s="123"/>
      <c r="BI1043" s="123"/>
      <c r="BJ1043" s="123"/>
      <c r="BK1043" s="123"/>
      <c r="BL1043" s="123"/>
      <c r="BM1043" s="123"/>
      <c r="BN1043" s="123"/>
      <c r="BO1043" s="123"/>
      <c r="BP1043" s="123"/>
      <c r="BQ1043" s="123"/>
      <c r="BR1043" s="123"/>
      <c r="BS1043" s="123"/>
      <c r="BT1043" s="123"/>
      <c r="BU1043" s="123"/>
      <c r="BV1043" s="123"/>
      <c r="BW1043" s="123"/>
      <c r="BX1043" s="123"/>
      <c r="BY1043" s="123"/>
      <c r="BZ1043" s="123"/>
      <c r="CA1043" s="123"/>
      <c r="CB1043" s="123"/>
      <c r="CC1043" s="123"/>
      <c r="CD1043" s="123"/>
      <c r="CE1043" s="123"/>
      <c r="CF1043" s="123"/>
      <c r="CG1043" s="123"/>
      <c r="CH1043" s="123"/>
      <c r="CI1043" s="123"/>
      <c r="CJ1043" s="123"/>
      <c r="CK1043" s="123"/>
      <c r="CL1043" s="123"/>
      <c r="CM1043" s="123"/>
      <c r="CN1043" s="123"/>
      <c r="CO1043" s="123"/>
      <c r="CP1043" s="123"/>
      <c r="CQ1043" s="123"/>
      <c r="CR1043" s="123"/>
      <c r="CS1043" s="123"/>
      <c r="CT1043" s="123"/>
      <c r="CU1043" s="123"/>
      <c r="CV1043" s="123"/>
      <c r="CW1043" s="123"/>
      <c r="CX1043" s="123"/>
      <c r="CY1043" s="123"/>
      <c r="CZ1043" s="123"/>
      <c r="DA1043" s="123"/>
      <c r="DB1043" s="123"/>
      <c r="DC1043" s="123"/>
      <c r="DD1043" s="123"/>
      <c r="DE1043" s="123"/>
      <c r="DF1043" s="123"/>
      <c r="DG1043" s="123"/>
      <c r="DH1043" s="123"/>
      <c r="DI1043" s="123"/>
      <c r="DJ1043" s="123"/>
      <c r="DK1043" s="123"/>
      <c r="DL1043" s="123"/>
      <c r="DM1043" s="123"/>
      <c r="DN1043" s="123"/>
      <c r="DO1043" s="123"/>
      <c r="DP1043" s="123"/>
      <c r="DQ1043" s="123"/>
      <c r="DR1043" s="123"/>
      <c r="DS1043" s="123"/>
      <c r="DT1043" s="123"/>
      <c r="DU1043" s="123"/>
      <c r="DV1043" s="123"/>
      <c r="DW1043" s="123"/>
      <c r="DX1043" s="123"/>
      <c r="DY1043" s="123"/>
      <c r="DZ1043" s="123"/>
      <c r="EA1043" s="123"/>
      <c r="EB1043" s="123"/>
      <c r="EC1043" s="123"/>
      <c r="ED1043" s="123"/>
      <c r="EE1043" s="123"/>
      <c r="EF1043" s="123"/>
      <c r="EG1043" s="123"/>
      <c r="EH1043" s="123"/>
      <c r="EI1043" s="123"/>
      <c r="EJ1043" s="123"/>
      <c r="EK1043" s="123"/>
      <c r="EL1043" s="123"/>
      <c r="EM1043" s="123"/>
      <c r="EN1043" s="123"/>
      <c r="EO1043" s="123"/>
      <c r="EP1043" s="123"/>
      <c r="EQ1043" s="123"/>
      <c r="ER1043" s="123"/>
      <c r="ES1043" s="123"/>
      <c r="ET1043" s="123"/>
      <c r="EU1043" s="123"/>
      <c r="EV1043" s="123"/>
      <c r="EW1043" s="123"/>
      <c r="EX1043" s="123"/>
      <c r="EY1043" s="123"/>
      <c r="EZ1043" s="123"/>
      <c r="FA1043" s="123"/>
      <c r="FB1043" s="123"/>
      <c r="FC1043" s="123"/>
      <c r="FD1043" s="123"/>
      <c r="FE1043" s="123"/>
      <c r="FF1043" s="123"/>
      <c r="FG1043" s="123"/>
      <c r="FH1043" s="123"/>
      <c r="FI1043" s="123"/>
      <c r="FJ1043" s="123"/>
      <c r="FK1043" s="123"/>
      <c r="FL1043" s="123"/>
      <c r="FM1043" s="123"/>
      <c r="FN1043" s="123"/>
      <c r="FO1043" s="123"/>
      <c r="FP1043" s="123"/>
      <c r="FQ1043" s="123"/>
      <c r="FR1043" s="123"/>
      <c r="FS1043" s="123"/>
      <c r="FT1043" s="123"/>
      <c r="FU1043" s="123"/>
      <c r="FV1043" s="123"/>
      <c r="FW1043" s="123"/>
      <c r="FX1043" s="123"/>
      <c r="FY1043" s="123"/>
      <c r="FZ1043" s="123"/>
      <c r="GA1043" s="123"/>
      <c r="GB1043" s="123"/>
      <c r="GC1043" s="123"/>
      <c r="GD1043" s="123"/>
      <c r="GE1043" s="123"/>
      <c r="GF1043" s="123"/>
      <c r="GG1043" s="123"/>
      <c r="GH1043" s="123"/>
      <c r="GI1043" s="123"/>
      <c r="GJ1043" s="123"/>
      <c r="GK1043" s="123"/>
      <c r="GL1043" s="123"/>
      <c r="GM1043" s="123"/>
      <c r="GN1043" s="123"/>
      <c r="GO1043" s="123"/>
      <c r="GP1043" s="123"/>
      <c r="GQ1043" s="123"/>
      <c r="GR1043" s="123"/>
      <c r="GS1043" s="123"/>
      <c r="GT1043" s="123"/>
      <c r="GU1043" s="123"/>
      <c r="GV1043" s="123"/>
      <c r="GW1043" s="123"/>
      <c r="GX1043" s="123"/>
      <c r="GY1043" s="123"/>
      <c r="GZ1043" s="123"/>
      <c r="HA1043" s="123"/>
      <c r="HB1043" s="123"/>
      <c r="HC1043" s="123"/>
      <c r="HD1043" s="123"/>
      <c r="HE1043" s="123"/>
      <c r="HF1043" s="123"/>
      <c r="HG1043" s="123"/>
      <c r="HH1043" s="123"/>
      <c r="HI1043" s="123"/>
      <c r="HJ1043" s="123"/>
      <c r="HK1043" s="123"/>
      <c r="HL1043" s="123"/>
      <c r="HM1043" s="123"/>
      <c r="HN1043" s="123"/>
      <c r="HO1043" s="123"/>
      <c r="HP1043" s="123"/>
      <c r="HQ1043" s="123"/>
      <c r="HR1043" s="123"/>
      <c r="HS1043" s="123"/>
      <c r="HT1043" s="123"/>
      <c r="HU1043" s="123"/>
      <c r="HV1043" s="123"/>
      <c r="HW1043" s="123"/>
      <c r="HX1043" s="123"/>
      <c r="HY1043" s="123"/>
      <c r="HZ1043" s="123"/>
      <c r="IA1043" s="123"/>
      <c r="IB1043" s="123"/>
      <c r="IC1043" s="123"/>
      <c r="ID1043" s="123"/>
      <c r="IE1043" s="123"/>
      <c r="IF1043" s="123"/>
      <c r="IG1043" s="123"/>
      <c r="IH1043" s="123"/>
      <c r="II1043" s="123"/>
      <c r="IJ1043" s="123"/>
      <c r="IK1043" s="123"/>
      <c r="IL1043" s="123"/>
    </row>
    <row r="1044" spans="1:246" ht="45">
      <c r="A1044" s="49" t="s">
        <v>874</v>
      </c>
      <c r="B1044" s="49" t="s">
        <v>23</v>
      </c>
      <c r="E1044" s="90">
        <v>1</v>
      </c>
      <c r="F1044" s="12" t="s">
        <v>435</v>
      </c>
      <c r="G1044" s="124" t="s">
        <v>102</v>
      </c>
      <c r="H1044" s="275">
        <f t="shared" ref="H1044:H1053" si="210">SUM(I1044:K1044)</f>
        <v>2087</v>
      </c>
      <c r="I1044" s="265">
        <v>567</v>
      </c>
      <c r="J1044" s="100"/>
      <c r="K1044" s="100">
        <v>1520</v>
      </c>
      <c r="L1044" s="101">
        <f t="shared" ref="L1044:L1053" si="211">SUM(M1044:O1044)</f>
        <v>1782.1890000000001</v>
      </c>
      <c r="M1044" s="100">
        <v>300</v>
      </c>
      <c r="N1044" s="102"/>
      <c r="O1044" s="100">
        <v>1482.1890000000001</v>
      </c>
      <c r="P1044" s="100">
        <f>SUM(Q1044:S1044)</f>
        <v>267</v>
      </c>
      <c r="Q1044" s="100">
        <v>267</v>
      </c>
      <c r="R1044" s="102"/>
      <c r="S1044" s="102"/>
      <c r="T1044" s="102"/>
      <c r="U1044" s="102"/>
      <c r="V1044" s="102"/>
      <c r="W1044" s="102"/>
      <c r="X1044" s="106" t="s">
        <v>332</v>
      </c>
      <c r="Y1044" s="106"/>
      <c r="Z1044" s="50">
        <f t="shared" si="205"/>
        <v>2087</v>
      </c>
      <c r="AA1044" s="51">
        <f t="shared" si="206"/>
        <v>1782.1890000000001</v>
      </c>
      <c r="AB1044" s="51">
        <f t="shared" si="207"/>
        <v>267</v>
      </c>
      <c r="AC1044" s="51">
        <f t="shared" si="208"/>
        <v>0</v>
      </c>
    </row>
    <row r="1045" spans="1:246" ht="30">
      <c r="A1045" s="49" t="s">
        <v>874</v>
      </c>
      <c r="B1045" s="49" t="s">
        <v>23</v>
      </c>
      <c r="E1045" s="90">
        <v>2</v>
      </c>
      <c r="F1045" s="12" t="s">
        <v>436</v>
      </c>
      <c r="G1045" s="124" t="s">
        <v>330</v>
      </c>
      <c r="H1045" s="275">
        <f t="shared" si="210"/>
        <v>178.89</v>
      </c>
      <c r="I1045" s="265">
        <v>161.88999999999999</v>
      </c>
      <c r="J1045" s="100"/>
      <c r="K1045" s="100">
        <v>17</v>
      </c>
      <c r="L1045" s="101">
        <f t="shared" si="211"/>
        <v>178.89</v>
      </c>
      <c r="M1045" s="100">
        <v>161.88999999999999</v>
      </c>
      <c r="N1045" s="102"/>
      <c r="O1045" s="100">
        <v>17</v>
      </c>
      <c r="P1045" s="100"/>
      <c r="Q1045" s="100"/>
      <c r="R1045" s="102"/>
      <c r="S1045" s="102"/>
      <c r="T1045" s="102"/>
      <c r="U1045" s="102"/>
      <c r="V1045" s="102"/>
      <c r="W1045" s="102"/>
      <c r="X1045" s="86" t="s">
        <v>356</v>
      </c>
      <c r="Y1045" s="90"/>
      <c r="Z1045" s="50">
        <f t="shared" si="205"/>
        <v>178.89</v>
      </c>
      <c r="AA1045" s="51">
        <f t="shared" si="206"/>
        <v>178.89</v>
      </c>
      <c r="AB1045" s="51">
        <f t="shared" si="207"/>
        <v>0</v>
      </c>
      <c r="AC1045" s="51">
        <f t="shared" si="208"/>
        <v>0</v>
      </c>
    </row>
    <row r="1046" spans="1:246" ht="30">
      <c r="A1046" s="49" t="s">
        <v>874</v>
      </c>
      <c r="B1046" s="49" t="s">
        <v>23</v>
      </c>
      <c r="E1046" s="90">
        <v>3</v>
      </c>
      <c r="F1046" s="12" t="s">
        <v>437</v>
      </c>
      <c r="G1046" s="395" t="s">
        <v>356</v>
      </c>
      <c r="H1046" s="275">
        <f t="shared" si="210"/>
        <v>178.79</v>
      </c>
      <c r="I1046" s="265">
        <v>161.79</v>
      </c>
      <c r="J1046" s="100"/>
      <c r="K1046" s="100">
        <v>17</v>
      </c>
      <c r="L1046" s="101">
        <f t="shared" si="211"/>
        <v>178.79</v>
      </c>
      <c r="M1046" s="100">
        <v>161.79</v>
      </c>
      <c r="N1046" s="102"/>
      <c r="O1046" s="100">
        <v>17</v>
      </c>
      <c r="P1046" s="100"/>
      <c r="Q1046" s="100"/>
      <c r="R1046" s="102"/>
      <c r="S1046" s="102"/>
      <c r="T1046" s="102"/>
      <c r="U1046" s="102"/>
      <c r="V1046" s="102"/>
      <c r="W1046" s="102"/>
      <c r="X1046" s="86" t="s">
        <v>356</v>
      </c>
      <c r="Y1046" s="90"/>
      <c r="Z1046" s="50">
        <f t="shared" si="205"/>
        <v>178.79</v>
      </c>
      <c r="AA1046" s="51">
        <f t="shared" si="206"/>
        <v>178.79</v>
      </c>
      <c r="AB1046" s="51">
        <f t="shared" si="207"/>
        <v>0</v>
      </c>
      <c r="AC1046" s="51">
        <f t="shared" si="208"/>
        <v>0</v>
      </c>
    </row>
    <row r="1047" spans="1:246" ht="30">
      <c r="A1047" s="49" t="s">
        <v>874</v>
      </c>
      <c r="B1047" s="49" t="s">
        <v>23</v>
      </c>
      <c r="E1047" s="90">
        <v>4</v>
      </c>
      <c r="F1047" s="12" t="s">
        <v>438</v>
      </c>
      <c r="G1047" s="395"/>
      <c r="H1047" s="275">
        <f t="shared" si="210"/>
        <v>161.99</v>
      </c>
      <c r="I1047" s="265">
        <v>161.99</v>
      </c>
      <c r="J1047" s="100"/>
      <c r="K1047" s="100"/>
      <c r="L1047" s="101">
        <f t="shared" si="211"/>
        <v>161.99</v>
      </c>
      <c r="M1047" s="100">
        <v>161.99</v>
      </c>
      <c r="N1047" s="102"/>
      <c r="O1047" s="100"/>
      <c r="P1047" s="100"/>
      <c r="Q1047" s="100"/>
      <c r="R1047" s="102"/>
      <c r="S1047" s="102"/>
      <c r="T1047" s="102"/>
      <c r="U1047" s="102"/>
      <c r="V1047" s="102"/>
      <c r="W1047" s="102"/>
      <c r="X1047" s="86" t="s">
        <v>356</v>
      </c>
      <c r="Y1047" s="90"/>
      <c r="Z1047" s="50">
        <f t="shared" si="205"/>
        <v>161.99</v>
      </c>
      <c r="AA1047" s="51">
        <f t="shared" si="206"/>
        <v>161.99</v>
      </c>
      <c r="AB1047" s="51">
        <f t="shared" si="207"/>
        <v>0</v>
      </c>
      <c r="AC1047" s="51">
        <f t="shared" si="208"/>
        <v>0</v>
      </c>
    </row>
    <row r="1048" spans="1:246" ht="30">
      <c r="A1048" s="49" t="s">
        <v>874</v>
      </c>
      <c r="B1048" s="49" t="s">
        <v>23</v>
      </c>
      <c r="E1048" s="90">
        <v>5</v>
      </c>
      <c r="F1048" s="12" t="s">
        <v>439</v>
      </c>
      <c r="G1048" s="395" t="s">
        <v>328</v>
      </c>
      <c r="H1048" s="275">
        <f t="shared" si="210"/>
        <v>178.89</v>
      </c>
      <c r="I1048" s="265">
        <v>161.88999999999999</v>
      </c>
      <c r="J1048" s="100"/>
      <c r="K1048" s="100">
        <v>17</v>
      </c>
      <c r="L1048" s="101">
        <f t="shared" si="211"/>
        <v>178.89</v>
      </c>
      <c r="M1048" s="100">
        <v>161.88999999999999</v>
      </c>
      <c r="N1048" s="102"/>
      <c r="O1048" s="100">
        <v>17</v>
      </c>
      <c r="P1048" s="100"/>
      <c r="Q1048" s="100"/>
      <c r="R1048" s="102"/>
      <c r="S1048" s="102"/>
      <c r="T1048" s="102"/>
      <c r="U1048" s="102"/>
      <c r="V1048" s="102"/>
      <c r="W1048" s="102"/>
      <c r="X1048" s="86" t="s">
        <v>335</v>
      </c>
      <c r="Y1048" s="90"/>
      <c r="Z1048" s="50">
        <f t="shared" si="205"/>
        <v>178.89</v>
      </c>
      <c r="AA1048" s="51">
        <f t="shared" si="206"/>
        <v>178.89</v>
      </c>
      <c r="AB1048" s="51">
        <f t="shared" si="207"/>
        <v>0</v>
      </c>
      <c r="AC1048" s="51">
        <f t="shared" si="208"/>
        <v>0</v>
      </c>
    </row>
    <row r="1049" spans="1:246" ht="30">
      <c r="A1049" s="49" t="s">
        <v>874</v>
      </c>
      <c r="B1049" s="49" t="s">
        <v>23</v>
      </c>
      <c r="E1049" s="90">
        <v>6</v>
      </c>
      <c r="F1049" s="12" t="s">
        <v>440</v>
      </c>
      <c r="G1049" s="395"/>
      <c r="H1049" s="275">
        <f t="shared" si="210"/>
        <v>161.88999999999999</v>
      </c>
      <c r="I1049" s="265">
        <v>161.88999999999999</v>
      </c>
      <c r="J1049" s="100"/>
      <c r="K1049" s="100"/>
      <c r="L1049" s="101">
        <f t="shared" si="211"/>
        <v>110.77</v>
      </c>
      <c r="M1049" s="100">
        <v>110.77</v>
      </c>
      <c r="N1049" s="102"/>
      <c r="O1049" s="100"/>
      <c r="P1049" s="100">
        <f>SUM(Q1049:S1049)</f>
        <v>51.12</v>
      </c>
      <c r="Q1049" s="100">
        <v>51.12</v>
      </c>
      <c r="R1049" s="102"/>
      <c r="S1049" s="102"/>
      <c r="T1049" s="102"/>
      <c r="U1049" s="102"/>
      <c r="V1049" s="102"/>
      <c r="W1049" s="102"/>
      <c r="X1049" s="86" t="s">
        <v>335</v>
      </c>
      <c r="Y1049" s="90"/>
      <c r="Z1049" s="50">
        <f t="shared" si="205"/>
        <v>161.88999999999999</v>
      </c>
      <c r="AA1049" s="51">
        <f t="shared" si="206"/>
        <v>110.77</v>
      </c>
      <c r="AB1049" s="51">
        <f t="shared" si="207"/>
        <v>51.12</v>
      </c>
      <c r="AC1049" s="51">
        <f t="shared" si="208"/>
        <v>0</v>
      </c>
    </row>
    <row r="1050" spans="1:246" ht="30">
      <c r="A1050" s="49" t="s">
        <v>874</v>
      </c>
      <c r="B1050" s="49" t="s">
        <v>23</v>
      </c>
      <c r="E1050" s="90">
        <v>7</v>
      </c>
      <c r="F1050" s="12" t="s">
        <v>441</v>
      </c>
      <c r="G1050" s="124" t="s">
        <v>333</v>
      </c>
      <c r="H1050" s="275">
        <f t="shared" si="210"/>
        <v>161.88</v>
      </c>
      <c r="I1050" s="265">
        <v>161.88</v>
      </c>
      <c r="J1050" s="100"/>
      <c r="K1050" s="100"/>
      <c r="L1050" s="101">
        <f t="shared" si="211"/>
        <v>161.88</v>
      </c>
      <c r="M1050" s="100">
        <v>161.88</v>
      </c>
      <c r="N1050" s="102"/>
      <c r="O1050" s="100"/>
      <c r="P1050" s="100"/>
      <c r="Q1050" s="100"/>
      <c r="R1050" s="102"/>
      <c r="S1050" s="102"/>
      <c r="T1050" s="102"/>
      <c r="U1050" s="102"/>
      <c r="V1050" s="102"/>
      <c r="W1050" s="102"/>
      <c r="X1050" s="86" t="s">
        <v>332</v>
      </c>
      <c r="Y1050" s="90"/>
      <c r="Z1050" s="50">
        <f t="shared" si="205"/>
        <v>161.88</v>
      </c>
      <c r="AA1050" s="51">
        <f t="shared" si="206"/>
        <v>161.88</v>
      </c>
      <c r="AB1050" s="51">
        <f t="shared" si="207"/>
        <v>0</v>
      </c>
      <c r="AC1050" s="51">
        <f t="shared" si="208"/>
        <v>0</v>
      </c>
    </row>
    <row r="1051" spans="1:246" ht="30">
      <c r="A1051" s="49" t="s">
        <v>874</v>
      </c>
      <c r="B1051" s="49" t="s">
        <v>23</v>
      </c>
      <c r="E1051" s="90">
        <v>8</v>
      </c>
      <c r="F1051" s="12" t="s">
        <v>442</v>
      </c>
      <c r="G1051" s="395" t="s">
        <v>331</v>
      </c>
      <c r="H1051" s="275">
        <f t="shared" si="210"/>
        <v>161.88999999999999</v>
      </c>
      <c r="I1051" s="265">
        <v>161.88999999999999</v>
      </c>
      <c r="J1051" s="100"/>
      <c r="K1051" s="100"/>
      <c r="L1051" s="101">
        <f t="shared" si="211"/>
        <v>161.88999999999999</v>
      </c>
      <c r="M1051" s="100">
        <v>161.88999999999999</v>
      </c>
      <c r="N1051" s="102"/>
      <c r="O1051" s="100"/>
      <c r="P1051" s="100"/>
      <c r="Q1051" s="100"/>
      <c r="R1051" s="102"/>
      <c r="S1051" s="102"/>
      <c r="T1051" s="102"/>
      <c r="U1051" s="102"/>
      <c r="V1051" s="102"/>
      <c r="W1051" s="102"/>
      <c r="X1051" s="86" t="s">
        <v>332</v>
      </c>
      <c r="Y1051" s="90"/>
      <c r="Z1051" s="50">
        <f t="shared" si="205"/>
        <v>161.88999999999999</v>
      </c>
      <c r="AA1051" s="51">
        <f t="shared" si="206"/>
        <v>161.88999999999999</v>
      </c>
      <c r="AB1051" s="51">
        <f t="shared" si="207"/>
        <v>0</v>
      </c>
      <c r="AC1051" s="51">
        <f t="shared" si="208"/>
        <v>0</v>
      </c>
    </row>
    <row r="1052" spans="1:246" ht="30">
      <c r="A1052" s="49" t="s">
        <v>874</v>
      </c>
      <c r="B1052" s="49" t="s">
        <v>23</v>
      </c>
      <c r="E1052" s="90">
        <v>9</v>
      </c>
      <c r="F1052" s="12" t="s">
        <v>443</v>
      </c>
      <c r="G1052" s="395"/>
      <c r="H1052" s="275">
        <f t="shared" si="210"/>
        <v>161.88999999999999</v>
      </c>
      <c r="I1052" s="265">
        <v>161.88999999999999</v>
      </c>
      <c r="J1052" s="100"/>
      <c r="K1052" s="100"/>
      <c r="L1052" s="101">
        <f t="shared" si="211"/>
        <v>0</v>
      </c>
      <c r="M1052" s="100"/>
      <c r="N1052" s="102"/>
      <c r="O1052" s="100"/>
      <c r="P1052" s="100">
        <f>SUM(Q1052:S1052)</f>
        <v>161.88999999999999</v>
      </c>
      <c r="Q1052" s="100">
        <v>161.88999999999999</v>
      </c>
      <c r="R1052" s="102"/>
      <c r="S1052" s="102"/>
      <c r="T1052" s="102"/>
      <c r="U1052" s="102"/>
      <c r="V1052" s="102"/>
      <c r="W1052" s="102"/>
      <c r="X1052" s="86" t="s">
        <v>444</v>
      </c>
      <c r="Y1052" s="90"/>
      <c r="Z1052" s="50">
        <f t="shared" si="205"/>
        <v>161.88999999999999</v>
      </c>
      <c r="AA1052" s="51">
        <f t="shared" si="206"/>
        <v>0</v>
      </c>
      <c r="AB1052" s="51">
        <f t="shared" si="207"/>
        <v>161.88999999999999</v>
      </c>
      <c r="AC1052" s="51">
        <f t="shared" si="208"/>
        <v>0</v>
      </c>
    </row>
    <row r="1053" spans="1:246" ht="30">
      <c r="A1053" s="49" t="s">
        <v>874</v>
      </c>
      <c r="B1053" s="49" t="s">
        <v>23</v>
      </c>
      <c r="E1053" s="90">
        <v>10</v>
      </c>
      <c r="F1053" s="12" t="s">
        <v>445</v>
      </c>
      <c r="G1053" s="124" t="s">
        <v>330</v>
      </c>
      <c r="H1053" s="275">
        <f t="shared" si="210"/>
        <v>161.88999999999999</v>
      </c>
      <c r="I1053" s="265">
        <v>161.88999999999999</v>
      </c>
      <c r="J1053" s="100"/>
      <c r="K1053" s="100"/>
      <c r="L1053" s="101">
        <f t="shared" si="211"/>
        <v>109.89999999999998</v>
      </c>
      <c r="M1053" s="100">
        <v>109.89999999999998</v>
      </c>
      <c r="N1053" s="102"/>
      <c r="O1053" s="100"/>
      <c r="P1053" s="100">
        <f>SUM(Q1053:S1053)</f>
        <v>51.99</v>
      </c>
      <c r="Q1053" s="100">
        <v>51.99</v>
      </c>
      <c r="R1053" s="102"/>
      <c r="S1053" s="102"/>
      <c r="T1053" s="102"/>
      <c r="U1053" s="102"/>
      <c r="V1053" s="102"/>
      <c r="W1053" s="102"/>
      <c r="X1053" s="86" t="s">
        <v>356</v>
      </c>
      <c r="Y1053" s="90"/>
      <c r="Z1053" s="50">
        <f t="shared" si="205"/>
        <v>161.88999999999999</v>
      </c>
      <c r="AA1053" s="51">
        <f t="shared" si="206"/>
        <v>109.89999999999998</v>
      </c>
      <c r="AB1053" s="51">
        <f t="shared" si="207"/>
        <v>51.99</v>
      </c>
      <c r="AC1053" s="51">
        <f t="shared" si="208"/>
        <v>0</v>
      </c>
    </row>
    <row r="1054" spans="1:246">
      <c r="A1054" s="49" t="s">
        <v>875</v>
      </c>
      <c r="B1054" s="49" t="s">
        <v>23</v>
      </c>
      <c r="E1054" s="65" t="s">
        <v>43</v>
      </c>
      <c r="F1054" s="66" t="s">
        <v>448</v>
      </c>
      <c r="G1054" s="124"/>
      <c r="H1054" s="277">
        <f t="shared" ref="H1054:R1054" si="212">SUM(H1055:H1065)</f>
        <v>1781</v>
      </c>
      <c r="I1054" s="277">
        <f t="shared" si="212"/>
        <v>1781</v>
      </c>
      <c r="J1054" s="119">
        <f t="shared" si="212"/>
        <v>0</v>
      </c>
      <c r="K1054" s="119">
        <f t="shared" si="212"/>
        <v>0</v>
      </c>
      <c r="L1054" s="120">
        <f t="shared" si="212"/>
        <v>1312</v>
      </c>
      <c r="M1054" s="119">
        <f t="shared" si="212"/>
        <v>1312</v>
      </c>
      <c r="N1054" s="121">
        <f t="shared" si="212"/>
        <v>0</v>
      </c>
      <c r="O1054" s="119">
        <f t="shared" si="212"/>
        <v>0</v>
      </c>
      <c r="P1054" s="119">
        <f t="shared" si="212"/>
        <v>469</v>
      </c>
      <c r="Q1054" s="119">
        <f t="shared" si="212"/>
        <v>469</v>
      </c>
      <c r="R1054" s="121">
        <f t="shared" si="212"/>
        <v>0</v>
      </c>
      <c r="S1054" s="121">
        <f>SUM(S1055:S1065)</f>
        <v>0</v>
      </c>
      <c r="T1054" s="121">
        <f>SUM(T1055:T1065)</f>
        <v>1.409</v>
      </c>
      <c r="U1054" s="121">
        <f>SUM(U1055:U1065)</f>
        <v>1.409</v>
      </c>
      <c r="V1054" s="121">
        <f>SUM(V1055:V1065)</f>
        <v>0</v>
      </c>
      <c r="W1054" s="121">
        <f>SUM(W1055:W1065)</f>
        <v>0</v>
      </c>
      <c r="X1054" s="76"/>
      <c r="Y1054" s="122"/>
      <c r="Z1054" s="50">
        <f t="shared" si="205"/>
        <v>1781</v>
      </c>
      <c r="AA1054" s="51">
        <f t="shared" si="206"/>
        <v>1312</v>
      </c>
      <c r="AB1054" s="51">
        <f t="shared" si="207"/>
        <v>469</v>
      </c>
      <c r="AC1054" s="51">
        <f t="shared" si="208"/>
        <v>1.409</v>
      </c>
      <c r="AD1054" s="123"/>
      <c r="AE1054" s="123"/>
      <c r="AF1054" s="123"/>
      <c r="AG1054" s="123"/>
      <c r="AH1054" s="123"/>
      <c r="AI1054" s="123"/>
      <c r="AJ1054" s="123"/>
      <c r="AK1054" s="123"/>
      <c r="AL1054" s="123"/>
      <c r="AM1054" s="123"/>
      <c r="AN1054" s="123"/>
      <c r="AO1054" s="123"/>
      <c r="AP1054" s="123"/>
      <c r="AQ1054" s="123"/>
      <c r="AR1054" s="123"/>
      <c r="AS1054" s="123"/>
      <c r="AT1054" s="123"/>
      <c r="AU1054" s="123"/>
      <c r="AV1054" s="123"/>
      <c r="AW1054" s="123"/>
      <c r="AX1054" s="123"/>
      <c r="AY1054" s="123"/>
      <c r="AZ1054" s="123"/>
      <c r="BA1054" s="123"/>
      <c r="BB1054" s="123"/>
      <c r="BC1054" s="123"/>
      <c r="BD1054" s="123"/>
      <c r="BE1054" s="123"/>
      <c r="BF1054" s="123"/>
      <c r="BG1054" s="123"/>
      <c r="BH1054" s="123"/>
      <c r="BI1054" s="123"/>
      <c r="BJ1054" s="123"/>
      <c r="BK1054" s="123"/>
      <c r="BL1054" s="123"/>
      <c r="BM1054" s="123"/>
      <c r="BN1054" s="123"/>
      <c r="BO1054" s="123"/>
      <c r="BP1054" s="123"/>
      <c r="BQ1054" s="123"/>
      <c r="BR1054" s="123"/>
      <c r="BS1054" s="123"/>
      <c r="BT1054" s="123"/>
      <c r="BU1054" s="123"/>
      <c r="BV1054" s="123"/>
      <c r="BW1054" s="123"/>
      <c r="BX1054" s="123"/>
      <c r="BY1054" s="123"/>
      <c r="BZ1054" s="123"/>
      <c r="CA1054" s="123"/>
      <c r="CB1054" s="123"/>
      <c r="CC1054" s="123"/>
      <c r="CD1054" s="123"/>
      <c r="CE1054" s="123"/>
      <c r="CF1054" s="123"/>
      <c r="CG1054" s="123"/>
      <c r="CH1054" s="123"/>
      <c r="CI1054" s="123"/>
      <c r="CJ1054" s="123"/>
      <c r="CK1054" s="123"/>
      <c r="CL1054" s="123"/>
      <c r="CM1054" s="123"/>
      <c r="CN1054" s="123"/>
      <c r="CO1054" s="123"/>
      <c r="CP1054" s="123"/>
      <c r="CQ1054" s="123"/>
      <c r="CR1054" s="123"/>
      <c r="CS1054" s="123"/>
      <c r="CT1054" s="123"/>
      <c r="CU1054" s="123"/>
      <c r="CV1054" s="123"/>
      <c r="CW1054" s="123"/>
      <c r="CX1054" s="123"/>
      <c r="CY1054" s="123"/>
      <c r="CZ1054" s="123"/>
      <c r="DA1054" s="123"/>
      <c r="DB1054" s="123"/>
      <c r="DC1054" s="123"/>
      <c r="DD1054" s="123"/>
      <c r="DE1054" s="123"/>
      <c r="DF1054" s="123"/>
      <c r="DG1054" s="123"/>
      <c r="DH1054" s="123"/>
      <c r="DI1054" s="123"/>
      <c r="DJ1054" s="123"/>
      <c r="DK1054" s="123"/>
      <c r="DL1054" s="123"/>
      <c r="DM1054" s="123"/>
      <c r="DN1054" s="123"/>
      <c r="DO1054" s="123"/>
      <c r="DP1054" s="123"/>
      <c r="DQ1054" s="123"/>
      <c r="DR1054" s="123"/>
      <c r="DS1054" s="123"/>
      <c r="DT1054" s="123"/>
      <c r="DU1054" s="123"/>
      <c r="DV1054" s="123"/>
      <c r="DW1054" s="123"/>
      <c r="DX1054" s="123"/>
      <c r="DY1054" s="123"/>
      <c r="DZ1054" s="123"/>
      <c r="EA1054" s="123"/>
      <c r="EB1054" s="123"/>
      <c r="EC1054" s="123"/>
      <c r="ED1054" s="123"/>
      <c r="EE1054" s="123"/>
      <c r="EF1054" s="123"/>
      <c r="EG1054" s="123"/>
      <c r="EH1054" s="123"/>
      <c r="EI1054" s="123"/>
      <c r="EJ1054" s="123"/>
      <c r="EK1054" s="123"/>
      <c r="EL1054" s="123"/>
      <c r="EM1054" s="123"/>
      <c r="EN1054" s="123"/>
      <c r="EO1054" s="123"/>
      <c r="EP1054" s="123"/>
      <c r="EQ1054" s="123"/>
      <c r="ER1054" s="123"/>
      <c r="ES1054" s="123"/>
      <c r="ET1054" s="123"/>
      <c r="EU1054" s="123"/>
      <c r="EV1054" s="123"/>
      <c r="EW1054" s="123"/>
      <c r="EX1054" s="123"/>
      <c r="EY1054" s="123"/>
      <c r="EZ1054" s="123"/>
      <c r="FA1054" s="123"/>
      <c r="FB1054" s="123"/>
      <c r="FC1054" s="123"/>
      <c r="FD1054" s="123"/>
      <c r="FE1054" s="123"/>
      <c r="FF1054" s="123"/>
      <c r="FG1054" s="123"/>
      <c r="FH1054" s="123"/>
      <c r="FI1054" s="123"/>
      <c r="FJ1054" s="123"/>
      <c r="FK1054" s="123"/>
      <c r="FL1054" s="123"/>
      <c r="FM1054" s="123"/>
      <c r="FN1054" s="123"/>
      <c r="FO1054" s="123"/>
      <c r="FP1054" s="123"/>
      <c r="FQ1054" s="123"/>
      <c r="FR1054" s="123"/>
      <c r="FS1054" s="123"/>
      <c r="FT1054" s="123"/>
      <c r="FU1054" s="123"/>
      <c r="FV1054" s="123"/>
      <c r="FW1054" s="123"/>
      <c r="FX1054" s="123"/>
      <c r="FY1054" s="123"/>
      <c r="FZ1054" s="123"/>
      <c r="GA1054" s="123"/>
      <c r="GB1054" s="123"/>
      <c r="GC1054" s="123"/>
      <c r="GD1054" s="123"/>
      <c r="GE1054" s="123"/>
      <c r="GF1054" s="123"/>
      <c r="GG1054" s="123"/>
      <c r="GH1054" s="123"/>
      <c r="GI1054" s="123"/>
      <c r="GJ1054" s="123"/>
      <c r="GK1054" s="123"/>
      <c r="GL1054" s="123"/>
      <c r="GM1054" s="123"/>
      <c r="GN1054" s="123"/>
      <c r="GO1054" s="123"/>
      <c r="GP1054" s="123"/>
      <c r="GQ1054" s="123"/>
      <c r="GR1054" s="123"/>
      <c r="GS1054" s="123"/>
      <c r="GT1054" s="123"/>
      <c r="GU1054" s="123"/>
      <c r="GV1054" s="123"/>
      <c r="GW1054" s="123"/>
      <c r="GX1054" s="123"/>
      <c r="GY1054" s="123"/>
      <c r="GZ1054" s="123"/>
      <c r="HA1054" s="123"/>
      <c r="HB1054" s="123"/>
      <c r="HC1054" s="123"/>
      <c r="HD1054" s="123"/>
      <c r="HE1054" s="123"/>
      <c r="HF1054" s="123"/>
      <c r="HG1054" s="123"/>
      <c r="HH1054" s="123"/>
      <c r="HI1054" s="123"/>
      <c r="HJ1054" s="123"/>
      <c r="HK1054" s="123"/>
      <c r="HL1054" s="123"/>
      <c r="HM1054" s="123"/>
      <c r="HN1054" s="123"/>
      <c r="HO1054" s="123"/>
      <c r="HP1054" s="123"/>
      <c r="HQ1054" s="123"/>
      <c r="HR1054" s="123"/>
      <c r="HS1054" s="123"/>
      <c r="HT1054" s="123"/>
      <c r="HU1054" s="123"/>
      <c r="HV1054" s="123"/>
      <c r="HW1054" s="123"/>
      <c r="HX1054" s="123"/>
      <c r="HY1054" s="123"/>
      <c r="HZ1054" s="123"/>
      <c r="IA1054" s="123"/>
      <c r="IB1054" s="123"/>
      <c r="IC1054" s="123"/>
      <c r="ID1054" s="123"/>
      <c r="IE1054" s="123"/>
      <c r="IF1054" s="123"/>
      <c r="IG1054" s="123"/>
      <c r="IH1054" s="123"/>
      <c r="II1054" s="123"/>
      <c r="IJ1054" s="123"/>
      <c r="IK1054" s="123"/>
      <c r="IL1054" s="123"/>
    </row>
    <row r="1055" spans="1:246" ht="30">
      <c r="A1055" s="49" t="s">
        <v>875</v>
      </c>
      <c r="B1055" s="49" t="s">
        <v>23</v>
      </c>
      <c r="E1055" s="90">
        <v>1</v>
      </c>
      <c r="F1055" s="115" t="s">
        <v>579</v>
      </c>
      <c r="G1055" s="395" t="s">
        <v>449</v>
      </c>
      <c r="H1055" s="222">
        <f t="shared" ref="H1055:H1065" si="213">SUM(I1055:K1055)</f>
        <v>161</v>
      </c>
      <c r="I1055" s="203">
        <v>161</v>
      </c>
      <c r="J1055" s="113"/>
      <c r="K1055" s="113"/>
      <c r="L1055" s="88">
        <f t="shared" ref="L1055:L1065" si="214">SUM(M1055:O1055)</f>
        <v>161</v>
      </c>
      <c r="M1055" s="113">
        <v>161</v>
      </c>
      <c r="N1055" s="114"/>
      <c r="O1055" s="113"/>
      <c r="P1055" s="113">
        <f t="shared" ref="P1055:P1065" si="215">SUM(Q1055:S1055)</f>
        <v>0</v>
      </c>
      <c r="Q1055" s="113"/>
      <c r="R1055" s="114"/>
      <c r="S1055" s="114"/>
      <c r="T1055" s="114">
        <f t="shared" ref="T1055:T1065" si="216">SUM(U1055:W1055)</f>
        <v>0</v>
      </c>
      <c r="U1055" s="114"/>
      <c r="V1055" s="114"/>
      <c r="W1055" s="114"/>
      <c r="X1055" s="82" t="s">
        <v>451</v>
      </c>
      <c r="Y1055" s="82"/>
      <c r="Z1055" s="50">
        <f t="shared" si="205"/>
        <v>161</v>
      </c>
      <c r="AA1055" s="51">
        <f t="shared" si="206"/>
        <v>161</v>
      </c>
      <c r="AB1055" s="51">
        <f t="shared" si="207"/>
        <v>0</v>
      </c>
      <c r="AC1055" s="51">
        <f t="shared" si="208"/>
        <v>0</v>
      </c>
      <c r="AD1055" s="84"/>
      <c r="AE1055" s="84"/>
      <c r="AF1055" s="84"/>
      <c r="AG1055" s="84"/>
      <c r="AH1055" s="84"/>
      <c r="AI1055" s="84"/>
      <c r="AJ1055" s="84"/>
      <c r="AK1055" s="84"/>
      <c r="AL1055" s="84"/>
      <c r="AM1055" s="84"/>
      <c r="AN1055" s="84"/>
      <c r="AO1055" s="84"/>
      <c r="AP1055" s="84"/>
      <c r="AQ1055" s="84"/>
      <c r="AR1055" s="84"/>
      <c r="AS1055" s="84"/>
      <c r="AT1055" s="84"/>
      <c r="AU1055" s="84"/>
      <c r="AV1055" s="84"/>
      <c r="AW1055" s="84"/>
      <c r="AX1055" s="84"/>
      <c r="AY1055" s="84"/>
      <c r="AZ1055" s="84"/>
      <c r="BA1055" s="84"/>
      <c r="BB1055" s="84"/>
      <c r="BC1055" s="84"/>
      <c r="BD1055" s="84"/>
      <c r="BE1055" s="84"/>
      <c r="BF1055" s="84"/>
      <c r="BG1055" s="84"/>
      <c r="BH1055" s="84"/>
      <c r="BI1055" s="84"/>
      <c r="BJ1055" s="84"/>
      <c r="BK1055" s="84"/>
      <c r="BL1055" s="84"/>
      <c r="BM1055" s="84"/>
      <c r="BN1055" s="84"/>
      <c r="BO1055" s="84"/>
      <c r="BP1055" s="84"/>
      <c r="BQ1055" s="84"/>
      <c r="BR1055" s="84"/>
      <c r="BS1055" s="84"/>
      <c r="BT1055" s="84"/>
      <c r="BU1055" s="84"/>
      <c r="BV1055" s="84"/>
      <c r="BW1055" s="84"/>
      <c r="BX1055" s="84"/>
      <c r="BY1055" s="84"/>
      <c r="BZ1055" s="84"/>
      <c r="CA1055" s="84"/>
      <c r="CB1055" s="84"/>
      <c r="CC1055" s="84"/>
      <c r="CD1055" s="84"/>
      <c r="CE1055" s="84"/>
      <c r="CF1055" s="84"/>
      <c r="CG1055" s="84"/>
      <c r="CH1055" s="84"/>
      <c r="CI1055" s="84"/>
      <c r="CJ1055" s="84"/>
      <c r="CK1055" s="84"/>
      <c r="CL1055" s="84"/>
      <c r="CM1055" s="84"/>
      <c r="CN1055" s="84"/>
      <c r="CO1055" s="84"/>
      <c r="CP1055" s="84"/>
      <c r="CQ1055" s="84"/>
      <c r="CR1055" s="84"/>
      <c r="CS1055" s="84"/>
      <c r="CT1055" s="84"/>
      <c r="CU1055" s="84"/>
      <c r="CV1055" s="84"/>
      <c r="CW1055" s="84"/>
      <c r="CX1055" s="84"/>
      <c r="CY1055" s="84"/>
      <c r="CZ1055" s="84"/>
      <c r="DA1055" s="84"/>
      <c r="DB1055" s="84"/>
      <c r="DC1055" s="84"/>
      <c r="DD1055" s="84"/>
      <c r="DE1055" s="84"/>
      <c r="DF1055" s="84"/>
      <c r="DG1055" s="84"/>
      <c r="DH1055" s="84"/>
      <c r="DI1055" s="84"/>
      <c r="DJ1055" s="84"/>
      <c r="DK1055" s="84"/>
      <c r="DL1055" s="84"/>
      <c r="DM1055" s="84"/>
      <c r="DN1055" s="84"/>
      <c r="DO1055" s="84"/>
      <c r="DP1055" s="84"/>
      <c r="DQ1055" s="84"/>
      <c r="DR1055" s="84"/>
      <c r="DS1055" s="84"/>
      <c r="DT1055" s="84"/>
      <c r="DU1055" s="84"/>
      <c r="DV1055" s="84"/>
      <c r="DW1055" s="84"/>
      <c r="DX1055" s="84"/>
      <c r="DY1055" s="84"/>
      <c r="DZ1055" s="84"/>
      <c r="EA1055" s="84"/>
      <c r="EB1055" s="84"/>
      <c r="EC1055" s="84"/>
      <c r="ED1055" s="84"/>
      <c r="EE1055" s="84"/>
      <c r="EF1055" s="84"/>
      <c r="EG1055" s="84"/>
      <c r="EH1055" s="84"/>
      <c r="EI1055" s="84"/>
      <c r="EJ1055" s="84"/>
      <c r="EK1055" s="84"/>
      <c r="EL1055" s="84"/>
      <c r="EM1055" s="84"/>
      <c r="EN1055" s="84"/>
      <c r="EO1055" s="84"/>
      <c r="EP1055" s="84"/>
      <c r="EQ1055" s="84"/>
      <c r="ER1055" s="84"/>
      <c r="ES1055" s="84"/>
      <c r="ET1055" s="84"/>
      <c r="EU1055" s="84"/>
      <c r="EV1055" s="84"/>
      <c r="EW1055" s="84"/>
      <c r="EX1055" s="84"/>
      <c r="EY1055" s="84"/>
      <c r="EZ1055" s="84"/>
      <c r="FA1055" s="84"/>
      <c r="FB1055" s="84"/>
      <c r="FC1055" s="84"/>
      <c r="FD1055" s="84"/>
      <c r="FE1055" s="84"/>
      <c r="FF1055" s="84"/>
      <c r="FG1055" s="84"/>
      <c r="FH1055" s="84"/>
      <c r="FI1055" s="84"/>
      <c r="FJ1055" s="84"/>
      <c r="FK1055" s="84"/>
      <c r="FL1055" s="84"/>
      <c r="FM1055" s="84"/>
      <c r="FN1055" s="84"/>
      <c r="FO1055" s="84"/>
      <c r="FP1055" s="84"/>
      <c r="FQ1055" s="84"/>
      <c r="FR1055" s="84"/>
      <c r="FS1055" s="84"/>
      <c r="FT1055" s="84"/>
      <c r="FU1055" s="84"/>
      <c r="FV1055" s="84"/>
      <c r="FW1055" s="84"/>
      <c r="FX1055" s="84"/>
      <c r="FY1055" s="84"/>
      <c r="FZ1055" s="84"/>
      <c r="GA1055" s="84"/>
      <c r="GB1055" s="84"/>
      <c r="GC1055" s="84"/>
      <c r="GD1055" s="84"/>
      <c r="GE1055" s="84"/>
      <c r="GF1055" s="84"/>
      <c r="GG1055" s="84"/>
      <c r="GH1055" s="84"/>
      <c r="GI1055" s="84"/>
      <c r="GJ1055" s="84"/>
      <c r="GK1055" s="84"/>
      <c r="GL1055" s="84"/>
      <c r="GM1055" s="84"/>
      <c r="GN1055" s="84"/>
      <c r="GO1055" s="84"/>
      <c r="GP1055" s="84"/>
      <c r="GQ1055" s="84"/>
      <c r="GR1055" s="84"/>
      <c r="GS1055" s="84"/>
      <c r="GT1055" s="84"/>
      <c r="GU1055" s="84"/>
      <c r="GV1055" s="84"/>
      <c r="GW1055" s="84"/>
      <c r="GX1055" s="84"/>
      <c r="GY1055" s="84"/>
      <c r="GZ1055" s="84"/>
      <c r="HA1055" s="84"/>
      <c r="HB1055" s="84"/>
      <c r="HC1055" s="84"/>
      <c r="HD1055" s="84"/>
      <c r="HE1055" s="84"/>
      <c r="HF1055" s="84"/>
      <c r="HG1055" s="84"/>
      <c r="HH1055" s="84"/>
      <c r="HI1055" s="84"/>
      <c r="HJ1055" s="84"/>
      <c r="HK1055" s="84"/>
      <c r="HL1055" s="84"/>
      <c r="HM1055" s="84"/>
      <c r="HN1055" s="84"/>
      <c r="HO1055" s="84"/>
      <c r="HP1055" s="84"/>
      <c r="HQ1055" s="84"/>
      <c r="HR1055" s="84"/>
      <c r="HS1055" s="84"/>
      <c r="HT1055" s="84"/>
      <c r="HU1055" s="84"/>
      <c r="HV1055" s="84"/>
      <c r="HW1055" s="84"/>
      <c r="HX1055" s="84"/>
      <c r="HY1055" s="84"/>
      <c r="HZ1055" s="84"/>
      <c r="IA1055" s="84"/>
      <c r="IB1055" s="84"/>
      <c r="IC1055" s="84"/>
      <c r="ID1055" s="84"/>
      <c r="IE1055" s="84"/>
      <c r="IF1055" s="84"/>
      <c r="IG1055" s="84"/>
      <c r="IH1055" s="84"/>
      <c r="II1055" s="84"/>
      <c r="IJ1055" s="84"/>
      <c r="IK1055" s="84"/>
      <c r="IL1055" s="84"/>
    </row>
    <row r="1056" spans="1:246" ht="30">
      <c r="A1056" s="49" t="s">
        <v>875</v>
      </c>
      <c r="B1056" s="49" t="s">
        <v>23</v>
      </c>
      <c r="E1056" s="90">
        <v>2</v>
      </c>
      <c r="F1056" s="115" t="s">
        <v>580</v>
      </c>
      <c r="G1056" s="395"/>
      <c r="H1056" s="222">
        <f t="shared" si="213"/>
        <v>156</v>
      </c>
      <c r="I1056" s="203">
        <v>156</v>
      </c>
      <c r="J1056" s="113"/>
      <c r="K1056" s="113"/>
      <c r="L1056" s="88">
        <f t="shared" si="214"/>
        <v>0</v>
      </c>
      <c r="M1056" s="113"/>
      <c r="N1056" s="114"/>
      <c r="O1056" s="113"/>
      <c r="P1056" s="113">
        <f t="shared" si="215"/>
        <v>156</v>
      </c>
      <c r="Q1056" s="113">
        <v>156</v>
      </c>
      <c r="R1056" s="114"/>
      <c r="S1056" s="114"/>
      <c r="T1056" s="114">
        <f t="shared" si="216"/>
        <v>0</v>
      </c>
      <c r="U1056" s="114"/>
      <c r="V1056" s="114"/>
      <c r="W1056" s="114"/>
      <c r="X1056" s="82" t="s">
        <v>451</v>
      </c>
      <c r="Y1056" s="90"/>
      <c r="Z1056" s="50">
        <f t="shared" si="205"/>
        <v>156</v>
      </c>
      <c r="AA1056" s="51">
        <f t="shared" si="206"/>
        <v>0</v>
      </c>
      <c r="AB1056" s="51">
        <f t="shared" si="207"/>
        <v>156</v>
      </c>
      <c r="AC1056" s="51">
        <f t="shared" si="208"/>
        <v>0</v>
      </c>
      <c r="AD1056" s="84"/>
      <c r="AE1056" s="84"/>
      <c r="AF1056" s="84"/>
      <c r="AG1056" s="84"/>
      <c r="AH1056" s="84"/>
      <c r="AI1056" s="84"/>
      <c r="AJ1056" s="84"/>
      <c r="AK1056" s="84"/>
      <c r="AL1056" s="84"/>
      <c r="AM1056" s="84"/>
      <c r="AN1056" s="84"/>
      <c r="AO1056" s="84"/>
      <c r="AP1056" s="84"/>
      <c r="AQ1056" s="84"/>
      <c r="AR1056" s="84"/>
      <c r="AS1056" s="84"/>
      <c r="AT1056" s="84"/>
      <c r="AU1056" s="84"/>
      <c r="AV1056" s="84"/>
      <c r="AW1056" s="84"/>
      <c r="AX1056" s="84"/>
      <c r="AY1056" s="84"/>
      <c r="AZ1056" s="84"/>
      <c r="BA1056" s="84"/>
      <c r="BB1056" s="84"/>
      <c r="BC1056" s="84"/>
      <c r="BD1056" s="84"/>
      <c r="BE1056" s="84"/>
      <c r="BF1056" s="84"/>
      <c r="BG1056" s="84"/>
      <c r="BH1056" s="84"/>
      <c r="BI1056" s="84"/>
      <c r="BJ1056" s="84"/>
      <c r="BK1056" s="84"/>
      <c r="BL1056" s="84"/>
      <c r="BM1056" s="84"/>
      <c r="BN1056" s="84"/>
      <c r="BO1056" s="84"/>
      <c r="BP1056" s="84"/>
      <c r="BQ1056" s="84"/>
      <c r="BR1056" s="84"/>
      <c r="BS1056" s="84"/>
      <c r="BT1056" s="84"/>
      <c r="BU1056" s="84"/>
      <c r="BV1056" s="84"/>
      <c r="BW1056" s="84"/>
      <c r="BX1056" s="84"/>
      <c r="BY1056" s="84"/>
      <c r="BZ1056" s="84"/>
      <c r="CA1056" s="84"/>
      <c r="CB1056" s="84"/>
      <c r="CC1056" s="84"/>
      <c r="CD1056" s="84"/>
      <c r="CE1056" s="84"/>
      <c r="CF1056" s="84"/>
      <c r="CG1056" s="84"/>
      <c r="CH1056" s="84"/>
      <c r="CI1056" s="84"/>
      <c r="CJ1056" s="84"/>
      <c r="CK1056" s="84"/>
      <c r="CL1056" s="84"/>
      <c r="CM1056" s="84"/>
      <c r="CN1056" s="84"/>
      <c r="CO1056" s="84"/>
      <c r="CP1056" s="84"/>
      <c r="CQ1056" s="84"/>
      <c r="CR1056" s="84"/>
      <c r="CS1056" s="84"/>
      <c r="CT1056" s="84"/>
      <c r="CU1056" s="84"/>
      <c r="CV1056" s="84"/>
      <c r="CW1056" s="84"/>
      <c r="CX1056" s="84"/>
      <c r="CY1056" s="84"/>
      <c r="CZ1056" s="84"/>
      <c r="DA1056" s="84"/>
      <c r="DB1056" s="84"/>
      <c r="DC1056" s="84"/>
      <c r="DD1056" s="84"/>
      <c r="DE1056" s="84"/>
      <c r="DF1056" s="84"/>
      <c r="DG1056" s="84"/>
      <c r="DH1056" s="84"/>
      <c r="DI1056" s="84"/>
      <c r="DJ1056" s="84"/>
      <c r="DK1056" s="84"/>
      <c r="DL1056" s="84"/>
      <c r="DM1056" s="84"/>
      <c r="DN1056" s="84"/>
      <c r="DO1056" s="84"/>
      <c r="DP1056" s="84"/>
      <c r="DQ1056" s="84"/>
      <c r="DR1056" s="84"/>
      <c r="DS1056" s="84"/>
      <c r="DT1056" s="84"/>
      <c r="DU1056" s="84"/>
      <c r="DV1056" s="84"/>
      <c r="DW1056" s="84"/>
      <c r="DX1056" s="84"/>
      <c r="DY1056" s="84"/>
      <c r="DZ1056" s="84"/>
      <c r="EA1056" s="84"/>
      <c r="EB1056" s="84"/>
      <c r="EC1056" s="84"/>
      <c r="ED1056" s="84"/>
      <c r="EE1056" s="84"/>
      <c r="EF1056" s="84"/>
      <c r="EG1056" s="84"/>
      <c r="EH1056" s="84"/>
      <c r="EI1056" s="84"/>
      <c r="EJ1056" s="84"/>
      <c r="EK1056" s="84"/>
      <c r="EL1056" s="84"/>
      <c r="EM1056" s="84"/>
      <c r="EN1056" s="84"/>
      <c r="EO1056" s="84"/>
      <c r="EP1056" s="84"/>
      <c r="EQ1056" s="84"/>
      <c r="ER1056" s="84"/>
      <c r="ES1056" s="84"/>
      <c r="ET1056" s="84"/>
      <c r="EU1056" s="84"/>
      <c r="EV1056" s="84"/>
      <c r="EW1056" s="84"/>
      <c r="EX1056" s="84"/>
      <c r="EY1056" s="84"/>
      <c r="EZ1056" s="84"/>
      <c r="FA1056" s="84"/>
      <c r="FB1056" s="84"/>
      <c r="FC1056" s="84"/>
      <c r="FD1056" s="84"/>
      <c r="FE1056" s="84"/>
      <c r="FF1056" s="84"/>
      <c r="FG1056" s="84"/>
      <c r="FH1056" s="84"/>
      <c r="FI1056" s="84"/>
      <c r="FJ1056" s="84"/>
      <c r="FK1056" s="84"/>
      <c r="FL1056" s="84"/>
      <c r="FM1056" s="84"/>
      <c r="FN1056" s="84"/>
      <c r="FO1056" s="84"/>
      <c r="FP1056" s="84"/>
      <c r="FQ1056" s="84"/>
      <c r="FR1056" s="84"/>
      <c r="FS1056" s="84"/>
      <c r="FT1056" s="84"/>
      <c r="FU1056" s="84"/>
      <c r="FV1056" s="84"/>
      <c r="FW1056" s="84"/>
      <c r="FX1056" s="84"/>
      <c r="FY1056" s="84"/>
      <c r="FZ1056" s="84"/>
      <c r="GA1056" s="84"/>
      <c r="GB1056" s="84"/>
      <c r="GC1056" s="84"/>
      <c r="GD1056" s="84"/>
      <c r="GE1056" s="84"/>
      <c r="GF1056" s="84"/>
      <c r="GG1056" s="84"/>
      <c r="GH1056" s="84"/>
      <c r="GI1056" s="84"/>
      <c r="GJ1056" s="84"/>
      <c r="GK1056" s="84"/>
      <c r="GL1056" s="84"/>
      <c r="GM1056" s="84"/>
      <c r="GN1056" s="84"/>
      <c r="GO1056" s="84"/>
      <c r="GP1056" s="84"/>
      <c r="GQ1056" s="84"/>
      <c r="GR1056" s="84"/>
      <c r="GS1056" s="84"/>
      <c r="GT1056" s="84"/>
      <c r="GU1056" s="84"/>
      <c r="GV1056" s="84"/>
      <c r="GW1056" s="84"/>
      <c r="GX1056" s="84"/>
      <c r="GY1056" s="84"/>
      <c r="GZ1056" s="84"/>
      <c r="HA1056" s="84"/>
      <c r="HB1056" s="84"/>
      <c r="HC1056" s="84"/>
      <c r="HD1056" s="84"/>
      <c r="HE1056" s="84"/>
      <c r="HF1056" s="84"/>
      <c r="HG1056" s="84"/>
      <c r="HH1056" s="84"/>
      <c r="HI1056" s="84"/>
      <c r="HJ1056" s="84"/>
      <c r="HK1056" s="84"/>
      <c r="HL1056" s="84"/>
      <c r="HM1056" s="84"/>
      <c r="HN1056" s="84"/>
      <c r="HO1056" s="84"/>
      <c r="HP1056" s="84"/>
      <c r="HQ1056" s="84"/>
      <c r="HR1056" s="84"/>
      <c r="HS1056" s="84"/>
      <c r="HT1056" s="84"/>
      <c r="HU1056" s="84"/>
      <c r="HV1056" s="84"/>
      <c r="HW1056" s="84"/>
      <c r="HX1056" s="84"/>
      <c r="HY1056" s="84"/>
      <c r="HZ1056" s="84"/>
      <c r="IA1056" s="84"/>
      <c r="IB1056" s="84"/>
      <c r="IC1056" s="84"/>
      <c r="ID1056" s="84"/>
      <c r="IE1056" s="84"/>
      <c r="IF1056" s="84"/>
      <c r="IG1056" s="84"/>
      <c r="IH1056" s="84"/>
      <c r="II1056" s="84"/>
      <c r="IJ1056" s="84"/>
      <c r="IK1056" s="84"/>
      <c r="IL1056" s="84"/>
    </row>
    <row r="1057" spans="1:246" ht="30">
      <c r="A1057" s="49" t="s">
        <v>875</v>
      </c>
      <c r="B1057" s="49" t="s">
        <v>23</v>
      </c>
      <c r="E1057" s="90">
        <v>3</v>
      </c>
      <c r="F1057" s="115" t="s">
        <v>582</v>
      </c>
      <c r="G1057" s="124" t="s">
        <v>581</v>
      </c>
      <c r="H1057" s="222">
        <f t="shared" si="213"/>
        <v>160</v>
      </c>
      <c r="I1057" s="203">
        <v>160</v>
      </c>
      <c r="J1057" s="113"/>
      <c r="K1057" s="113"/>
      <c r="L1057" s="88">
        <f t="shared" si="214"/>
        <v>160</v>
      </c>
      <c r="M1057" s="113">
        <v>160</v>
      </c>
      <c r="N1057" s="114"/>
      <c r="O1057" s="113"/>
      <c r="P1057" s="113">
        <f t="shared" si="215"/>
        <v>0</v>
      </c>
      <c r="Q1057" s="113"/>
      <c r="R1057" s="114"/>
      <c r="S1057" s="114"/>
      <c r="T1057" s="114">
        <f t="shared" si="216"/>
        <v>0</v>
      </c>
      <c r="U1057" s="114"/>
      <c r="V1057" s="114"/>
      <c r="W1057" s="114"/>
      <c r="X1057" s="82" t="s">
        <v>455</v>
      </c>
      <c r="Y1057" s="82"/>
      <c r="Z1057" s="50">
        <f t="shared" si="205"/>
        <v>160</v>
      </c>
      <c r="AA1057" s="51">
        <f t="shared" si="206"/>
        <v>160</v>
      </c>
      <c r="AB1057" s="51">
        <f t="shared" si="207"/>
        <v>0</v>
      </c>
      <c r="AC1057" s="51">
        <f t="shared" si="208"/>
        <v>0</v>
      </c>
      <c r="AD1057" s="84"/>
      <c r="AE1057" s="84"/>
      <c r="AF1057" s="84"/>
      <c r="AG1057" s="84"/>
      <c r="AH1057" s="84"/>
      <c r="AI1057" s="84"/>
      <c r="AJ1057" s="84"/>
      <c r="AK1057" s="84"/>
      <c r="AL1057" s="84"/>
      <c r="AM1057" s="84"/>
      <c r="AN1057" s="84"/>
      <c r="AO1057" s="84"/>
      <c r="AP1057" s="84"/>
      <c r="AQ1057" s="84"/>
      <c r="AR1057" s="84"/>
      <c r="AS1057" s="84"/>
      <c r="AT1057" s="84"/>
      <c r="AU1057" s="84"/>
      <c r="AV1057" s="84"/>
      <c r="AW1057" s="84"/>
      <c r="AX1057" s="84"/>
      <c r="AY1057" s="84"/>
      <c r="AZ1057" s="84"/>
      <c r="BA1057" s="84"/>
      <c r="BB1057" s="84"/>
      <c r="BC1057" s="84"/>
      <c r="BD1057" s="84"/>
      <c r="BE1057" s="84"/>
      <c r="BF1057" s="84"/>
      <c r="BG1057" s="84"/>
      <c r="BH1057" s="84"/>
      <c r="BI1057" s="84"/>
      <c r="BJ1057" s="84"/>
      <c r="BK1057" s="84"/>
      <c r="BL1057" s="84"/>
      <c r="BM1057" s="84"/>
      <c r="BN1057" s="84"/>
      <c r="BO1057" s="84"/>
      <c r="BP1057" s="84"/>
      <c r="BQ1057" s="84"/>
      <c r="BR1057" s="84"/>
      <c r="BS1057" s="84"/>
      <c r="BT1057" s="84"/>
      <c r="BU1057" s="84"/>
      <c r="BV1057" s="84"/>
      <c r="BW1057" s="84"/>
      <c r="BX1057" s="84"/>
      <c r="BY1057" s="84"/>
      <c r="BZ1057" s="84"/>
      <c r="CA1057" s="84"/>
      <c r="CB1057" s="84"/>
      <c r="CC1057" s="84"/>
      <c r="CD1057" s="84"/>
      <c r="CE1057" s="84"/>
      <c r="CF1057" s="84"/>
      <c r="CG1057" s="84"/>
      <c r="CH1057" s="84"/>
      <c r="CI1057" s="84"/>
      <c r="CJ1057" s="84"/>
      <c r="CK1057" s="84"/>
      <c r="CL1057" s="84"/>
      <c r="CM1057" s="84"/>
      <c r="CN1057" s="84"/>
      <c r="CO1057" s="84"/>
      <c r="CP1057" s="84"/>
      <c r="CQ1057" s="84"/>
      <c r="CR1057" s="84"/>
      <c r="CS1057" s="84"/>
      <c r="CT1057" s="84"/>
      <c r="CU1057" s="84"/>
      <c r="CV1057" s="84"/>
      <c r="CW1057" s="84"/>
      <c r="CX1057" s="84"/>
      <c r="CY1057" s="84"/>
      <c r="CZ1057" s="84"/>
      <c r="DA1057" s="84"/>
      <c r="DB1057" s="84"/>
      <c r="DC1057" s="84"/>
      <c r="DD1057" s="84"/>
      <c r="DE1057" s="84"/>
      <c r="DF1057" s="84"/>
      <c r="DG1057" s="84"/>
      <c r="DH1057" s="84"/>
      <c r="DI1057" s="84"/>
      <c r="DJ1057" s="84"/>
      <c r="DK1057" s="84"/>
      <c r="DL1057" s="84"/>
      <c r="DM1057" s="84"/>
      <c r="DN1057" s="84"/>
      <c r="DO1057" s="84"/>
      <c r="DP1057" s="84"/>
      <c r="DQ1057" s="84"/>
      <c r="DR1057" s="84"/>
      <c r="DS1057" s="84"/>
      <c r="DT1057" s="84"/>
      <c r="DU1057" s="84"/>
      <c r="DV1057" s="84"/>
      <c r="DW1057" s="84"/>
      <c r="DX1057" s="84"/>
      <c r="DY1057" s="84"/>
      <c r="DZ1057" s="84"/>
      <c r="EA1057" s="84"/>
      <c r="EB1057" s="84"/>
      <c r="EC1057" s="84"/>
      <c r="ED1057" s="84"/>
      <c r="EE1057" s="84"/>
      <c r="EF1057" s="84"/>
      <c r="EG1057" s="84"/>
      <c r="EH1057" s="84"/>
      <c r="EI1057" s="84"/>
      <c r="EJ1057" s="84"/>
      <c r="EK1057" s="84"/>
      <c r="EL1057" s="84"/>
      <c r="EM1057" s="84"/>
      <c r="EN1057" s="84"/>
      <c r="EO1057" s="84"/>
      <c r="EP1057" s="84"/>
      <c r="EQ1057" s="84"/>
      <c r="ER1057" s="84"/>
      <c r="ES1057" s="84"/>
      <c r="ET1057" s="84"/>
      <c r="EU1057" s="84"/>
      <c r="EV1057" s="84"/>
      <c r="EW1057" s="84"/>
      <c r="EX1057" s="84"/>
      <c r="EY1057" s="84"/>
      <c r="EZ1057" s="84"/>
      <c r="FA1057" s="84"/>
      <c r="FB1057" s="84"/>
      <c r="FC1057" s="84"/>
      <c r="FD1057" s="84"/>
      <c r="FE1057" s="84"/>
      <c r="FF1057" s="84"/>
      <c r="FG1057" s="84"/>
      <c r="FH1057" s="84"/>
      <c r="FI1057" s="84"/>
      <c r="FJ1057" s="84"/>
      <c r="FK1057" s="84"/>
      <c r="FL1057" s="84"/>
      <c r="FM1057" s="84"/>
      <c r="FN1057" s="84"/>
      <c r="FO1057" s="84"/>
      <c r="FP1057" s="84"/>
      <c r="FQ1057" s="84"/>
      <c r="FR1057" s="84"/>
      <c r="FS1057" s="84"/>
      <c r="FT1057" s="84"/>
      <c r="FU1057" s="84"/>
      <c r="FV1057" s="84"/>
      <c r="FW1057" s="84"/>
      <c r="FX1057" s="84"/>
      <c r="FY1057" s="84"/>
      <c r="FZ1057" s="84"/>
      <c r="GA1057" s="84"/>
      <c r="GB1057" s="84"/>
      <c r="GC1057" s="84"/>
      <c r="GD1057" s="84"/>
      <c r="GE1057" s="84"/>
      <c r="GF1057" s="84"/>
      <c r="GG1057" s="84"/>
      <c r="GH1057" s="84"/>
      <c r="GI1057" s="84"/>
      <c r="GJ1057" s="84"/>
      <c r="GK1057" s="84"/>
      <c r="GL1057" s="84"/>
      <c r="GM1057" s="84"/>
      <c r="GN1057" s="84"/>
      <c r="GO1057" s="84"/>
      <c r="GP1057" s="84"/>
      <c r="GQ1057" s="84"/>
      <c r="GR1057" s="84"/>
      <c r="GS1057" s="84"/>
      <c r="GT1057" s="84"/>
      <c r="GU1057" s="84"/>
      <c r="GV1057" s="84"/>
      <c r="GW1057" s="84"/>
      <c r="GX1057" s="84"/>
      <c r="GY1057" s="84"/>
      <c r="GZ1057" s="84"/>
      <c r="HA1057" s="84"/>
      <c r="HB1057" s="84"/>
      <c r="HC1057" s="84"/>
      <c r="HD1057" s="84"/>
      <c r="HE1057" s="84"/>
      <c r="HF1057" s="84"/>
      <c r="HG1057" s="84"/>
      <c r="HH1057" s="84"/>
      <c r="HI1057" s="84"/>
      <c r="HJ1057" s="84"/>
      <c r="HK1057" s="84"/>
      <c r="HL1057" s="84"/>
      <c r="HM1057" s="84"/>
      <c r="HN1057" s="84"/>
      <c r="HO1057" s="84"/>
      <c r="HP1057" s="84"/>
      <c r="HQ1057" s="84"/>
      <c r="HR1057" s="84"/>
      <c r="HS1057" s="84"/>
      <c r="HT1057" s="84"/>
      <c r="HU1057" s="84"/>
      <c r="HV1057" s="84"/>
      <c r="HW1057" s="84"/>
      <c r="HX1057" s="84"/>
      <c r="HY1057" s="84"/>
      <c r="HZ1057" s="84"/>
      <c r="IA1057" s="84"/>
      <c r="IB1057" s="84"/>
      <c r="IC1057" s="84"/>
      <c r="ID1057" s="84"/>
      <c r="IE1057" s="84"/>
      <c r="IF1057" s="84"/>
      <c r="IG1057" s="84"/>
      <c r="IH1057" s="84"/>
      <c r="II1057" s="84"/>
      <c r="IJ1057" s="84"/>
      <c r="IK1057" s="84"/>
      <c r="IL1057" s="84"/>
    </row>
    <row r="1058" spans="1:246" ht="30">
      <c r="A1058" s="49" t="s">
        <v>875</v>
      </c>
      <c r="B1058" s="49" t="s">
        <v>23</v>
      </c>
      <c r="E1058" s="90">
        <v>4</v>
      </c>
      <c r="F1058" s="115" t="s">
        <v>583</v>
      </c>
      <c r="G1058" s="395" t="s">
        <v>462</v>
      </c>
      <c r="H1058" s="222">
        <f t="shared" si="213"/>
        <v>162</v>
      </c>
      <c r="I1058" s="203">
        <v>162</v>
      </c>
      <c r="J1058" s="113"/>
      <c r="K1058" s="113"/>
      <c r="L1058" s="88">
        <f t="shared" si="214"/>
        <v>162</v>
      </c>
      <c r="M1058" s="113">
        <v>162</v>
      </c>
      <c r="N1058" s="114"/>
      <c r="O1058" s="113"/>
      <c r="P1058" s="113">
        <f t="shared" si="215"/>
        <v>0</v>
      </c>
      <c r="Q1058" s="113"/>
      <c r="R1058" s="114"/>
      <c r="S1058" s="114"/>
      <c r="T1058" s="114">
        <f t="shared" si="216"/>
        <v>0.72699999999999998</v>
      </c>
      <c r="U1058" s="114">
        <v>0.72699999999999998</v>
      </c>
      <c r="V1058" s="114"/>
      <c r="W1058" s="114"/>
      <c r="X1058" s="82" t="s">
        <v>463</v>
      </c>
      <c r="Y1058" s="82"/>
      <c r="Z1058" s="50">
        <f t="shared" si="205"/>
        <v>162</v>
      </c>
      <c r="AA1058" s="51">
        <f t="shared" si="206"/>
        <v>162</v>
      </c>
      <c r="AB1058" s="51">
        <f t="shared" si="207"/>
        <v>0</v>
      </c>
      <c r="AC1058" s="51">
        <f t="shared" si="208"/>
        <v>0.72699999999999998</v>
      </c>
      <c r="AD1058" s="84"/>
      <c r="AE1058" s="84"/>
      <c r="AF1058" s="84"/>
      <c r="AG1058" s="84"/>
      <c r="AH1058" s="84"/>
      <c r="AI1058" s="84"/>
      <c r="AJ1058" s="84"/>
      <c r="AK1058" s="84"/>
      <c r="AL1058" s="84"/>
      <c r="AM1058" s="84"/>
      <c r="AN1058" s="84"/>
      <c r="AO1058" s="84"/>
      <c r="AP1058" s="84"/>
      <c r="AQ1058" s="84"/>
      <c r="AR1058" s="84"/>
      <c r="AS1058" s="84"/>
      <c r="AT1058" s="84"/>
      <c r="AU1058" s="84"/>
      <c r="AV1058" s="84"/>
      <c r="AW1058" s="84"/>
      <c r="AX1058" s="84"/>
      <c r="AY1058" s="84"/>
      <c r="AZ1058" s="84"/>
      <c r="BA1058" s="84"/>
      <c r="BB1058" s="84"/>
      <c r="BC1058" s="84"/>
      <c r="BD1058" s="84"/>
      <c r="BE1058" s="84"/>
      <c r="BF1058" s="84"/>
      <c r="BG1058" s="84"/>
      <c r="BH1058" s="84"/>
      <c r="BI1058" s="84"/>
      <c r="BJ1058" s="84"/>
      <c r="BK1058" s="84"/>
      <c r="BL1058" s="84"/>
      <c r="BM1058" s="84"/>
      <c r="BN1058" s="84"/>
      <c r="BO1058" s="84"/>
      <c r="BP1058" s="84"/>
      <c r="BQ1058" s="84"/>
      <c r="BR1058" s="84"/>
      <c r="BS1058" s="84"/>
      <c r="BT1058" s="84"/>
      <c r="BU1058" s="84"/>
      <c r="BV1058" s="84"/>
      <c r="BW1058" s="84"/>
      <c r="BX1058" s="84"/>
      <c r="BY1058" s="84"/>
      <c r="BZ1058" s="84"/>
      <c r="CA1058" s="84"/>
      <c r="CB1058" s="84"/>
      <c r="CC1058" s="84"/>
      <c r="CD1058" s="84"/>
      <c r="CE1058" s="84"/>
      <c r="CF1058" s="84"/>
      <c r="CG1058" s="84"/>
      <c r="CH1058" s="84"/>
      <c r="CI1058" s="84"/>
      <c r="CJ1058" s="84"/>
      <c r="CK1058" s="84"/>
      <c r="CL1058" s="84"/>
      <c r="CM1058" s="84"/>
      <c r="CN1058" s="84"/>
      <c r="CO1058" s="84"/>
      <c r="CP1058" s="84"/>
      <c r="CQ1058" s="84"/>
      <c r="CR1058" s="84"/>
      <c r="CS1058" s="84"/>
      <c r="CT1058" s="84"/>
      <c r="CU1058" s="84"/>
      <c r="CV1058" s="84"/>
      <c r="CW1058" s="84"/>
      <c r="CX1058" s="84"/>
      <c r="CY1058" s="84"/>
      <c r="CZ1058" s="84"/>
      <c r="DA1058" s="84"/>
      <c r="DB1058" s="84"/>
      <c r="DC1058" s="84"/>
      <c r="DD1058" s="84"/>
      <c r="DE1058" s="84"/>
      <c r="DF1058" s="84"/>
      <c r="DG1058" s="84"/>
      <c r="DH1058" s="84"/>
      <c r="DI1058" s="84"/>
      <c r="DJ1058" s="84"/>
      <c r="DK1058" s="84"/>
      <c r="DL1058" s="84"/>
      <c r="DM1058" s="84"/>
      <c r="DN1058" s="84"/>
      <c r="DO1058" s="84"/>
      <c r="DP1058" s="84"/>
      <c r="DQ1058" s="84"/>
      <c r="DR1058" s="84"/>
      <c r="DS1058" s="84"/>
      <c r="DT1058" s="84"/>
      <c r="DU1058" s="84"/>
      <c r="DV1058" s="84"/>
      <c r="DW1058" s="84"/>
      <c r="DX1058" s="84"/>
      <c r="DY1058" s="84"/>
      <c r="DZ1058" s="84"/>
      <c r="EA1058" s="84"/>
      <c r="EB1058" s="84"/>
      <c r="EC1058" s="84"/>
      <c r="ED1058" s="84"/>
      <c r="EE1058" s="84"/>
      <c r="EF1058" s="84"/>
      <c r="EG1058" s="84"/>
      <c r="EH1058" s="84"/>
      <c r="EI1058" s="84"/>
      <c r="EJ1058" s="84"/>
      <c r="EK1058" s="84"/>
      <c r="EL1058" s="84"/>
      <c r="EM1058" s="84"/>
      <c r="EN1058" s="84"/>
      <c r="EO1058" s="84"/>
      <c r="EP1058" s="84"/>
      <c r="EQ1058" s="84"/>
      <c r="ER1058" s="84"/>
      <c r="ES1058" s="84"/>
      <c r="ET1058" s="84"/>
      <c r="EU1058" s="84"/>
      <c r="EV1058" s="84"/>
      <c r="EW1058" s="84"/>
      <c r="EX1058" s="84"/>
      <c r="EY1058" s="84"/>
      <c r="EZ1058" s="84"/>
      <c r="FA1058" s="84"/>
      <c r="FB1058" s="84"/>
      <c r="FC1058" s="84"/>
      <c r="FD1058" s="84"/>
      <c r="FE1058" s="84"/>
      <c r="FF1058" s="84"/>
      <c r="FG1058" s="84"/>
      <c r="FH1058" s="84"/>
      <c r="FI1058" s="84"/>
      <c r="FJ1058" s="84"/>
      <c r="FK1058" s="84"/>
      <c r="FL1058" s="84"/>
      <c r="FM1058" s="84"/>
      <c r="FN1058" s="84"/>
      <c r="FO1058" s="84"/>
      <c r="FP1058" s="84"/>
      <c r="FQ1058" s="84"/>
      <c r="FR1058" s="84"/>
      <c r="FS1058" s="84"/>
      <c r="FT1058" s="84"/>
      <c r="FU1058" s="84"/>
      <c r="FV1058" s="84"/>
      <c r="FW1058" s="84"/>
      <c r="FX1058" s="84"/>
      <c r="FY1058" s="84"/>
      <c r="FZ1058" s="84"/>
      <c r="GA1058" s="84"/>
      <c r="GB1058" s="84"/>
      <c r="GC1058" s="84"/>
      <c r="GD1058" s="84"/>
      <c r="GE1058" s="84"/>
      <c r="GF1058" s="84"/>
      <c r="GG1058" s="84"/>
      <c r="GH1058" s="84"/>
      <c r="GI1058" s="84"/>
      <c r="GJ1058" s="84"/>
      <c r="GK1058" s="84"/>
      <c r="GL1058" s="84"/>
      <c r="GM1058" s="84"/>
      <c r="GN1058" s="84"/>
      <c r="GO1058" s="84"/>
      <c r="GP1058" s="84"/>
      <c r="GQ1058" s="84"/>
      <c r="GR1058" s="84"/>
      <c r="GS1058" s="84"/>
      <c r="GT1058" s="84"/>
      <c r="GU1058" s="84"/>
      <c r="GV1058" s="84"/>
      <c r="GW1058" s="84"/>
      <c r="GX1058" s="84"/>
      <c r="GY1058" s="84"/>
      <c r="GZ1058" s="84"/>
      <c r="HA1058" s="84"/>
      <c r="HB1058" s="84"/>
      <c r="HC1058" s="84"/>
      <c r="HD1058" s="84"/>
      <c r="HE1058" s="84"/>
      <c r="HF1058" s="84"/>
      <c r="HG1058" s="84"/>
      <c r="HH1058" s="84"/>
      <c r="HI1058" s="84"/>
      <c r="HJ1058" s="84"/>
      <c r="HK1058" s="84"/>
      <c r="HL1058" s="84"/>
      <c r="HM1058" s="84"/>
      <c r="HN1058" s="84"/>
      <c r="HO1058" s="84"/>
      <c r="HP1058" s="84"/>
      <c r="HQ1058" s="84"/>
      <c r="HR1058" s="84"/>
      <c r="HS1058" s="84"/>
      <c r="HT1058" s="84"/>
      <c r="HU1058" s="84"/>
      <c r="HV1058" s="84"/>
      <c r="HW1058" s="84"/>
      <c r="HX1058" s="84"/>
      <c r="HY1058" s="84"/>
      <c r="HZ1058" s="84"/>
      <c r="IA1058" s="84"/>
      <c r="IB1058" s="84"/>
      <c r="IC1058" s="84"/>
      <c r="ID1058" s="84"/>
      <c r="IE1058" s="84"/>
      <c r="IF1058" s="84"/>
      <c r="IG1058" s="84"/>
      <c r="IH1058" s="84"/>
      <c r="II1058" s="84"/>
      <c r="IJ1058" s="84"/>
      <c r="IK1058" s="84"/>
      <c r="IL1058" s="84"/>
    </row>
    <row r="1059" spans="1:246" ht="30">
      <c r="A1059" s="49" t="s">
        <v>875</v>
      </c>
      <c r="B1059" s="49" t="s">
        <v>23</v>
      </c>
      <c r="E1059" s="90">
        <v>5</v>
      </c>
      <c r="F1059" s="115" t="s">
        <v>584</v>
      </c>
      <c r="G1059" s="395"/>
      <c r="H1059" s="222">
        <f t="shared" si="213"/>
        <v>186.6</v>
      </c>
      <c r="I1059" s="203">
        <v>186.6</v>
      </c>
      <c r="J1059" s="113"/>
      <c r="K1059" s="113"/>
      <c r="L1059" s="88">
        <f t="shared" si="214"/>
        <v>186.6</v>
      </c>
      <c r="M1059" s="113">
        <v>186.6</v>
      </c>
      <c r="N1059" s="114"/>
      <c r="O1059" s="113"/>
      <c r="P1059" s="113">
        <f t="shared" si="215"/>
        <v>0</v>
      </c>
      <c r="Q1059" s="113"/>
      <c r="R1059" s="114"/>
      <c r="S1059" s="114"/>
      <c r="T1059" s="114">
        <f t="shared" si="216"/>
        <v>1.6E-2</v>
      </c>
      <c r="U1059" s="114">
        <v>1.6E-2</v>
      </c>
      <c r="V1059" s="114"/>
      <c r="W1059" s="114"/>
      <c r="X1059" s="82" t="s">
        <v>463</v>
      </c>
      <c r="Y1059" s="82"/>
      <c r="Z1059" s="50">
        <f t="shared" si="205"/>
        <v>186.6</v>
      </c>
      <c r="AA1059" s="51">
        <f t="shared" si="206"/>
        <v>186.6</v>
      </c>
      <c r="AB1059" s="51">
        <f t="shared" si="207"/>
        <v>0</v>
      </c>
      <c r="AC1059" s="51">
        <f t="shared" si="208"/>
        <v>1.6E-2</v>
      </c>
      <c r="AD1059" s="84"/>
      <c r="AE1059" s="84"/>
      <c r="AF1059" s="84"/>
      <c r="AG1059" s="84"/>
      <c r="AH1059" s="84"/>
      <c r="AI1059" s="84"/>
      <c r="AJ1059" s="84"/>
      <c r="AK1059" s="84"/>
      <c r="AL1059" s="84"/>
      <c r="AM1059" s="84"/>
      <c r="AN1059" s="84"/>
      <c r="AO1059" s="84"/>
      <c r="AP1059" s="84"/>
      <c r="AQ1059" s="84"/>
      <c r="AR1059" s="84"/>
      <c r="AS1059" s="84"/>
      <c r="AT1059" s="84"/>
      <c r="AU1059" s="84"/>
      <c r="AV1059" s="84"/>
      <c r="AW1059" s="84"/>
      <c r="AX1059" s="84"/>
      <c r="AY1059" s="84"/>
      <c r="AZ1059" s="84"/>
      <c r="BA1059" s="84"/>
      <c r="BB1059" s="84"/>
      <c r="BC1059" s="84"/>
      <c r="BD1059" s="84"/>
      <c r="BE1059" s="84"/>
      <c r="BF1059" s="84"/>
      <c r="BG1059" s="84"/>
      <c r="BH1059" s="84"/>
      <c r="BI1059" s="84"/>
      <c r="BJ1059" s="84"/>
      <c r="BK1059" s="84"/>
      <c r="BL1059" s="84"/>
      <c r="BM1059" s="84"/>
      <c r="BN1059" s="84"/>
      <c r="BO1059" s="84"/>
      <c r="BP1059" s="84"/>
      <c r="BQ1059" s="84"/>
      <c r="BR1059" s="84"/>
      <c r="BS1059" s="84"/>
      <c r="BT1059" s="84"/>
      <c r="BU1059" s="84"/>
      <c r="BV1059" s="84"/>
      <c r="BW1059" s="84"/>
      <c r="BX1059" s="84"/>
      <c r="BY1059" s="84"/>
      <c r="BZ1059" s="84"/>
      <c r="CA1059" s="84"/>
      <c r="CB1059" s="84"/>
      <c r="CC1059" s="84"/>
      <c r="CD1059" s="84"/>
      <c r="CE1059" s="84"/>
      <c r="CF1059" s="84"/>
      <c r="CG1059" s="84"/>
      <c r="CH1059" s="84"/>
      <c r="CI1059" s="84"/>
      <c r="CJ1059" s="84"/>
      <c r="CK1059" s="84"/>
      <c r="CL1059" s="84"/>
      <c r="CM1059" s="84"/>
      <c r="CN1059" s="84"/>
      <c r="CO1059" s="84"/>
      <c r="CP1059" s="84"/>
      <c r="CQ1059" s="84"/>
      <c r="CR1059" s="84"/>
      <c r="CS1059" s="84"/>
      <c r="CT1059" s="84"/>
      <c r="CU1059" s="84"/>
      <c r="CV1059" s="84"/>
      <c r="CW1059" s="84"/>
      <c r="CX1059" s="84"/>
      <c r="CY1059" s="84"/>
      <c r="CZ1059" s="84"/>
      <c r="DA1059" s="84"/>
      <c r="DB1059" s="84"/>
      <c r="DC1059" s="84"/>
      <c r="DD1059" s="84"/>
      <c r="DE1059" s="84"/>
      <c r="DF1059" s="84"/>
      <c r="DG1059" s="84"/>
      <c r="DH1059" s="84"/>
      <c r="DI1059" s="84"/>
      <c r="DJ1059" s="84"/>
      <c r="DK1059" s="84"/>
      <c r="DL1059" s="84"/>
      <c r="DM1059" s="84"/>
      <c r="DN1059" s="84"/>
      <c r="DO1059" s="84"/>
      <c r="DP1059" s="84"/>
      <c r="DQ1059" s="84"/>
      <c r="DR1059" s="84"/>
      <c r="DS1059" s="84"/>
      <c r="DT1059" s="84"/>
      <c r="DU1059" s="84"/>
      <c r="DV1059" s="84"/>
      <c r="DW1059" s="84"/>
      <c r="DX1059" s="84"/>
      <c r="DY1059" s="84"/>
      <c r="DZ1059" s="84"/>
      <c r="EA1059" s="84"/>
      <c r="EB1059" s="84"/>
      <c r="EC1059" s="84"/>
      <c r="ED1059" s="84"/>
      <c r="EE1059" s="84"/>
      <c r="EF1059" s="84"/>
      <c r="EG1059" s="84"/>
      <c r="EH1059" s="84"/>
      <c r="EI1059" s="84"/>
      <c r="EJ1059" s="84"/>
      <c r="EK1059" s="84"/>
      <c r="EL1059" s="84"/>
      <c r="EM1059" s="84"/>
      <c r="EN1059" s="84"/>
      <c r="EO1059" s="84"/>
      <c r="EP1059" s="84"/>
      <c r="EQ1059" s="84"/>
      <c r="ER1059" s="84"/>
      <c r="ES1059" s="84"/>
      <c r="ET1059" s="84"/>
      <c r="EU1059" s="84"/>
      <c r="EV1059" s="84"/>
      <c r="EW1059" s="84"/>
      <c r="EX1059" s="84"/>
      <c r="EY1059" s="84"/>
      <c r="EZ1059" s="84"/>
      <c r="FA1059" s="84"/>
      <c r="FB1059" s="84"/>
      <c r="FC1059" s="84"/>
      <c r="FD1059" s="84"/>
      <c r="FE1059" s="84"/>
      <c r="FF1059" s="84"/>
      <c r="FG1059" s="84"/>
      <c r="FH1059" s="84"/>
      <c r="FI1059" s="84"/>
      <c r="FJ1059" s="84"/>
      <c r="FK1059" s="84"/>
      <c r="FL1059" s="84"/>
      <c r="FM1059" s="84"/>
      <c r="FN1059" s="84"/>
      <c r="FO1059" s="84"/>
      <c r="FP1059" s="84"/>
      <c r="FQ1059" s="84"/>
      <c r="FR1059" s="84"/>
      <c r="FS1059" s="84"/>
      <c r="FT1059" s="84"/>
      <c r="FU1059" s="84"/>
      <c r="FV1059" s="84"/>
      <c r="FW1059" s="84"/>
      <c r="FX1059" s="84"/>
      <c r="FY1059" s="84"/>
      <c r="FZ1059" s="84"/>
      <c r="GA1059" s="84"/>
      <c r="GB1059" s="84"/>
      <c r="GC1059" s="84"/>
      <c r="GD1059" s="84"/>
      <c r="GE1059" s="84"/>
      <c r="GF1059" s="84"/>
      <c r="GG1059" s="84"/>
      <c r="GH1059" s="84"/>
      <c r="GI1059" s="84"/>
      <c r="GJ1059" s="84"/>
      <c r="GK1059" s="84"/>
      <c r="GL1059" s="84"/>
      <c r="GM1059" s="84"/>
      <c r="GN1059" s="84"/>
      <c r="GO1059" s="84"/>
      <c r="GP1059" s="84"/>
      <c r="GQ1059" s="84"/>
      <c r="GR1059" s="84"/>
      <c r="GS1059" s="84"/>
      <c r="GT1059" s="84"/>
      <c r="GU1059" s="84"/>
      <c r="GV1059" s="84"/>
      <c r="GW1059" s="84"/>
      <c r="GX1059" s="84"/>
      <c r="GY1059" s="84"/>
      <c r="GZ1059" s="84"/>
      <c r="HA1059" s="84"/>
      <c r="HB1059" s="84"/>
      <c r="HC1059" s="84"/>
      <c r="HD1059" s="84"/>
      <c r="HE1059" s="84"/>
      <c r="HF1059" s="84"/>
      <c r="HG1059" s="84"/>
      <c r="HH1059" s="84"/>
      <c r="HI1059" s="84"/>
      <c r="HJ1059" s="84"/>
      <c r="HK1059" s="84"/>
      <c r="HL1059" s="84"/>
      <c r="HM1059" s="84"/>
      <c r="HN1059" s="84"/>
      <c r="HO1059" s="84"/>
      <c r="HP1059" s="84"/>
      <c r="HQ1059" s="84"/>
      <c r="HR1059" s="84"/>
      <c r="HS1059" s="84"/>
      <c r="HT1059" s="84"/>
      <c r="HU1059" s="84"/>
      <c r="HV1059" s="84"/>
      <c r="HW1059" s="84"/>
      <c r="HX1059" s="84"/>
      <c r="HY1059" s="84"/>
      <c r="HZ1059" s="84"/>
      <c r="IA1059" s="84"/>
      <c r="IB1059" s="84"/>
      <c r="IC1059" s="84"/>
      <c r="ID1059" s="84"/>
      <c r="IE1059" s="84"/>
      <c r="IF1059" s="84"/>
      <c r="IG1059" s="84"/>
      <c r="IH1059" s="84"/>
      <c r="II1059" s="84"/>
      <c r="IJ1059" s="84"/>
      <c r="IK1059" s="84"/>
      <c r="IL1059" s="84"/>
    </row>
    <row r="1060" spans="1:246" ht="30">
      <c r="A1060" s="49" t="s">
        <v>875</v>
      </c>
      <c r="B1060" s="49" t="s">
        <v>23</v>
      </c>
      <c r="E1060" s="90">
        <v>6</v>
      </c>
      <c r="F1060" s="115" t="s">
        <v>585</v>
      </c>
      <c r="G1060" s="124" t="s">
        <v>460</v>
      </c>
      <c r="H1060" s="222">
        <f t="shared" si="213"/>
        <v>162</v>
      </c>
      <c r="I1060" s="203">
        <v>162</v>
      </c>
      <c r="J1060" s="113"/>
      <c r="K1060" s="113"/>
      <c r="L1060" s="88">
        <f t="shared" si="214"/>
        <v>162</v>
      </c>
      <c r="M1060" s="113">
        <v>162</v>
      </c>
      <c r="N1060" s="114"/>
      <c r="O1060" s="113"/>
      <c r="P1060" s="113">
        <f t="shared" si="215"/>
        <v>0</v>
      </c>
      <c r="Q1060" s="113"/>
      <c r="R1060" s="114"/>
      <c r="S1060" s="114"/>
      <c r="T1060" s="114">
        <f t="shared" si="216"/>
        <v>0</v>
      </c>
      <c r="U1060" s="114"/>
      <c r="V1060" s="114"/>
      <c r="W1060" s="114"/>
      <c r="X1060" s="82" t="s">
        <v>451</v>
      </c>
      <c r="Y1060" s="82"/>
      <c r="Z1060" s="50">
        <f t="shared" si="205"/>
        <v>162</v>
      </c>
      <c r="AA1060" s="51">
        <f t="shared" si="206"/>
        <v>162</v>
      </c>
      <c r="AB1060" s="51">
        <f t="shared" si="207"/>
        <v>0</v>
      </c>
      <c r="AC1060" s="51">
        <f t="shared" si="208"/>
        <v>0</v>
      </c>
      <c r="AD1060" s="84"/>
      <c r="AE1060" s="84"/>
      <c r="AF1060" s="84"/>
      <c r="AG1060" s="84"/>
      <c r="AH1060" s="84"/>
      <c r="AI1060" s="84"/>
      <c r="AJ1060" s="84"/>
      <c r="AK1060" s="84"/>
      <c r="AL1060" s="84"/>
      <c r="AM1060" s="84"/>
      <c r="AN1060" s="84"/>
      <c r="AO1060" s="84"/>
      <c r="AP1060" s="84"/>
      <c r="AQ1060" s="84"/>
      <c r="AR1060" s="84"/>
      <c r="AS1060" s="84"/>
      <c r="AT1060" s="84"/>
      <c r="AU1060" s="84"/>
      <c r="AV1060" s="84"/>
      <c r="AW1060" s="84"/>
      <c r="AX1060" s="84"/>
      <c r="AY1060" s="84"/>
      <c r="AZ1060" s="84"/>
      <c r="BA1060" s="84"/>
      <c r="BB1060" s="84"/>
      <c r="BC1060" s="84"/>
      <c r="BD1060" s="84"/>
      <c r="BE1060" s="84"/>
      <c r="BF1060" s="84"/>
      <c r="BG1060" s="84"/>
      <c r="BH1060" s="84"/>
      <c r="BI1060" s="84"/>
      <c r="BJ1060" s="84"/>
      <c r="BK1060" s="84"/>
      <c r="BL1060" s="84"/>
      <c r="BM1060" s="84"/>
      <c r="BN1060" s="84"/>
      <c r="BO1060" s="84"/>
      <c r="BP1060" s="84"/>
      <c r="BQ1060" s="84"/>
      <c r="BR1060" s="84"/>
      <c r="BS1060" s="84"/>
      <c r="BT1060" s="84"/>
      <c r="BU1060" s="84"/>
      <c r="BV1060" s="84"/>
      <c r="BW1060" s="84"/>
      <c r="BX1060" s="84"/>
      <c r="BY1060" s="84"/>
      <c r="BZ1060" s="84"/>
      <c r="CA1060" s="84"/>
      <c r="CB1060" s="84"/>
      <c r="CC1060" s="84"/>
      <c r="CD1060" s="84"/>
      <c r="CE1060" s="84"/>
      <c r="CF1060" s="84"/>
      <c r="CG1060" s="84"/>
      <c r="CH1060" s="84"/>
      <c r="CI1060" s="84"/>
      <c r="CJ1060" s="84"/>
      <c r="CK1060" s="84"/>
      <c r="CL1060" s="84"/>
      <c r="CM1060" s="84"/>
      <c r="CN1060" s="84"/>
      <c r="CO1060" s="84"/>
      <c r="CP1060" s="84"/>
      <c r="CQ1060" s="84"/>
      <c r="CR1060" s="84"/>
      <c r="CS1060" s="84"/>
      <c r="CT1060" s="84"/>
      <c r="CU1060" s="84"/>
      <c r="CV1060" s="84"/>
      <c r="CW1060" s="84"/>
      <c r="CX1060" s="84"/>
      <c r="CY1060" s="84"/>
      <c r="CZ1060" s="84"/>
      <c r="DA1060" s="84"/>
      <c r="DB1060" s="84"/>
      <c r="DC1060" s="84"/>
      <c r="DD1060" s="84"/>
      <c r="DE1060" s="84"/>
      <c r="DF1060" s="84"/>
      <c r="DG1060" s="84"/>
      <c r="DH1060" s="84"/>
      <c r="DI1060" s="84"/>
      <c r="DJ1060" s="84"/>
      <c r="DK1060" s="84"/>
      <c r="DL1060" s="84"/>
      <c r="DM1060" s="84"/>
      <c r="DN1060" s="84"/>
      <c r="DO1060" s="84"/>
      <c r="DP1060" s="84"/>
      <c r="DQ1060" s="84"/>
      <c r="DR1060" s="84"/>
      <c r="DS1060" s="84"/>
      <c r="DT1060" s="84"/>
      <c r="DU1060" s="84"/>
      <c r="DV1060" s="84"/>
      <c r="DW1060" s="84"/>
      <c r="DX1060" s="84"/>
      <c r="DY1060" s="84"/>
      <c r="DZ1060" s="84"/>
      <c r="EA1060" s="84"/>
      <c r="EB1060" s="84"/>
      <c r="EC1060" s="84"/>
      <c r="ED1060" s="84"/>
      <c r="EE1060" s="84"/>
      <c r="EF1060" s="84"/>
      <c r="EG1060" s="84"/>
      <c r="EH1060" s="84"/>
      <c r="EI1060" s="84"/>
      <c r="EJ1060" s="84"/>
      <c r="EK1060" s="84"/>
      <c r="EL1060" s="84"/>
      <c r="EM1060" s="84"/>
      <c r="EN1060" s="84"/>
      <c r="EO1060" s="84"/>
      <c r="EP1060" s="84"/>
      <c r="EQ1060" s="84"/>
      <c r="ER1060" s="84"/>
      <c r="ES1060" s="84"/>
      <c r="ET1060" s="84"/>
      <c r="EU1060" s="84"/>
      <c r="EV1060" s="84"/>
      <c r="EW1060" s="84"/>
      <c r="EX1060" s="84"/>
      <c r="EY1060" s="84"/>
      <c r="EZ1060" s="84"/>
      <c r="FA1060" s="84"/>
      <c r="FB1060" s="84"/>
      <c r="FC1060" s="84"/>
      <c r="FD1060" s="84"/>
      <c r="FE1060" s="84"/>
      <c r="FF1060" s="84"/>
      <c r="FG1060" s="84"/>
      <c r="FH1060" s="84"/>
      <c r="FI1060" s="84"/>
      <c r="FJ1060" s="84"/>
      <c r="FK1060" s="84"/>
      <c r="FL1060" s="84"/>
      <c r="FM1060" s="84"/>
      <c r="FN1060" s="84"/>
      <c r="FO1060" s="84"/>
      <c r="FP1060" s="84"/>
      <c r="FQ1060" s="84"/>
      <c r="FR1060" s="84"/>
      <c r="FS1060" s="84"/>
      <c r="FT1060" s="84"/>
      <c r="FU1060" s="84"/>
      <c r="FV1060" s="84"/>
      <c r="FW1060" s="84"/>
      <c r="FX1060" s="84"/>
      <c r="FY1060" s="84"/>
      <c r="FZ1060" s="84"/>
      <c r="GA1060" s="84"/>
      <c r="GB1060" s="84"/>
      <c r="GC1060" s="84"/>
      <c r="GD1060" s="84"/>
      <c r="GE1060" s="84"/>
      <c r="GF1060" s="84"/>
      <c r="GG1060" s="84"/>
      <c r="GH1060" s="84"/>
      <c r="GI1060" s="84"/>
      <c r="GJ1060" s="84"/>
      <c r="GK1060" s="84"/>
      <c r="GL1060" s="84"/>
      <c r="GM1060" s="84"/>
      <c r="GN1060" s="84"/>
      <c r="GO1060" s="84"/>
      <c r="GP1060" s="84"/>
      <c r="GQ1060" s="84"/>
      <c r="GR1060" s="84"/>
      <c r="GS1060" s="84"/>
      <c r="GT1060" s="84"/>
      <c r="GU1060" s="84"/>
      <c r="GV1060" s="84"/>
      <c r="GW1060" s="84"/>
      <c r="GX1060" s="84"/>
      <c r="GY1060" s="84"/>
      <c r="GZ1060" s="84"/>
      <c r="HA1060" s="84"/>
      <c r="HB1060" s="84"/>
      <c r="HC1060" s="84"/>
      <c r="HD1060" s="84"/>
      <c r="HE1060" s="84"/>
      <c r="HF1060" s="84"/>
      <c r="HG1060" s="84"/>
      <c r="HH1060" s="84"/>
      <c r="HI1060" s="84"/>
      <c r="HJ1060" s="84"/>
      <c r="HK1060" s="84"/>
      <c r="HL1060" s="84"/>
      <c r="HM1060" s="84"/>
      <c r="HN1060" s="84"/>
      <c r="HO1060" s="84"/>
      <c r="HP1060" s="84"/>
      <c r="HQ1060" s="84"/>
      <c r="HR1060" s="84"/>
      <c r="HS1060" s="84"/>
      <c r="HT1060" s="84"/>
      <c r="HU1060" s="84"/>
      <c r="HV1060" s="84"/>
      <c r="HW1060" s="84"/>
      <c r="HX1060" s="84"/>
      <c r="HY1060" s="84"/>
      <c r="HZ1060" s="84"/>
      <c r="IA1060" s="84"/>
      <c r="IB1060" s="84"/>
      <c r="IC1060" s="84"/>
      <c r="ID1060" s="84"/>
      <c r="IE1060" s="84"/>
      <c r="IF1060" s="84"/>
      <c r="IG1060" s="84"/>
      <c r="IH1060" s="84"/>
      <c r="II1060" s="84"/>
      <c r="IJ1060" s="84"/>
      <c r="IK1060" s="84"/>
      <c r="IL1060" s="84"/>
    </row>
    <row r="1061" spans="1:246" ht="30">
      <c r="A1061" s="49" t="s">
        <v>875</v>
      </c>
      <c r="B1061" s="49" t="s">
        <v>23</v>
      </c>
      <c r="E1061" s="90">
        <v>7</v>
      </c>
      <c r="F1061" s="115" t="s">
        <v>586</v>
      </c>
      <c r="G1061" s="124" t="s">
        <v>461</v>
      </c>
      <c r="H1061" s="222">
        <f t="shared" si="213"/>
        <v>107</v>
      </c>
      <c r="I1061" s="203">
        <v>107</v>
      </c>
      <c r="J1061" s="113"/>
      <c r="K1061" s="113"/>
      <c r="L1061" s="88">
        <f t="shared" si="214"/>
        <v>107</v>
      </c>
      <c r="M1061" s="113">
        <v>107</v>
      </c>
      <c r="N1061" s="114"/>
      <c r="O1061" s="113"/>
      <c r="P1061" s="113">
        <f t="shared" si="215"/>
        <v>0</v>
      </c>
      <c r="Q1061" s="113"/>
      <c r="R1061" s="114"/>
      <c r="S1061" s="114"/>
      <c r="T1061" s="114">
        <f t="shared" si="216"/>
        <v>0.05</v>
      </c>
      <c r="U1061" s="114">
        <v>0.05</v>
      </c>
      <c r="V1061" s="114"/>
      <c r="W1061" s="114"/>
      <c r="X1061" s="82" t="s">
        <v>461</v>
      </c>
      <c r="Y1061" s="82"/>
      <c r="Z1061" s="50">
        <f t="shared" si="205"/>
        <v>107</v>
      </c>
      <c r="AA1061" s="51">
        <f t="shared" si="206"/>
        <v>107</v>
      </c>
      <c r="AB1061" s="51">
        <f t="shared" si="207"/>
        <v>0</v>
      </c>
      <c r="AC1061" s="51">
        <f t="shared" si="208"/>
        <v>0.05</v>
      </c>
      <c r="AD1061" s="84"/>
      <c r="AE1061" s="84"/>
      <c r="AF1061" s="84"/>
      <c r="AG1061" s="84"/>
      <c r="AH1061" s="84"/>
      <c r="AI1061" s="84"/>
      <c r="AJ1061" s="84"/>
      <c r="AK1061" s="84"/>
      <c r="AL1061" s="84"/>
      <c r="AM1061" s="84"/>
      <c r="AN1061" s="84"/>
      <c r="AO1061" s="84"/>
      <c r="AP1061" s="84"/>
      <c r="AQ1061" s="84"/>
      <c r="AR1061" s="84"/>
      <c r="AS1061" s="84"/>
      <c r="AT1061" s="84"/>
      <c r="AU1061" s="84"/>
      <c r="AV1061" s="84"/>
      <c r="AW1061" s="84"/>
      <c r="AX1061" s="84"/>
      <c r="AY1061" s="84"/>
      <c r="AZ1061" s="84"/>
      <c r="BA1061" s="84"/>
      <c r="BB1061" s="84"/>
      <c r="BC1061" s="84"/>
      <c r="BD1061" s="84"/>
      <c r="BE1061" s="84"/>
      <c r="BF1061" s="84"/>
      <c r="BG1061" s="84"/>
      <c r="BH1061" s="84"/>
      <c r="BI1061" s="84"/>
      <c r="BJ1061" s="84"/>
      <c r="BK1061" s="84"/>
      <c r="BL1061" s="84"/>
      <c r="BM1061" s="84"/>
      <c r="BN1061" s="84"/>
      <c r="BO1061" s="84"/>
      <c r="BP1061" s="84"/>
      <c r="BQ1061" s="84"/>
      <c r="BR1061" s="84"/>
      <c r="BS1061" s="84"/>
      <c r="BT1061" s="84"/>
      <c r="BU1061" s="84"/>
      <c r="BV1061" s="84"/>
      <c r="BW1061" s="84"/>
      <c r="BX1061" s="84"/>
      <c r="BY1061" s="84"/>
      <c r="BZ1061" s="84"/>
      <c r="CA1061" s="84"/>
      <c r="CB1061" s="84"/>
      <c r="CC1061" s="84"/>
      <c r="CD1061" s="84"/>
      <c r="CE1061" s="84"/>
      <c r="CF1061" s="84"/>
      <c r="CG1061" s="84"/>
      <c r="CH1061" s="84"/>
      <c r="CI1061" s="84"/>
      <c r="CJ1061" s="84"/>
      <c r="CK1061" s="84"/>
      <c r="CL1061" s="84"/>
      <c r="CM1061" s="84"/>
      <c r="CN1061" s="84"/>
      <c r="CO1061" s="84"/>
      <c r="CP1061" s="84"/>
      <c r="CQ1061" s="84"/>
      <c r="CR1061" s="84"/>
      <c r="CS1061" s="84"/>
      <c r="CT1061" s="84"/>
      <c r="CU1061" s="84"/>
      <c r="CV1061" s="84"/>
      <c r="CW1061" s="84"/>
      <c r="CX1061" s="84"/>
      <c r="CY1061" s="84"/>
      <c r="CZ1061" s="84"/>
      <c r="DA1061" s="84"/>
      <c r="DB1061" s="84"/>
      <c r="DC1061" s="84"/>
      <c r="DD1061" s="84"/>
      <c r="DE1061" s="84"/>
      <c r="DF1061" s="84"/>
      <c r="DG1061" s="84"/>
      <c r="DH1061" s="84"/>
      <c r="DI1061" s="84"/>
      <c r="DJ1061" s="84"/>
      <c r="DK1061" s="84"/>
      <c r="DL1061" s="84"/>
      <c r="DM1061" s="84"/>
      <c r="DN1061" s="84"/>
      <c r="DO1061" s="84"/>
      <c r="DP1061" s="84"/>
      <c r="DQ1061" s="84"/>
      <c r="DR1061" s="84"/>
      <c r="DS1061" s="84"/>
      <c r="DT1061" s="84"/>
      <c r="DU1061" s="84"/>
      <c r="DV1061" s="84"/>
      <c r="DW1061" s="84"/>
      <c r="DX1061" s="84"/>
      <c r="DY1061" s="84"/>
      <c r="DZ1061" s="84"/>
      <c r="EA1061" s="84"/>
      <c r="EB1061" s="84"/>
      <c r="EC1061" s="84"/>
      <c r="ED1061" s="84"/>
      <c r="EE1061" s="84"/>
      <c r="EF1061" s="84"/>
      <c r="EG1061" s="84"/>
      <c r="EH1061" s="84"/>
      <c r="EI1061" s="84"/>
      <c r="EJ1061" s="84"/>
      <c r="EK1061" s="84"/>
      <c r="EL1061" s="84"/>
      <c r="EM1061" s="84"/>
      <c r="EN1061" s="84"/>
      <c r="EO1061" s="84"/>
      <c r="EP1061" s="84"/>
      <c r="EQ1061" s="84"/>
      <c r="ER1061" s="84"/>
      <c r="ES1061" s="84"/>
      <c r="ET1061" s="84"/>
      <c r="EU1061" s="84"/>
      <c r="EV1061" s="84"/>
      <c r="EW1061" s="84"/>
      <c r="EX1061" s="84"/>
      <c r="EY1061" s="84"/>
      <c r="EZ1061" s="84"/>
      <c r="FA1061" s="84"/>
      <c r="FB1061" s="84"/>
      <c r="FC1061" s="84"/>
      <c r="FD1061" s="84"/>
      <c r="FE1061" s="84"/>
      <c r="FF1061" s="84"/>
      <c r="FG1061" s="84"/>
      <c r="FH1061" s="84"/>
      <c r="FI1061" s="84"/>
      <c r="FJ1061" s="84"/>
      <c r="FK1061" s="84"/>
      <c r="FL1061" s="84"/>
      <c r="FM1061" s="84"/>
      <c r="FN1061" s="84"/>
      <c r="FO1061" s="84"/>
      <c r="FP1061" s="84"/>
      <c r="FQ1061" s="84"/>
      <c r="FR1061" s="84"/>
      <c r="FS1061" s="84"/>
      <c r="FT1061" s="84"/>
      <c r="FU1061" s="84"/>
      <c r="FV1061" s="84"/>
      <c r="FW1061" s="84"/>
      <c r="FX1061" s="84"/>
      <c r="FY1061" s="84"/>
      <c r="FZ1061" s="84"/>
      <c r="GA1061" s="84"/>
      <c r="GB1061" s="84"/>
      <c r="GC1061" s="84"/>
      <c r="GD1061" s="84"/>
      <c r="GE1061" s="84"/>
      <c r="GF1061" s="84"/>
      <c r="GG1061" s="84"/>
      <c r="GH1061" s="84"/>
      <c r="GI1061" s="84"/>
      <c r="GJ1061" s="84"/>
      <c r="GK1061" s="84"/>
      <c r="GL1061" s="84"/>
      <c r="GM1061" s="84"/>
      <c r="GN1061" s="84"/>
      <c r="GO1061" s="84"/>
      <c r="GP1061" s="84"/>
      <c r="GQ1061" s="84"/>
      <c r="GR1061" s="84"/>
      <c r="GS1061" s="84"/>
      <c r="GT1061" s="84"/>
      <c r="GU1061" s="84"/>
      <c r="GV1061" s="84"/>
      <c r="GW1061" s="84"/>
      <c r="GX1061" s="84"/>
      <c r="GY1061" s="84"/>
      <c r="GZ1061" s="84"/>
      <c r="HA1061" s="84"/>
      <c r="HB1061" s="84"/>
      <c r="HC1061" s="84"/>
      <c r="HD1061" s="84"/>
      <c r="HE1061" s="84"/>
      <c r="HF1061" s="84"/>
      <c r="HG1061" s="84"/>
      <c r="HH1061" s="84"/>
      <c r="HI1061" s="84"/>
      <c r="HJ1061" s="84"/>
      <c r="HK1061" s="84"/>
      <c r="HL1061" s="84"/>
      <c r="HM1061" s="84"/>
      <c r="HN1061" s="84"/>
      <c r="HO1061" s="84"/>
      <c r="HP1061" s="84"/>
      <c r="HQ1061" s="84"/>
      <c r="HR1061" s="84"/>
      <c r="HS1061" s="84"/>
      <c r="HT1061" s="84"/>
      <c r="HU1061" s="84"/>
      <c r="HV1061" s="84"/>
      <c r="HW1061" s="84"/>
      <c r="HX1061" s="84"/>
      <c r="HY1061" s="84"/>
      <c r="HZ1061" s="84"/>
      <c r="IA1061" s="84"/>
      <c r="IB1061" s="84"/>
      <c r="IC1061" s="84"/>
      <c r="ID1061" s="84"/>
      <c r="IE1061" s="84"/>
      <c r="IF1061" s="84"/>
      <c r="IG1061" s="84"/>
      <c r="IH1061" s="84"/>
      <c r="II1061" s="84"/>
      <c r="IJ1061" s="84"/>
      <c r="IK1061" s="84"/>
      <c r="IL1061" s="84"/>
    </row>
    <row r="1062" spans="1:246" ht="30">
      <c r="A1062" s="49" t="s">
        <v>875</v>
      </c>
      <c r="B1062" s="49" t="s">
        <v>23</v>
      </c>
      <c r="E1062" s="90">
        <v>8</v>
      </c>
      <c r="F1062" s="115" t="s">
        <v>587</v>
      </c>
      <c r="G1062" s="124" t="s">
        <v>455</v>
      </c>
      <c r="H1062" s="222">
        <f t="shared" si="213"/>
        <v>186.7</v>
      </c>
      <c r="I1062" s="203">
        <v>186.7</v>
      </c>
      <c r="J1062" s="113"/>
      <c r="K1062" s="113"/>
      <c r="L1062" s="88">
        <f t="shared" si="214"/>
        <v>186.7</v>
      </c>
      <c r="M1062" s="113">
        <v>186.7</v>
      </c>
      <c r="N1062" s="114"/>
      <c r="O1062" s="113"/>
      <c r="P1062" s="113">
        <f t="shared" si="215"/>
        <v>0</v>
      </c>
      <c r="Q1062" s="113"/>
      <c r="R1062" s="114"/>
      <c r="S1062" s="114"/>
      <c r="T1062" s="114">
        <f t="shared" si="216"/>
        <v>0</v>
      </c>
      <c r="U1062" s="114"/>
      <c r="V1062" s="114"/>
      <c r="W1062" s="114"/>
      <c r="X1062" s="82" t="s">
        <v>455</v>
      </c>
      <c r="Y1062" s="82"/>
      <c r="Z1062" s="50">
        <f t="shared" si="205"/>
        <v>186.7</v>
      </c>
      <c r="AA1062" s="51">
        <f t="shared" si="206"/>
        <v>186.7</v>
      </c>
      <c r="AB1062" s="51">
        <f t="shared" si="207"/>
        <v>0</v>
      </c>
      <c r="AC1062" s="51">
        <f t="shared" si="208"/>
        <v>0</v>
      </c>
      <c r="AD1062" s="84"/>
      <c r="AE1062" s="84"/>
      <c r="AF1062" s="84"/>
      <c r="AG1062" s="84"/>
      <c r="AH1062" s="84"/>
      <c r="AI1062" s="84"/>
      <c r="AJ1062" s="84"/>
      <c r="AK1062" s="84"/>
      <c r="AL1062" s="84"/>
      <c r="AM1062" s="84"/>
      <c r="AN1062" s="84"/>
      <c r="AO1062" s="84"/>
      <c r="AP1062" s="84"/>
      <c r="AQ1062" s="84"/>
      <c r="AR1062" s="84"/>
      <c r="AS1062" s="84"/>
      <c r="AT1062" s="84"/>
      <c r="AU1062" s="84"/>
      <c r="AV1062" s="84"/>
      <c r="AW1062" s="84"/>
      <c r="AX1062" s="84"/>
      <c r="AY1062" s="84"/>
      <c r="AZ1062" s="84"/>
      <c r="BA1062" s="84"/>
      <c r="BB1062" s="84"/>
      <c r="BC1062" s="84"/>
      <c r="BD1062" s="84"/>
      <c r="BE1062" s="84"/>
      <c r="BF1062" s="84"/>
      <c r="BG1062" s="84"/>
      <c r="BH1062" s="84"/>
      <c r="BI1062" s="84"/>
      <c r="BJ1062" s="84"/>
      <c r="BK1062" s="84"/>
      <c r="BL1062" s="84"/>
      <c r="BM1062" s="84"/>
      <c r="BN1062" s="84"/>
      <c r="BO1062" s="84"/>
      <c r="BP1062" s="84"/>
      <c r="BQ1062" s="84"/>
      <c r="BR1062" s="84"/>
      <c r="BS1062" s="84"/>
      <c r="BT1062" s="84"/>
      <c r="BU1062" s="84"/>
      <c r="BV1062" s="84"/>
      <c r="BW1062" s="84"/>
      <c r="BX1062" s="84"/>
      <c r="BY1062" s="84"/>
      <c r="BZ1062" s="84"/>
      <c r="CA1062" s="84"/>
      <c r="CB1062" s="84"/>
      <c r="CC1062" s="84"/>
      <c r="CD1062" s="84"/>
      <c r="CE1062" s="84"/>
      <c r="CF1062" s="84"/>
      <c r="CG1062" s="84"/>
      <c r="CH1062" s="84"/>
      <c r="CI1062" s="84"/>
      <c r="CJ1062" s="84"/>
      <c r="CK1062" s="84"/>
      <c r="CL1062" s="84"/>
      <c r="CM1062" s="84"/>
      <c r="CN1062" s="84"/>
      <c r="CO1062" s="84"/>
      <c r="CP1062" s="84"/>
      <c r="CQ1062" s="84"/>
      <c r="CR1062" s="84"/>
      <c r="CS1062" s="84"/>
      <c r="CT1062" s="84"/>
      <c r="CU1062" s="84"/>
      <c r="CV1062" s="84"/>
      <c r="CW1062" s="84"/>
      <c r="CX1062" s="84"/>
      <c r="CY1062" s="84"/>
      <c r="CZ1062" s="84"/>
      <c r="DA1062" s="84"/>
      <c r="DB1062" s="84"/>
      <c r="DC1062" s="84"/>
      <c r="DD1062" s="84"/>
      <c r="DE1062" s="84"/>
      <c r="DF1062" s="84"/>
      <c r="DG1062" s="84"/>
      <c r="DH1062" s="84"/>
      <c r="DI1062" s="84"/>
      <c r="DJ1062" s="84"/>
      <c r="DK1062" s="84"/>
      <c r="DL1062" s="84"/>
      <c r="DM1062" s="84"/>
      <c r="DN1062" s="84"/>
      <c r="DO1062" s="84"/>
      <c r="DP1062" s="84"/>
      <c r="DQ1062" s="84"/>
      <c r="DR1062" s="84"/>
      <c r="DS1062" s="84"/>
      <c r="DT1062" s="84"/>
      <c r="DU1062" s="84"/>
      <c r="DV1062" s="84"/>
      <c r="DW1062" s="84"/>
      <c r="DX1062" s="84"/>
      <c r="DY1062" s="84"/>
      <c r="DZ1062" s="84"/>
      <c r="EA1062" s="84"/>
      <c r="EB1062" s="84"/>
      <c r="EC1062" s="84"/>
      <c r="ED1062" s="84"/>
      <c r="EE1062" s="84"/>
      <c r="EF1062" s="84"/>
      <c r="EG1062" s="84"/>
      <c r="EH1062" s="84"/>
      <c r="EI1062" s="84"/>
      <c r="EJ1062" s="84"/>
      <c r="EK1062" s="84"/>
      <c r="EL1062" s="84"/>
      <c r="EM1062" s="84"/>
      <c r="EN1062" s="84"/>
      <c r="EO1062" s="84"/>
      <c r="EP1062" s="84"/>
      <c r="EQ1062" s="84"/>
      <c r="ER1062" s="84"/>
      <c r="ES1062" s="84"/>
      <c r="ET1062" s="84"/>
      <c r="EU1062" s="84"/>
      <c r="EV1062" s="84"/>
      <c r="EW1062" s="84"/>
      <c r="EX1062" s="84"/>
      <c r="EY1062" s="84"/>
      <c r="EZ1062" s="84"/>
      <c r="FA1062" s="84"/>
      <c r="FB1062" s="84"/>
      <c r="FC1062" s="84"/>
      <c r="FD1062" s="84"/>
      <c r="FE1062" s="84"/>
      <c r="FF1062" s="84"/>
      <c r="FG1062" s="84"/>
      <c r="FH1062" s="84"/>
      <c r="FI1062" s="84"/>
      <c r="FJ1062" s="84"/>
      <c r="FK1062" s="84"/>
      <c r="FL1062" s="84"/>
      <c r="FM1062" s="84"/>
      <c r="FN1062" s="84"/>
      <c r="FO1062" s="84"/>
      <c r="FP1062" s="84"/>
      <c r="FQ1062" s="84"/>
      <c r="FR1062" s="84"/>
      <c r="FS1062" s="84"/>
      <c r="FT1062" s="84"/>
      <c r="FU1062" s="84"/>
      <c r="FV1062" s="84"/>
      <c r="FW1062" s="84"/>
      <c r="FX1062" s="84"/>
      <c r="FY1062" s="84"/>
      <c r="FZ1062" s="84"/>
      <c r="GA1062" s="84"/>
      <c r="GB1062" s="84"/>
      <c r="GC1062" s="84"/>
      <c r="GD1062" s="84"/>
      <c r="GE1062" s="84"/>
      <c r="GF1062" s="84"/>
      <c r="GG1062" s="84"/>
      <c r="GH1062" s="84"/>
      <c r="GI1062" s="84"/>
      <c r="GJ1062" s="84"/>
      <c r="GK1062" s="84"/>
      <c r="GL1062" s="84"/>
      <c r="GM1062" s="84"/>
      <c r="GN1062" s="84"/>
      <c r="GO1062" s="84"/>
      <c r="GP1062" s="84"/>
      <c r="GQ1062" s="84"/>
      <c r="GR1062" s="84"/>
      <c r="GS1062" s="84"/>
      <c r="GT1062" s="84"/>
      <c r="GU1062" s="84"/>
      <c r="GV1062" s="84"/>
      <c r="GW1062" s="84"/>
      <c r="GX1062" s="84"/>
      <c r="GY1062" s="84"/>
      <c r="GZ1062" s="84"/>
      <c r="HA1062" s="84"/>
      <c r="HB1062" s="84"/>
      <c r="HC1062" s="84"/>
      <c r="HD1062" s="84"/>
      <c r="HE1062" s="84"/>
      <c r="HF1062" s="84"/>
      <c r="HG1062" s="84"/>
      <c r="HH1062" s="84"/>
      <c r="HI1062" s="84"/>
      <c r="HJ1062" s="84"/>
      <c r="HK1062" s="84"/>
      <c r="HL1062" s="84"/>
      <c r="HM1062" s="84"/>
      <c r="HN1062" s="84"/>
      <c r="HO1062" s="84"/>
      <c r="HP1062" s="84"/>
      <c r="HQ1062" s="84"/>
      <c r="HR1062" s="84"/>
      <c r="HS1062" s="84"/>
      <c r="HT1062" s="84"/>
      <c r="HU1062" s="84"/>
      <c r="HV1062" s="84"/>
      <c r="HW1062" s="84"/>
      <c r="HX1062" s="84"/>
      <c r="HY1062" s="84"/>
      <c r="HZ1062" s="84"/>
      <c r="IA1062" s="84"/>
      <c r="IB1062" s="84"/>
      <c r="IC1062" s="84"/>
      <c r="ID1062" s="84"/>
      <c r="IE1062" s="84"/>
      <c r="IF1062" s="84"/>
      <c r="IG1062" s="84"/>
      <c r="IH1062" s="84"/>
      <c r="II1062" s="84"/>
      <c r="IJ1062" s="84"/>
      <c r="IK1062" s="84"/>
      <c r="IL1062" s="84"/>
    </row>
    <row r="1063" spans="1:246" ht="30">
      <c r="A1063" s="49" t="s">
        <v>875</v>
      </c>
      <c r="B1063" s="49" t="s">
        <v>23</v>
      </c>
      <c r="E1063" s="90">
        <v>9</v>
      </c>
      <c r="F1063" s="115" t="s">
        <v>588</v>
      </c>
      <c r="G1063" s="124" t="s">
        <v>456</v>
      </c>
      <c r="H1063" s="222">
        <f t="shared" si="213"/>
        <v>186.7</v>
      </c>
      <c r="I1063" s="203">
        <v>186.7</v>
      </c>
      <c r="J1063" s="113"/>
      <c r="K1063" s="113"/>
      <c r="L1063" s="88">
        <f t="shared" si="214"/>
        <v>186.7</v>
      </c>
      <c r="M1063" s="113">
        <v>186.7</v>
      </c>
      <c r="N1063" s="114"/>
      <c r="O1063" s="113"/>
      <c r="P1063" s="113">
        <f t="shared" si="215"/>
        <v>0</v>
      </c>
      <c r="Q1063" s="113"/>
      <c r="R1063" s="114"/>
      <c r="S1063" s="114"/>
      <c r="T1063" s="114">
        <f t="shared" si="216"/>
        <v>0.61599999999999999</v>
      </c>
      <c r="U1063" s="114">
        <v>0.61599999999999999</v>
      </c>
      <c r="V1063" s="114"/>
      <c r="W1063" s="114"/>
      <c r="X1063" s="82" t="s">
        <v>455</v>
      </c>
      <c r="Y1063" s="82"/>
      <c r="Z1063" s="50">
        <f t="shared" si="205"/>
        <v>186.7</v>
      </c>
      <c r="AA1063" s="51">
        <f t="shared" si="206"/>
        <v>186.7</v>
      </c>
      <c r="AB1063" s="51">
        <f t="shared" si="207"/>
        <v>0</v>
      </c>
      <c r="AC1063" s="51">
        <f t="shared" si="208"/>
        <v>0.61599999999999999</v>
      </c>
      <c r="AD1063" s="84"/>
      <c r="AE1063" s="84"/>
      <c r="AF1063" s="84"/>
      <c r="AG1063" s="84"/>
      <c r="AH1063" s="84"/>
      <c r="AI1063" s="84"/>
      <c r="AJ1063" s="84"/>
      <c r="AK1063" s="84"/>
      <c r="AL1063" s="84"/>
      <c r="AM1063" s="84"/>
      <c r="AN1063" s="84"/>
      <c r="AO1063" s="84"/>
      <c r="AP1063" s="84"/>
      <c r="AQ1063" s="84"/>
      <c r="AR1063" s="84"/>
      <c r="AS1063" s="84"/>
      <c r="AT1063" s="84"/>
      <c r="AU1063" s="84"/>
      <c r="AV1063" s="84"/>
      <c r="AW1063" s="84"/>
      <c r="AX1063" s="84"/>
      <c r="AY1063" s="84"/>
      <c r="AZ1063" s="84"/>
      <c r="BA1063" s="84"/>
      <c r="BB1063" s="84"/>
      <c r="BC1063" s="84"/>
      <c r="BD1063" s="84"/>
      <c r="BE1063" s="84"/>
      <c r="BF1063" s="84"/>
      <c r="BG1063" s="84"/>
      <c r="BH1063" s="84"/>
      <c r="BI1063" s="84"/>
      <c r="BJ1063" s="84"/>
      <c r="BK1063" s="84"/>
      <c r="BL1063" s="84"/>
      <c r="BM1063" s="84"/>
      <c r="BN1063" s="84"/>
      <c r="BO1063" s="84"/>
      <c r="BP1063" s="84"/>
      <c r="BQ1063" s="84"/>
      <c r="BR1063" s="84"/>
      <c r="BS1063" s="84"/>
      <c r="BT1063" s="84"/>
      <c r="BU1063" s="84"/>
      <c r="BV1063" s="84"/>
      <c r="BW1063" s="84"/>
      <c r="BX1063" s="84"/>
      <c r="BY1063" s="84"/>
      <c r="BZ1063" s="84"/>
      <c r="CA1063" s="84"/>
      <c r="CB1063" s="84"/>
      <c r="CC1063" s="84"/>
      <c r="CD1063" s="84"/>
      <c r="CE1063" s="84"/>
      <c r="CF1063" s="84"/>
      <c r="CG1063" s="84"/>
      <c r="CH1063" s="84"/>
      <c r="CI1063" s="84"/>
      <c r="CJ1063" s="84"/>
      <c r="CK1063" s="84"/>
      <c r="CL1063" s="84"/>
      <c r="CM1063" s="84"/>
      <c r="CN1063" s="84"/>
      <c r="CO1063" s="84"/>
      <c r="CP1063" s="84"/>
      <c r="CQ1063" s="84"/>
      <c r="CR1063" s="84"/>
      <c r="CS1063" s="84"/>
      <c r="CT1063" s="84"/>
      <c r="CU1063" s="84"/>
      <c r="CV1063" s="84"/>
      <c r="CW1063" s="84"/>
      <c r="CX1063" s="84"/>
      <c r="CY1063" s="84"/>
      <c r="CZ1063" s="84"/>
      <c r="DA1063" s="84"/>
      <c r="DB1063" s="84"/>
      <c r="DC1063" s="84"/>
      <c r="DD1063" s="84"/>
      <c r="DE1063" s="84"/>
      <c r="DF1063" s="84"/>
      <c r="DG1063" s="84"/>
      <c r="DH1063" s="84"/>
      <c r="DI1063" s="84"/>
      <c r="DJ1063" s="84"/>
      <c r="DK1063" s="84"/>
      <c r="DL1063" s="84"/>
      <c r="DM1063" s="84"/>
      <c r="DN1063" s="84"/>
      <c r="DO1063" s="84"/>
      <c r="DP1063" s="84"/>
      <c r="DQ1063" s="84"/>
      <c r="DR1063" s="84"/>
      <c r="DS1063" s="84"/>
      <c r="DT1063" s="84"/>
      <c r="DU1063" s="84"/>
      <c r="DV1063" s="84"/>
      <c r="DW1063" s="84"/>
      <c r="DX1063" s="84"/>
      <c r="DY1063" s="84"/>
      <c r="DZ1063" s="84"/>
      <c r="EA1063" s="84"/>
      <c r="EB1063" s="84"/>
      <c r="EC1063" s="84"/>
      <c r="ED1063" s="84"/>
      <c r="EE1063" s="84"/>
      <c r="EF1063" s="84"/>
      <c r="EG1063" s="84"/>
      <c r="EH1063" s="84"/>
      <c r="EI1063" s="84"/>
      <c r="EJ1063" s="84"/>
      <c r="EK1063" s="84"/>
      <c r="EL1063" s="84"/>
      <c r="EM1063" s="84"/>
      <c r="EN1063" s="84"/>
      <c r="EO1063" s="84"/>
      <c r="EP1063" s="84"/>
      <c r="EQ1063" s="84"/>
      <c r="ER1063" s="84"/>
      <c r="ES1063" s="84"/>
      <c r="ET1063" s="84"/>
      <c r="EU1063" s="84"/>
      <c r="EV1063" s="84"/>
      <c r="EW1063" s="84"/>
      <c r="EX1063" s="84"/>
      <c r="EY1063" s="84"/>
      <c r="EZ1063" s="84"/>
      <c r="FA1063" s="84"/>
      <c r="FB1063" s="84"/>
      <c r="FC1063" s="84"/>
      <c r="FD1063" s="84"/>
      <c r="FE1063" s="84"/>
      <c r="FF1063" s="84"/>
      <c r="FG1063" s="84"/>
      <c r="FH1063" s="84"/>
      <c r="FI1063" s="84"/>
      <c r="FJ1063" s="84"/>
      <c r="FK1063" s="84"/>
      <c r="FL1063" s="84"/>
      <c r="FM1063" s="84"/>
      <c r="FN1063" s="84"/>
      <c r="FO1063" s="84"/>
      <c r="FP1063" s="84"/>
      <c r="FQ1063" s="84"/>
      <c r="FR1063" s="84"/>
      <c r="FS1063" s="84"/>
      <c r="FT1063" s="84"/>
      <c r="FU1063" s="84"/>
      <c r="FV1063" s="84"/>
      <c r="FW1063" s="84"/>
      <c r="FX1063" s="84"/>
      <c r="FY1063" s="84"/>
      <c r="FZ1063" s="84"/>
      <c r="GA1063" s="84"/>
      <c r="GB1063" s="84"/>
      <c r="GC1063" s="84"/>
      <c r="GD1063" s="84"/>
      <c r="GE1063" s="84"/>
      <c r="GF1063" s="84"/>
      <c r="GG1063" s="84"/>
      <c r="GH1063" s="84"/>
      <c r="GI1063" s="84"/>
      <c r="GJ1063" s="84"/>
      <c r="GK1063" s="84"/>
      <c r="GL1063" s="84"/>
      <c r="GM1063" s="84"/>
      <c r="GN1063" s="84"/>
      <c r="GO1063" s="84"/>
      <c r="GP1063" s="84"/>
      <c r="GQ1063" s="84"/>
      <c r="GR1063" s="84"/>
      <c r="GS1063" s="84"/>
      <c r="GT1063" s="84"/>
      <c r="GU1063" s="84"/>
      <c r="GV1063" s="84"/>
      <c r="GW1063" s="84"/>
      <c r="GX1063" s="84"/>
      <c r="GY1063" s="84"/>
      <c r="GZ1063" s="84"/>
      <c r="HA1063" s="84"/>
      <c r="HB1063" s="84"/>
      <c r="HC1063" s="84"/>
      <c r="HD1063" s="84"/>
      <c r="HE1063" s="84"/>
      <c r="HF1063" s="84"/>
      <c r="HG1063" s="84"/>
      <c r="HH1063" s="84"/>
      <c r="HI1063" s="84"/>
      <c r="HJ1063" s="84"/>
      <c r="HK1063" s="84"/>
      <c r="HL1063" s="84"/>
      <c r="HM1063" s="84"/>
      <c r="HN1063" s="84"/>
      <c r="HO1063" s="84"/>
      <c r="HP1063" s="84"/>
      <c r="HQ1063" s="84"/>
      <c r="HR1063" s="84"/>
      <c r="HS1063" s="84"/>
      <c r="HT1063" s="84"/>
      <c r="HU1063" s="84"/>
      <c r="HV1063" s="84"/>
      <c r="HW1063" s="84"/>
      <c r="HX1063" s="84"/>
      <c r="HY1063" s="84"/>
      <c r="HZ1063" s="84"/>
      <c r="IA1063" s="84"/>
      <c r="IB1063" s="84"/>
      <c r="IC1063" s="84"/>
      <c r="ID1063" s="84"/>
      <c r="IE1063" s="84"/>
      <c r="IF1063" s="84"/>
      <c r="IG1063" s="84"/>
      <c r="IH1063" s="84"/>
      <c r="II1063" s="84"/>
      <c r="IJ1063" s="84"/>
      <c r="IK1063" s="84"/>
      <c r="IL1063" s="84"/>
    </row>
    <row r="1064" spans="1:246" ht="30">
      <c r="A1064" s="49" t="s">
        <v>875</v>
      </c>
      <c r="B1064" s="49" t="s">
        <v>23</v>
      </c>
      <c r="E1064" s="90">
        <v>10</v>
      </c>
      <c r="F1064" s="115" t="s">
        <v>589</v>
      </c>
      <c r="G1064" s="124" t="s">
        <v>458</v>
      </c>
      <c r="H1064" s="222">
        <f t="shared" si="213"/>
        <v>156</v>
      </c>
      <c r="I1064" s="203">
        <v>156</v>
      </c>
      <c r="J1064" s="113"/>
      <c r="K1064" s="113"/>
      <c r="L1064" s="88">
        <f t="shared" si="214"/>
        <v>0</v>
      </c>
      <c r="M1064" s="113"/>
      <c r="N1064" s="114"/>
      <c r="O1064" s="113"/>
      <c r="P1064" s="113">
        <f t="shared" si="215"/>
        <v>156</v>
      </c>
      <c r="Q1064" s="113">
        <v>156</v>
      </c>
      <c r="R1064" s="114"/>
      <c r="S1064" s="114"/>
      <c r="T1064" s="114">
        <f t="shared" si="216"/>
        <v>0</v>
      </c>
      <c r="U1064" s="114"/>
      <c r="V1064" s="114"/>
      <c r="W1064" s="114"/>
      <c r="X1064" s="82" t="s">
        <v>459</v>
      </c>
      <c r="Y1064" s="82"/>
      <c r="Z1064" s="50">
        <f t="shared" si="205"/>
        <v>156</v>
      </c>
      <c r="AA1064" s="51">
        <f t="shared" si="206"/>
        <v>0</v>
      </c>
      <c r="AB1064" s="51">
        <f t="shared" si="207"/>
        <v>156</v>
      </c>
      <c r="AC1064" s="51">
        <f t="shared" si="208"/>
        <v>0</v>
      </c>
      <c r="AD1064" s="84"/>
      <c r="AE1064" s="84"/>
      <c r="AF1064" s="84"/>
      <c r="AG1064" s="84"/>
      <c r="AH1064" s="84"/>
      <c r="AI1064" s="84"/>
      <c r="AJ1064" s="84"/>
      <c r="AK1064" s="84"/>
      <c r="AL1064" s="84"/>
      <c r="AM1064" s="84"/>
      <c r="AN1064" s="84"/>
      <c r="AO1064" s="84"/>
      <c r="AP1064" s="84"/>
      <c r="AQ1064" s="84"/>
      <c r="AR1064" s="84"/>
      <c r="AS1064" s="84"/>
      <c r="AT1064" s="84"/>
      <c r="AU1064" s="84"/>
      <c r="AV1064" s="84"/>
      <c r="AW1064" s="84"/>
      <c r="AX1064" s="84"/>
      <c r="AY1064" s="84"/>
      <c r="AZ1064" s="84"/>
      <c r="BA1064" s="84"/>
      <c r="BB1064" s="84"/>
      <c r="BC1064" s="84"/>
      <c r="BD1064" s="84"/>
      <c r="BE1064" s="84"/>
      <c r="BF1064" s="84"/>
      <c r="BG1064" s="84"/>
      <c r="BH1064" s="84"/>
      <c r="BI1064" s="84"/>
      <c r="BJ1064" s="84"/>
      <c r="BK1064" s="84"/>
      <c r="BL1064" s="84"/>
      <c r="BM1064" s="84"/>
      <c r="BN1064" s="84"/>
      <c r="BO1064" s="84"/>
      <c r="BP1064" s="84"/>
      <c r="BQ1064" s="84"/>
      <c r="BR1064" s="84"/>
      <c r="BS1064" s="84"/>
      <c r="BT1064" s="84"/>
      <c r="BU1064" s="84"/>
      <c r="BV1064" s="84"/>
      <c r="BW1064" s="84"/>
      <c r="BX1064" s="84"/>
      <c r="BY1064" s="84"/>
      <c r="BZ1064" s="84"/>
      <c r="CA1064" s="84"/>
      <c r="CB1064" s="84"/>
      <c r="CC1064" s="84"/>
      <c r="CD1064" s="84"/>
      <c r="CE1064" s="84"/>
      <c r="CF1064" s="84"/>
      <c r="CG1064" s="84"/>
      <c r="CH1064" s="84"/>
      <c r="CI1064" s="84"/>
      <c r="CJ1064" s="84"/>
      <c r="CK1064" s="84"/>
      <c r="CL1064" s="84"/>
      <c r="CM1064" s="84"/>
      <c r="CN1064" s="84"/>
      <c r="CO1064" s="84"/>
      <c r="CP1064" s="84"/>
      <c r="CQ1064" s="84"/>
      <c r="CR1064" s="84"/>
      <c r="CS1064" s="84"/>
      <c r="CT1064" s="84"/>
      <c r="CU1064" s="84"/>
      <c r="CV1064" s="84"/>
      <c r="CW1064" s="84"/>
      <c r="CX1064" s="84"/>
      <c r="CY1064" s="84"/>
      <c r="CZ1064" s="84"/>
      <c r="DA1064" s="84"/>
      <c r="DB1064" s="84"/>
      <c r="DC1064" s="84"/>
      <c r="DD1064" s="84"/>
      <c r="DE1064" s="84"/>
      <c r="DF1064" s="84"/>
      <c r="DG1064" s="84"/>
      <c r="DH1064" s="84"/>
      <c r="DI1064" s="84"/>
      <c r="DJ1064" s="84"/>
      <c r="DK1064" s="84"/>
      <c r="DL1064" s="84"/>
      <c r="DM1064" s="84"/>
      <c r="DN1064" s="84"/>
      <c r="DO1064" s="84"/>
      <c r="DP1064" s="84"/>
      <c r="DQ1064" s="84"/>
      <c r="DR1064" s="84"/>
      <c r="DS1064" s="84"/>
      <c r="DT1064" s="84"/>
      <c r="DU1064" s="84"/>
      <c r="DV1064" s="84"/>
      <c r="DW1064" s="84"/>
      <c r="DX1064" s="84"/>
      <c r="DY1064" s="84"/>
      <c r="DZ1064" s="84"/>
      <c r="EA1064" s="84"/>
      <c r="EB1064" s="84"/>
      <c r="EC1064" s="84"/>
      <c r="ED1064" s="84"/>
      <c r="EE1064" s="84"/>
      <c r="EF1064" s="84"/>
      <c r="EG1064" s="84"/>
      <c r="EH1064" s="84"/>
      <c r="EI1064" s="84"/>
      <c r="EJ1064" s="84"/>
      <c r="EK1064" s="84"/>
      <c r="EL1064" s="84"/>
      <c r="EM1064" s="84"/>
      <c r="EN1064" s="84"/>
      <c r="EO1064" s="84"/>
      <c r="EP1064" s="84"/>
      <c r="EQ1064" s="84"/>
      <c r="ER1064" s="84"/>
      <c r="ES1064" s="84"/>
      <c r="ET1064" s="84"/>
      <c r="EU1064" s="84"/>
      <c r="EV1064" s="84"/>
      <c r="EW1064" s="84"/>
      <c r="EX1064" s="84"/>
      <c r="EY1064" s="84"/>
      <c r="EZ1064" s="84"/>
      <c r="FA1064" s="84"/>
      <c r="FB1064" s="84"/>
      <c r="FC1064" s="84"/>
      <c r="FD1064" s="84"/>
      <c r="FE1064" s="84"/>
      <c r="FF1064" s="84"/>
      <c r="FG1064" s="84"/>
      <c r="FH1064" s="84"/>
      <c r="FI1064" s="84"/>
      <c r="FJ1064" s="84"/>
      <c r="FK1064" s="84"/>
      <c r="FL1064" s="84"/>
      <c r="FM1064" s="84"/>
      <c r="FN1064" s="84"/>
      <c r="FO1064" s="84"/>
      <c r="FP1064" s="84"/>
      <c r="FQ1064" s="84"/>
      <c r="FR1064" s="84"/>
      <c r="FS1064" s="84"/>
      <c r="FT1064" s="84"/>
      <c r="FU1064" s="84"/>
      <c r="FV1064" s="84"/>
      <c r="FW1064" s="84"/>
      <c r="FX1064" s="84"/>
      <c r="FY1064" s="84"/>
      <c r="FZ1064" s="84"/>
      <c r="GA1064" s="84"/>
      <c r="GB1064" s="84"/>
      <c r="GC1064" s="84"/>
      <c r="GD1064" s="84"/>
      <c r="GE1064" s="84"/>
      <c r="GF1064" s="84"/>
      <c r="GG1064" s="84"/>
      <c r="GH1064" s="84"/>
      <c r="GI1064" s="84"/>
      <c r="GJ1064" s="84"/>
      <c r="GK1064" s="84"/>
      <c r="GL1064" s="84"/>
      <c r="GM1064" s="84"/>
      <c r="GN1064" s="84"/>
      <c r="GO1064" s="84"/>
      <c r="GP1064" s="84"/>
      <c r="GQ1064" s="84"/>
      <c r="GR1064" s="84"/>
      <c r="GS1064" s="84"/>
      <c r="GT1064" s="84"/>
      <c r="GU1064" s="84"/>
      <c r="GV1064" s="84"/>
      <c r="GW1064" s="84"/>
      <c r="GX1064" s="84"/>
      <c r="GY1064" s="84"/>
      <c r="GZ1064" s="84"/>
      <c r="HA1064" s="84"/>
      <c r="HB1064" s="84"/>
      <c r="HC1064" s="84"/>
      <c r="HD1064" s="84"/>
      <c r="HE1064" s="84"/>
      <c r="HF1064" s="84"/>
      <c r="HG1064" s="84"/>
      <c r="HH1064" s="84"/>
      <c r="HI1064" s="84"/>
      <c r="HJ1064" s="84"/>
      <c r="HK1064" s="84"/>
      <c r="HL1064" s="84"/>
      <c r="HM1064" s="84"/>
      <c r="HN1064" s="84"/>
      <c r="HO1064" s="84"/>
      <c r="HP1064" s="84"/>
      <c r="HQ1064" s="84"/>
      <c r="HR1064" s="84"/>
      <c r="HS1064" s="84"/>
      <c r="HT1064" s="84"/>
      <c r="HU1064" s="84"/>
      <c r="HV1064" s="84"/>
      <c r="HW1064" s="84"/>
      <c r="HX1064" s="84"/>
      <c r="HY1064" s="84"/>
      <c r="HZ1064" s="84"/>
      <c r="IA1064" s="84"/>
      <c r="IB1064" s="84"/>
      <c r="IC1064" s="84"/>
      <c r="ID1064" s="84"/>
      <c r="IE1064" s="84"/>
      <c r="IF1064" s="84"/>
      <c r="IG1064" s="84"/>
      <c r="IH1064" s="84"/>
      <c r="II1064" s="84"/>
      <c r="IJ1064" s="84"/>
      <c r="IK1064" s="84"/>
      <c r="IL1064" s="84"/>
    </row>
    <row r="1065" spans="1:246" ht="30">
      <c r="A1065" s="49" t="s">
        <v>875</v>
      </c>
      <c r="B1065" s="49" t="s">
        <v>23</v>
      </c>
      <c r="E1065" s="90">
        <v>11</v>
      </c>
      <c r="F1065" s="115" t="s">
        <v>591</v>
      </c>
      <c r="G1065" s="124" t="s">
        <v>590</v>
      </c>
      <c r="H1065" s="222">
        <f t="shared" si="213"/>
        <v>157</v>
      </c>
      <c r="I1065" s="203">
        <v>157</v>
      </c>
      <c r="J1065" s="113"/>
      <c r="K1065" s="113"/>
      <c r="L1065" s="88">
        <f t="shared" si="214"/>
        <v>0</v>
      </c>
      <c r="M1065" s="113"/>
      <c r="N1065" s="114"/>
      <c r="O1065" s="113"/>
      <c r="P1065" s="113">
        <f t="shared" si="215"/>
        <v>157</v>
      </c>
      <c r="Q1065" s="113">
        <v>157</v>
      </c>
      <c r="R1065" s="114"/>
      <c r="S1065" s="114"/>
      <c r="T1065" s="114">
        <f t="shared" si="216"/>
        <v>0</v>
      </c>
      <c r="U1065" s="114"/>
      <c r="V1065" s="114"/>
      <c r="W1065" s="114"/>
      <c r="X1065" s="82" t="s">
        <v>451</v>
      </c>
      <c r="Y1065" s="82"/>
      <c r="Z1065" s="50">
        <f t="shared" si="205"/>
        <v>157</v>
      </c>
      <c r="AA1065" s="51">
        <f t="shared" si="206"/>
        <v>0</v>
      </c>
      <c r="AB1065" s="51">
        <f t="shared" si="207"/>
        <v>157</v>
      </c>
      <c r="AC1065" s="51">
        <f t="shared" si="208"/>
        <v>0</v>
      </c>
      <c r="AD1065" s="84"/>
      <c r="AE1065" s="84"/>
      <c r="AF1065" s="84"/>
      <c r="AG1065" s="84"/>
      <c r="AH1065" s="84"/>
      <c r="AI1065" s="84"/>
      <c r="AJ1065" s="84"/>
      <c r="AK1065" s="84"/>
      <c r="AL1065" s="84"/>
      <c r="AM1065" s="84"/>
      <c r="AN1065" s="84"/>
      <c r="AO1065" s="84"/>
      <c r="AP1065" s="84"/>
      <c r="AQ1065" s="84"/>
      <c r="AR1065" s="84"/>
      <c r="AS1065" s="84"/>
      <c r="AT1065" s="84"/>
      <c r="AU1065" s="84"/>
      <c r="AV1065" s="84"/>
      <c r="AW1065" s="84"/>
      <c r="AX1065" s="84"/>
      <c r="AY1065" s="84"/>
      <c r="AZ1065" s="84"/>
      <c r="BA1065" s="84"/>
      <c r="BB1065" s="84"/>
      <c r="BC1065" s="84"/>
      <c r="BD1065" s="84"/>
      <c r="BE1065" s="84"/>
      <c r="BF1065" s="84"/>
      <c r="BG1065" s="84"/>
      <c r="BH1065" s="84"/>
      <c r="BI1065" s="84"/>
      <c r="BJ1065" s="84"/>
      <c r="BK1065" s="84"/>
      <c r="BL1065" s="84"/>
      <c r="BM1065" s="84"/>
      <c r="BN1065" s="84"/>
      <c r="BO1065" s="84"/>
      <c r="BP1065" s="84"/>
      <c r="BQ1065" s="84"/>
      <c r="BR1065" s="84"/>
      <c r="BS1065" s="84"/>
      <c r="BT1065" s="84"/>
      <c r="BU1065" s="84"/>
      <c r="BV1065" s="84"/>
      <c r="BW1065" s="84"/>
      <c r="BX1065" s="84"/>
      <c r="BY1065" s="84"/>
      <c r="BZ1065" s="84"/>
      <c r="CA1065" s="84"/>
      <c r="CB1065" s="84"/>
      <c r="CC1065" s="84"/>
      <c r="CD1065" s="84"/>
      <c r="CE1065" s="84"/>
      <c r="CF1065" s="84"/>
      <c r="CG1065" s="84"/>
      <c r="CH1065" s="84"/>
      <c r="CI1065" s="84"/>
      <c r="CJ1065" s="84"/>
      <c r="CK1065" s="84"/>
      <c r="CL1065" s="84"/>
      <c r="CM1065" s="84"/>
      <c r="CN1065" s="84"/>
      <c r="CO1065" s="84"/>
      <c r="CP1065" s="84"/>
      <c r="CQ1065" s="84"/>
      <c r="CR1065" s="84"/>
      <c r="CS1065" s="84"/>
      <c r="CT1065" s="84"/>
      <c r="CU1065" s="84"/>
      <c r="CV1065" s="84"/>
      <c r="CW1065" s="84"/>
      <c r="CX1065" s="84"/>
      <c r="CY1065" s="84"/>
      <c r="CZ1065" s="84"/>
      <c r="DA1065" s="84"/>
      <c r="DB1065" s="84"/>
      <c r="DC1065" s="84"/>
      <c r="DD1065" s="84"/>
      <c r="DE1065" s="84"/>
      <c r="DF1065" s="84"/>
      <c r="DG1065" s="84"/>
      <c r="DH1065" s="84"/>
      <c r="DI1065" s="84"/>
      <c r="DJ1065" s="84"/>
      <c r="DK1065" s="84"/>
      <c r="DL1065" s="84"/>
      <c r="DM1065" s="84"/>
      <c r="DN1065" s="84"/>
      <c r="DO1065" s="84"/>
      <c r="DP1065" s="84"/>
      <c r="DQ1065" s="84"/>
      <c r="DR1065" s="84"/>
      <c r="DS1065" s="84"/>
      <c r="DT1065" s="84"/>
      <c r="DU1065" s="84"/>
      <c r="DV1065" s="84"/>
      <c r="DW1065" s="84"/>
      <c r="DX1065" s="84"/>
      <c r="DY1065" s="84"/>
      <c r="DZ1065" s="84"/>
      <c r="EA1065" s="84"/>
      <c r="EB1065" s="84"/>
      <c r="EC1065" s="84"/>
      <c r="ED1065" s="84"/>
      <c r="EE1065" s="84"/>
      <c r="EF1065" s="84"/>
      <c r="EG1065" s="84"/>
      <c r="EH1065" s="84"/>
      <c r="EI1065" s="84"/>
      <c r="EJ1065" s="84"/>
      <c r="EK1065" s="84"/>
      <c r="EL1065" s="84"/>
      <c r="EM1065" s="84"/>
      <c r="EN1065" s="84"/>
      <c r="EO1065" s="84"/>
      <c r="EP1065" s="84"/>
      <c r="EQ1065" s="84"/>
      <c r="ER1065" s="84"/>
      <c r="ES1065" s="84"/>
      <c r="ET1065" s="84"/>
      <c r="EU1065" s="84"/>
      <c r="EV1065" s="84"/>
      <c r="EW1065" s="84"/>
      <c r="EX1065" s="84"/>
      <c r="EY1065" s="84"/>
      <c r="EZ1065" s="84"/>
      <c r="FA1065" s="84"/>
      <c r="FB1065" s="84"/>
      <c r="FC1065" s="84"/>
      <c r="FD1065" s="84"/>
      <c r="FE1065" s="84"/>
      <c r="FF1065" s="84"/>
      <c r="FG1065" s="84"/>
      <c r="FH1065" s="84"/>
      <c r="FI1065" s="84"/>
      <c r="FJ1065" s="84"/>
      <c r="FK1065" s="84"/>
      <c r="FL1065" s="84"/>
      <c r="FM1065" s="84"/>
      <c r="FN1065" s="84"/>
      <c r="FO1065" s="84"/>
      <c r="FP1065" s="84"/>
      <c r="FQ1065" s="84"/>
      <c r="FR1065" s="84"/>
      <c r="FS1065" s="84"/>
      <c r="FT1065" s="84"/>
      <c r="FU1065" s="84"/>
      <c r="FV1065" s="84"/>
      <c r="FW1065" s="84"/>
      <c r="FX1065" s="84"/>
      <c r="FY1065" s="84"/>
      <c r="FZ1065" s="84"/>
      <c r="GA1065" s="84"/>
      <c r="GB1065" s="84"/>
      <c r="GC1065" s="84"/>
      <c r="GD1065" s="84"/>
      <c r="GE1065" s="84"/>
      <c r="GF1065" s="84"/>
      <c r="GG1065" s="84"/>
      <c r="GH1065" s="84"/>
      <c r="GI1065" s="84"/>
      <c r="GJ1065" s="84"/>
      <c r="GK1065" s="84"/>
      <c r="GL1065" s="84"/>
      <c r="GM1065" s="84"/>
      <c r="GN1065" s="84"/>
      <c r="GO1065" s="84"/>
      <c r="GP1065" s="84"/>
      <c r="GQ1065" s="84"/>
      <c r="GR1065" s="84"/>
      <c r="GS1065" s="84"/>
      <c r="GT1065" s="84"/>
      <c r="GU1065" s="84"/>
      <c r="GV1065" s="84"/>
      <c r="GW1065" s="84"/>
      <c r="GX1065" s="84"/>
      <c r="GY1065" s="84"/>
      <c r="GZ1065" s="84"/>
      <c r="HA1065" s="84"/>
      <c r="HB1065" s="84"/>
      <c r="HC1065" s="84"/>
      <c r="HD1065" s="84"/>
      <c r="HE1065" s="84"/>
      <c r="HF1065" s="84"/>
      <c r="HG1065" s="84"/>
      <c r="HH1065" s="84"/>
      <c r="HI1065" s="84"/>
      <c r="HJ1065" s="84"/>
      <c r="HK1065" s="84"/>
      <c r="HL1065" s="84"/>
      <c r="HM1065" s="84"/>
      <c r="HN1065" s="84"/>
      <c r="HO1065" s="84"/>
      <c r="HP1065" s="84"/>
      <c r="HQ1065" s="84"/>
      <c r="HR1065" s="84"/>
      <c r="HS1065" s="84"/>
      <c r="HT1065" s="84"/>
      <c r="HU1065" s="84"/>
      <c r="HV1065" s="84"/>
      <c r="HW1065" s="84"/>
      <c r="HX1065" s="84"/>
      <c r="HY1065" s="84"/>
      <c r="HZ1065" s="84"/>
      <c r="IA1065" s="84"/>
      <c r="IB1065" s="84"/>
      <c r="IC1065" s="84"/>
      <c r="ID1065" s="84"/>
      <c r="IE1065" s="84"/>
      <c r="IF1065" s="84"/>
      <c r="IG1065" s="84"/>
      <c r="IH1065" s="84"/>
      <c r="II1065" s="84"/>
      <c r="IJ1065" s="84"/>
      <c r="IK1065" s="84"/>
      <c r="IL1065" s="84"/>
    </row>
    <row r="1066" spans="1:246">
      <c r="A1066" s="49" t="s">
        <v>842</v>
      </c>
      <c r="B1066" s="49" t="s">
        <v>23</v>
      </c>
      <c r="E1066" s="116" t="s">
        <v>44</v>
      </c>
      <c r="F1066" s="117" t="s">
        <v>594</v>
      </c>
      <c r="G1066" s="124"/>
      <c r="H1066" s="277">
        <f t="shared" ref="H1066:R1066" si="217">SUM(H1067:H1082)</f>
        <v>8013.5</v>
      </c>
      <c r="I1066" s="277">
        <f t="shared" si="217"/>
        <v>7284.9999999999982</v>
      </c>
      <c r="J1066" s="119">
        <f t="shared" si="217"/>
        <v>0</v>
      </c>
      <c r="K1066" s="119">
        <f t="shared" si="217"/>
        <v>728.5</v>
      </c>
      <c r="L1066" s="120">
        <f t="shared" si="217"/>
        <v>7285.0318000000007</v>
      </c>
      <c r="M1066" s="119">
        <f t="shared" si="217"/>
        <v>7285.0318000000007</v>
      </c>
      <c r="N1066" s="121">
        <f t="shared" si="217"/>
        <v>0</v>
      </c>
      <c r="O1066" s="119">
        <f t="shared" si="217"/>
        <v>0</v>
      </c>
      <c r="P1066" s="119">
        <f t="shared" si="217"/>
        <v>0</v>
      </c>
      <c r="Q1066" s="119">
        <f t="shared" si="217"/>
        <v>0</v>
      </c>
      <c r="R1066" s="121">
        <f t="shared" si="217"/>
        <v>0</v>
      </c>
      <c r="S1066" s="121">
        <f>SUM(S1067:S1082)</f>
        <v>0</v>
      </c>
      <c r="T1066" s="121">
        <f>SUM(T1067:T1082)</f>
        <v>1591.6943209999999</v>
      </c>
      <c r="U1066" s="121">
        <f>SUM(U1067:U1082)</f>
        <v>1591.6943209999999</v>
      </c>
      <c r="V1066" s="121">
        <f>SUM(V1067:V1082)</f>
        <v>0</v>
      </c>
      <c r="W1066" s="121">
        <f>SUM(W1067:W1082)</f>
        <v>0</v>
      </c>
      <c r="X1066" s="76"/>
      <c r="Y1066" s="122"/>
      <c r="Z1066" s="50">
        <f t="shared" si="205"/>
        <v>8013.4999999999982</v>
      </c>
      <c r="AA1066" s="51">
        <f t="shared" si="206"/>
        <v>7285.0318000000007</v>
      </c>
      <c r="AB1066" s="51">
        <f t="shared" si="207"/>
        <v>0</v>
      </c>
      <c r="AC1066" s="51">
        <f t="shared" si="208"/>
        <v>1591.6943209999999</v>
      </c>
      <c r="AD1066" s="123"/>
      <c r="AE1066" s="123"/>
      <c r="AF1066" s="123"/>
      <c r="AG1066" s="123"/>
      <c r="AH1066" s="123"/>
      <c r="AI1066" s="123"/>
      <c r="AJ1066" s="123"/>
      <c r="AK1066" s="123"/>
      <c r="AL1066" s="123"/>
      <c r="AM1066" s="123"/>
      <c r="AN1066" s="123"/>
      <c r="AO1066" s="123"/>
      <c r="AP1066" s="123"/>
      <c r="AQ1066" s="123"/>
      <c r="AR1066" s="123"/>
      <c r="AS1066" s="123"/>
      <c r="AT1066" s="123"/>
      <c r="AU1066" s="123"/>
      <c r="AV1066" s="123"/>
      <c r="AW1066" s="123"/>
      <c r="AX1066" s="123"/>
      <c r="AY1066" s="123"/>
      <c r="AZ1066" s="123"/>
      <c r="BA1066" s="123"/>
      <c r="BB1066" s="123"/>
      <c r="BC1066" s="123"/>
      <c r="BD1066" s="123"/>
      <c r="BE1066" s="123"/>
      <c r="BF1066" s="123"/>
      <c r="BG1066" s="123"/>
      <c r="BH1066" s="123"/>
      <c r="BI1066" s="123"/>
      <c r="BJ1066" s="123"/>
      <c r="BK1066" s="123"/>
      <c r="BL1066" s="123"/>
      <c r="BM1066" s="123"/>
      <c r="BN1066" s="123"/>
      <c r="BO1066" s="123"/>
      <c r="BP1066" s="123"/>
      <c r="BQ1066" s="123"/>
      <c r="BR1066" s="123"/>
      <c r="BS1066" s="123"/>
      <c r="BT1066" s="123"/>
      <c r="BU1066" s="123"/>
      <c r="BV1066" s="123"/>
      <c r="BW1066" s="123"/>
      <c r="BX1066" s="123"/>
      <c r="BY1066" s="123"/>
      <c r="BZ1066" s="123"/>
      <c r="CA1066" s="123"/>
      <c r="CB1066" s="123"/>
      <c r="CC1066" s="123"/>
      <c r="CD1066" s="123"/>
      <c r="CE1066" s="123"/>
      <c r="CF1066" s="123"/>
      <c r="CG1066" s="123"/>
      <c r="CH1066" s="123"/>
      <c r="CI1066" s="123"/>
      <c r="CJ1066" s="123"/>
      <c r="CK1066" s="123"/>
      <c r="CL1066" s="123"/>
      <c r="CM1066" s="123"/>
      <c r="CN1066" s="123"/>
      <c r="CO1066" s="123"/>
      <c r="CP1066" s="123"/>
      <c r="CQ1066" s="123"/>
      <c r="CR1066" s="123"/>
      <c r="CS1066" s="123"/>
      <c r="CT1066" s="123"/>
      <c r="CU1066" s="123"/>
      <c r="CV1066" s="123"/>
      <c r="CW1066" s="123"/>
      <c r="CX1066" s="123"/>
      <c r="CY1066" s="123"/>
      <c r="CZ1066" s="123"/>
      <c r="DA1066" s="123"/>
      <c r="DB1066" s="123"/>
      <c r="DC1066" s="123"/>
      <c r="DD1066" s="123"/>
      <c r="DE1066" s="123"/>
      <c r="DF1066" s="123"/>
      <c r="DG1066" s="123"/>
      <c r="DH1066" s="123"/>
      <c r="DI1066" s="123"/>
      <c r="DJ1066" s="123"/>
      <c r="DK1066" s="123"/>
      <c r="DL1066" s="123"/>
      <c r="DM1066" s="123"/>
      <c r="DN1066" s="123"/>
      <c r="DO1066" s="123"/>
      <c r="DP1066" s="123"/>
      <c r="DQ1066" s="123"/>
      <c r="DR1066" s="123"/>
      <c r="DS1066" s="123"/>
      <c r="DT1066" s="123"/>
      <c r="DU1066" s="123"/>
      <c r="DV1066" s="123"/>
      <c r="DW1066" s="123"/>
      <c r="DX1066" s="123"/>
      <c r="DY1066" s="123"/>
      <c r="DZ1066" s="123"/>
      <c r="EA1066" s="123"/>
      <c r="EB1066" s="123"/>
      <c r="EC1066" s="123"/>
      <c r="ED1066" s="123"/>
      <c r="EE1066" s="123"/>
      <c r="EF1066" s="123"/>
      <c r="EG1066" s="123"/>
      <c r="EH1066" s="123"/>
      <c r="EI1066" s="123"/>
      <c r="EJ1066" s="123"/>
      <c r="EK1066" s="123"/>
      <c r="EL1066" s="123"/>
      <c r="EM1066" s="123"/>
      <c r="EN1066" s="123"/>
      <c r="EO1066" s="123"/>
      <c r="EP1066" s="123"/>
      <c r="EQ1066" s="123"/>
      <c r="ER1066" s="123"/>
      <c r="ES1066" s="123"/>
      <c r="ET1066" s="123"/>
      <c r="EU1066" s="123"/>
      <c r="EV1066" s="123"/>
      <c r="EW1066" s="123"/>
      <c r="EX1066" s="123"/>
      <c r="EY1066" s="123"/>
      <c r="EZ1066" s="123"/>
      <c r="FA1066" s="123"/>
      <c r="FB1066" s="123"/>
      <c r="FC1066" s="123"/>
      <c r="FD1066" s="123"/>
      <c r="FE1066" s="123"/>
      <c r="FF1066" s="123"/>
      <c r="FG1066" s="123"/>
      <c r="FH1066" s="123"/>
      <c r="FI1066" s="123"/>
      <c r="FJ1066" s="123"/>
      <c r="FK1066" s="123"/>
      <c r="FL1066" s="123"/>
      <c r="FM1066" s="123"/>
      <c r="FN1066" s="123"/>
      <c r="FO1066" s="123"/>
      <c r="FP1066" s="123"/>
      <c r="FQ1066" s="123"/>
      <c r="FR1066" s="123"/>
      <c r="FS1066" s="123"/>
      <c r="FT1066" s="123"/>
      <c r="FU1066" s="123"/>
      <c r="FV1066" s="123"/>
      <c r="FW1066" s="123"/>
      <c r="FX1066" s="123"/>
      <c r="FY1066" s="123"/>
      <c r="FZ1066" s="123"/>
      <c r="GA1066" s="123"/>
      <c r="GB1066" s="123"/>
      <c r="GC1066" s="123"/>
      <c r="GD1066" s="123"/>
      <c r="GE1066" s="123"/>
      <c r="GF1066" s="123"/>
      <c r="GG1066" s="123"/>
      <c r="GH1066" s="123"/>
      <c r="GI1066" s="123"/>
      <c r="GJ1066" s="123"/>
      <c r="GK1066" s="123"/>
      <c r="GL1066" s="123"/>
      <c r="GM1066" s="123"/>
      <c r="GN1066" s="123"/>
      <c r="GO1066" s="123"/>
      <c r="GP1066" s="123"/>
      <c r="GQ1066" s="123"/>
      <c r="GR1066" s="123"/>
      <c r="GS1066" s="123"/>
      <c r="GT1066" s="123"/>
      <c r="GU1066" s="123"/>
      <c r="GV1066" s="123"/>
      <c r="GW1066" s="123"/>
      <c r="GX1066" s="123"/>
      <c r="GY1066" s="123"/>
      <c r="GZ1066" s="123"/>
      <c r="HA1066" s="123"/>
      <c r="HB1066" s="123"/>
      <c r="HC1066" s="123"/>
      <c r="HD1066" s="123"/>
      <c r="HE1066" s="123"/>
      <c r="HF1066" s="123"/>
      <c r="HG1066" s="123"/>
      <c r="HH1066" s="123"/>
      <c r="HI1066" s="123"/>
      <c r="HJ1066" s="123"/>
      <c r="HK1066" s="123"/>
      <c r="HL1066" s="123"/>
      <c r="HM1066" s="123"/>
      <c r="HN1066" s="123"/>
      <c r="HO1066" s="123"/>
      <c r="HP1066" s="123"/>
      <c r="HQ1066" s="123"/>
      <c r="HR1066" s="123"/>
      <c r="HS1066" s="123"/>
      <c r="HT1066" s="123"/>
      <c r="HU1066" s="123"/>
      <c r="HV1066" s="123"/>
      <c r="HW1066" s="123"/>
      <c r="HX1066" s="123"/>
      <c r="HY1066" s="123"/>
      <c r="HZ1066" s="123"/>
      <c r="IA1066" s="123"/>
      <c r="IB1066" s="123"/>
      <c r="IC1066" s="123"/>
      <c r="ID1066" s="123"/>
      <c r="IE1066" s="123"/>
      <c r="IF1066" s="123"/>
      <c r="IG1066" s="123"/>
      <c r="IH1066" s="123"/>
      <c r="II1066" s="123"/>
      <c r="IJ1066" s="123"/>
      <c r="IK1066" s="123"/>
      <c r="IL1066" s="123"/>
    </row>
    <row r="1067" spans="1:246" ht="36" customHeight="1">
      <c r="A1067" s="49" t="s">
        <v>842</v>
      </c>
      <c r="B1067" s="49" t="s">
        <v>23</v>
      </c>
      <c r="E1067" s="90">
        <v>1</v>
      </c>
      <c r="F1067" s="115" t="s">
        <v>696</v>
      </c>
      <c r="G1067" s="403" t="s">
        <v>888</v>
      </c>
      <c r="H1067" s="222">
        <f t="shared" ref="H1067:H1082" si="218">SUM(I1067:K1067)</f>
        <v>178.07899999999998</v>
      </c>
      <c r="I1067" s="203">
        <v>161.88999999999999</v>
      </c>
      <c r="J1067" s="113"/>
      <c r="K1067" s="113">
        <v>16.189</v>
      </c>
      <c r="L1067" s="88">
        <f t="shared" ref="L1067:L1082" si="219">SUM(M1067:O1067)</f>
        <v>161.892</v>
      </c>
      <c r="M1067" s="113">
        <v>161.892</v>
      </c>
      <c r="N1067" s="114"/>
      <c r="O1067" s="113"/>
      <c r="P1067" s="113">
        <f t="shared" ref="P1067:P1082" si="220">SUM(Q1067:S1067)</f>
        <v>0</v>
      </c>
      <c r="Q1067" s="113"/>
      <c r="R1067" s="114"/>
      <c r="S1067" s="114"/>
      <c r="T1067" s="114">
        <f t="shared" ref="T1067:T1082" si="221">SUM(U1067:W1067)</f>
        <v>3.3616459999999999</v>
      </c>
      <c r="U1067" s="114">
        <v>3.3616459999999999</v>
      </c>
      <c r="V1067" s="114"/>
      <c r="W1067" s="114"/>
      <c r="X1067" s="82" t="s">
        <v>600</v>
      </c>
      <c r="Y1067" s="90"/>
      <c r="Z1067" s="50">
        <f t="shared" si="205"/>
        <v>178.07899999999998</v>
      </c>
      <c r="AA1067" s="51">
        <f t="shared" si="206"/>
        <v>161.892</v>
      </c>
      <c r="AB1067" s="51">
        <f t="shared" si="207"/>
        <v>0</v>
      </c>
      <c r="AC1067" s="51">
        <f t="shared" si="208"/>
        <v>3.3616459999999999</v>
      </c>
      <c r="AD1067" s="84"/>
      <c r="AE1067" s="84"/>
      <c r="AF1067" s="84"/>
      <c r="AG1067" s="84"/>
      <c r="AH1067" s="84"/>
      <c r="AI1067" s="84"/>
      <c r="AJ1067" s="84"/>
      <c r="AK1067" s="84"/>
      <c r="AL1067" s="84"/>
      <c r="AM1067" s="84"/>
      <c r="AN1067" s="84"/>
      <c r="AO1067" s="84"/>
      <c r="AP1067" s="84"/>
      <c r="AQ1067" s="84"/>
      <c r="AR1067" s="84"/>
      <c r="AS1067" s="84"/>
      <c r="AT1067" s="84"/>
      <c r="AU1067" s="84"/>
      <c r="AV1067" s="84"/>
      <c r="AW1067" s="84"/>
      <c r="AX1067" s="84"/>
      <c r="AY1067" s="84"/>
      <c r="AZ1067" s="84"/>
      <c r="BA1067" s="84"/>
      <c r="BB1067" s="84"/>
      <c r="BC1067" s="84"/>
      <c r="BD1067" s="84"/>
      <c r="BE1067" s="84"/>
      <c r="BF1067" s="84"/>
      <c r="BG1067" s="84"/>
      <c r="BH1067" s="84"/>
      <c r="BI1067" s="84"/>
      <c r="BJ1067" s="84"/>
      <c r="BK1067" s="84"/>
      <c r="BL1067" s="84"/>
      <c r="BM1067" s="84"/>
      <c r="BN1067" s="84"/>
      <c r="BO1067" s="84"/>
      <c r="BP1067" s="84"/>
      <c r="BQ1067" s="84"/>
      <c r="BR1067" s="84"/>
      <c r="BS1067" s="84"/>
      <c r="BT1067" s="84"/>
      <c r="BU1067" s="84"/>
      <c r="BV1067" s="84"/>
      <c r="BW1067" s="84"/>
      <c r="BX1067" s="84"/>
      <c r="BY1067" s="84"/>
      <c r="BZ1067" s="84"/>
      <c r="CA1067" s="84"/>
      <c r="CB1067" s="84"/>
      <c r="CC1067" s="84"/>
      <c r="CD1067" s="84"/>
      <c r="CE1067" s="84"/>
      <c r="CF1067" s="84"/>
      <c r="CG1067" s="84"/>
      <c r="CH1067" s="84"/>
      <c r="CI1067" s="84"/>
      <c r="CJ1067" s="84"/>
      <c r="CK1067" s="84"/>
      <c r="CL1067" s="84"/>
      <c r="CM1067" s="84"/>
      <c r="CN1067" s="84"/>
      <c r="CO1067" s="84"/>
      <c r="CP1067" s="84"/>
      <c r="CQ1067" s="84"/>
      <c r="CR1067" s="84"/>
      <c r="CS1067" s="84"/>
      <c r="CT1067" s="84"/>
      <c r="CU1067" s="84"/>
      <c r="CV1067" s="84"/>
      <c r="CW1067" s="84"/>
      <c r="CX1067" s="84"/>
      <c r="CY1067" s="84"/>
      <c r="CZ1067" s="84"/>
      <c r="DA1067" s="84"/>
      <c r="DB1067" s="84"/>
      <c r="DC1067" s="84"/>
      <c r="DD1067" s="84"/>
      <c r="DE1067" s="84"/>
      <c r="DF1067" s="84"/>
      <c r="DG1067" s="84"/>
      <c r="DH1067" s="84"/>
      <c r="DI1067" s="84"/>
      <c r="DJ1067" s="84"/>
      <c r="DK1067" s="84"/>
      <c r="DL1067" s="84"/>
      <c r="DM1067" s="84"/>
      <c r="DN1067" s="84"/>
      <c r="DO1067" s="84"/>
      <c r="DP1067" s="84"/>
      <c r="DQ1067" s="84"/>
      <c r="DR1067" s="84"/>
      <c r="DS1067" s="84"/>
      <c r="DT1067" s="84"/>
      <c r="DU1067" s="84"/>
      <c r="DV1067" s="84"/>
      <c r="DW1067" s="84"/>
      <c r="DX1067" s="84"/>
      <c r="DY1067" s="84"/>
      <c r="DZ1067" s="84"/>
      <c r="EA1067" s="84"/>
      <c r="EB1067" s="84"/>
      <c r="EC1067" s="84"/>
      <c r="ED1067" s="84"/>
      <c r="EE1067" s="84"/>
      <c r="EF1067" s="84"/>
      <c r="EG1067" s="84"/>
      <c r="EH1067" s="84"/>
      <c r="EI1067" s="84"/>
      <c r="EJ1067" s="84"/>
      <c r="EK1067" s="84"/>
      <c r="EL1067" s="84"/>
      <c r="EM1067" s="84"/>
      <c r="EN1067" s="84"/>
      <c r="EO1067" s="84"/>
      <c r="EP1067" s="84"/>
      <c r="EQ1067" s="84"/>
      <c r="ER1067" s="84"/>
      <c r="ES1067" s="84"/>
      <c r="ET1067" s="84"/>
      <c r="EU1067" s="84"/>
      <c r="EV1067" s="84"/>
      <c r="EW1067" s="84"/>
      <c r="EX1067" s="84"/>
      <c r="EY1067" s="84"/>
      <c r="EZ1067" s="84"/>
      <c r="FA1067" s="84"/>
      <c r="FB1067" s="84"/>
      <c r="FC1067" s="84"/>
      <c r="FD1067" s="84"/>
      <c r="FE1067" s="84"/>
      <c r="FF1067" s="84"/>
      <c r="FG1067" s="84"/>
      <c r="FH1067" s="84"/>
      <c r="FI1067" s="84"/>
      <c r="FJ1067" s="84"/>
      <c r="FK1067" s="84"/>
      <c r="FL1067" s="84"/>
      <c r="FM1067" s="84"/>
      <c r="FN1067" s="84"/>
      <c r="FO1067" s="84"/>
      <c r="FP1067" s="84"/>
      <c r="FQ1067" s="84"/>
      <c r="FR1067" s="84"/>
      <c r="FS1067" s="84"/>
      <c r="FT1067" s="84"/>
      <c r="FU1067" s="84"/>
      <c r="FV1067" s="84"/>
      <c r="FW1067" s="84"/>
      <c r="FX1067" s="84"/>
      <c r="FY1067" s="84"/>
      <c r="FZ1067" s="84"/>
      <c r="GA1067" s="84"/>
      <c r="GB1067" s="84"/>
      <c r="GC1067" s="84"/>
      <c r="GD1067" s="84"/>
      <c r="GE1067" s="84"/>
      <c r="GF1067" s="84"/>
      <c r="GG1067" s="84"/>
      <c r="GH1067" s="84"/>
      <c r="GI1067" s="84"/>
      <c r="GJ1067" s="84"/>
      <c r="GK1067" s="84"/>
      <c r="GL1067" s="84"/>
      <c r="GM1067" s="84"/>
      <c r="GN1067" s="84"/>
      <c r="GO1067" s="84"/>
      <c r="GP1067" s="84"/>
      <c r="GQ1067" s="84"/>
      <c r="GR1067" s="84"/>
      <c r="GS1067" s="84"/>
      <c r="GT1067" s="84"/>
      <c r="GU1067" s="84"/>
      <c r="GV1067" s="84"/>
      <c r="GW1067" s="84"/>
      <c r="GX1067" s="84"/>
      <c r="GY1067" s="84"/>
      <c r="GZ1067" s="84"/>
      <c r="HA1067" s="84"/>
      <c r="HB1067" s="84"/>
      <c r="HC1067" s="84"/>
      <c r="HD1067" s="84"/>
      <c r="HE1067" s="84"/>
      <c r="HF1067" s="84"/>
      <c r="HG1067" s="84"/>
      <c r="HH1067" s="84"/>
      <c r="HI1067" s="84"/>
      <c r="HJ1067" s="84"/>
      <c r="HK1067" s="84"/>
      <c r="HL1067" s="84"/>
      <c r="HM1067" s="84"/>
      <c r="HN1067" s="84"/>
      <c r="HO1067" s="84"/>
      <c r="HP1067" s="84"/>
      <c r="HQ1067" s="84"/>
      <c r="HR1067" s="84"/>
      <c r="HS1067" s="84"/>
      <c r="HT1067" s="84"/>
      <c r="HU1067" s="84"/>
      <c r="HV1067" s="84"/>
      <c r="HW1067" s="84"/>
      <c r="HX1067" s="84"/>
      <c r="HY1067" s="84"/>
      <c r="HZ1067" s="84"/>
      <c r="IA1067" s="84"/>
      <c r="IB1067" s="84"/>
      <c r="IC1067" s="84"/>
      <c r="ID1067" s="84"/>
      <c r="IE1067" s="84"/>
      <c r="IF1067" s="84"/>
      <c r="IG1067" s="84"/>
      <c r="IH1067" s="84"/>
      <c r="II1067" s="84"/>
      <c r="IJ1067" s="84"/>
      <c r="IK1067" s="84"/>
      <c r="IL1067" s="84"/>
    </row>
    <row r="1068" spans="1:246" ht="30">
      <c r="A1068" s="49" t="s">
        <v>842</v>
      </c>
      <c r="B1068" s="49" t="s">
        <v>23</v>
      </c>
      <c r="E1068" s="90">
        <v>2</v>
      </c>
      <c r="F1068" s="115" t="s">
        <v>697</v>
      </c>
      <c r="G1068" s="403"/>
      <c r="H1068" s="222">
        <f t="shared" si="218"/>
        <v>178.07899999999998</v>
      </c>
      <c r="I1068" s="203">
        <v>161.88999999999999</v>
      </c>
      <c r="J1068" s="113"/>
      <c r="K1068" s="113">
        <v>16.189</v>
      </c>
      <c r="L1068" s="88">
        <f t="shared" si="219"/>
        <v>161.88999999999999</v>
      </c>
      <c r="M1068" s="113">
        <v>161.88999999999999</v>
      </c>
      <c r="N1068" s="114"/>
      <c r="O1068" s="113"/>
      <c r="P1068" s="113">
        <f t="shared" si="220"/>
        <v>0</v>
      </c>
      <c r="Q1068" s="113"/>
      <c r="R1068" s="114"/>
      <c r="S1068" s="114"/>
      <c r="T1068" s="114">
        <f t="shared" si="221"/>
        <v>3.4499019999999998</v>
      </c>
      <c r="U1068" s="114">
        <v>3.4499019999999998</v>
      </c>
      <c r="V1068" s="114"/>
      <c r="W1068" s="114"/>
      <c r="X1068" s="82" t="s">
        <v>604</v>
      </c>
      <c r="Y1068" s="90"/>
      <c r="Z1068" s="50">
        <f t="shared" si="205"/>
        <v>178.07899999999998</v>
      </c>
      <c r="AA1068" s="51">
        <f t="shared" si="206"/>
        <v>161.88999999999999</v>
      </c>
      <c r="AB1068" s="51">
        <f t="shared" si="207"/>
        <v>0</v>
      </c>
      <c r="AC1068" s="51">
        <f t="shared" si="208"/>
        <v>3.4499019999999998</v>
      </c>
      <c r="AD1068" s="84"/>
      <c r="AE1068" s="84"/>
      <c r="AF1068" s="84"/>
      <c r="AG1068" s="84"/>
      <c r="AH1068" s="84"/>
      <c r="AI1068" s="84"/>
      <c r="AJ1068" s="84"/>
      <c r="AK1068" s="84"/>
      <c r="AL1068" s="84"/>
      <c r="AM1068" s="84"/>
      <c r="AN1068" s="84"/>
      <c r="AO1068" s="84"/>
      <c r="AP1068" s="84"/>
      <c r="AQ1068" s="84"/>
      <c r="AR1068" s="84"/>
      <c r="AS1068" s="84"/>
      <c r="AT1068" s="84"/>
      <c r="AU1068" s="84"/>
      <c r="AV1068" s="84"/>
      <c r="AW1068" s="84"/>
      <c r="AX1068" s="84"/>
      <c r="AY1068" s="84"/>
      <c r="AZ1068" s="84"/>
      <c r="BA1068" s="84"/>
      <c r="BB1068" s="84"/>
      <c r="BC1068" s="84"/>
      <c r="BD1068" s="84"/>
      <c r="BE1068" s="84"/>
      <c r="BF1068" s="84"/>
      <c r="BG1068" s="84"/>
      <c r="BH1068" s="84"/>
      <c r="BI1068" s="84"/>
      <c r="BJ1068" s="84"/>
      <c r="BK1068" s="84"/>
      <c r="BL1068" s="84"/>
      <c r="BM1068" s="84"/>
      <c r="BN1068" s="84"/>
      <c r="BO1068" s="84"/>
      <c r="BP1068" s="84"/>
      <c r="BQ1068" s="84"/>
      <c r="BR1068" s="84"/>
      <c r="BS1068" s="84"/>
      <c r="BT1068" s="84"/>
      <c r="BU1068" s="84"/>
      <c r="BV1068" s="84"/>
      <c r="BW1068" s="84"/>
      <c r="BX1068" s="84"/>
      <c r="BY1068" s="84"/>
      <c r="BZ1068" s="84"/>
      <c r="CA1068" s="84"/>
      <c r="CB1068" s="84"/>
      <c r="CC1068" s="84"/>
      <c r="CD1068" s="84"/>
      <c r="CE1068" s="84"/>
      <c r="CF1068" s="84"/>
      <c r="CG1068" s="84"/>
      <c r="CH1068" s="84"/>
      <c r="CI1068" s="84"/>
      <c r="CJ1068" s="84"/>
      <c r="CK1068" s="84"/>
      <c r="CL1068" s="84"/>
      <c r="CM1068" s="84"/>
      <c r="CN1068" s="84"/>
      <c r="CO1068" s="84"/>
      <c r="CP1068" s="84"/>
      <c r="CQ1068" s="84"/>
      <c r="CR1068" s="84"/>
      <c r="CS1068" s="84"/>
      <c r="CT1068" s="84"/>
      <c r="CU1068" s="84"/>
      <c r="CV1068" s="84"/>
      <c r="CW1068" s="84"/>
      <c r="CX1068" s="84"/>
      <c r="CY1068" s="84"/>
      <c r="CZ1068" s="84"/>
      <c r="DA1068" s="84"/>
      <c r="DB1068" s="84"/>
      <c r="DC1068" s="84"/>
      <c r="DD1068" s="84"/>
      <c r="DE1068" s="84"/>
      <c r="DF1068" s="84"/>
      <c r="DG1068" s="84"/>
      <c r="DH1068" s="84"/>
      <c r="DI1068" s="84"/>
      <c r="DJ1068" s="84"/>
      <c r="DK1068" s="84"/>
      <c r="DL1068" s="84"/>
      <c r="DM1068" s="84"/>
      <c r="DN1068" s="84"/>
      <c r="DO1068" s="84"/>
      <c r="DP1068" s="84"/>
      <c r="DQ1068" s="84"/>
      <c r="DR1068" s="84"/>
      <c r="DS1068" s="84"/>
      <c r="DT1068" s="84"/>
      <c r="DU1068" s="84"/>
      <c r="DV1068" s="84"/>
      <c r="DW1068" s="84"/>
      <c r="DX1068" s="84"/>
      <c r="DY1068" s="84"/>
      <c r="DZ1068" s="84"/>
      <c r="EA1068" s="84"/>
      <c r="EB1068" s="84"/>
      <c r="EC1068" s="84"/>
      <c r="ED1068" s="84"/>
      <c r="EE1068" s="84"/>
      <c r="EF1068" s="84"/>
      <c r="EG1068" s="84"/>
      <c r="EH1068" s="84"/>
      <c r="EI1068" s="84"/>
      <c r="EJ1068" s="84"/>
      <c r="EK1068" s="84"/>
      <c r="EL1068" s="84"/>
      <c r="EM1068" s="84"/>
      <c r="EN1068" s="84"/>
      <c r="EO1068" s="84"/>
      <c r="EP1068" s="84"/>
      <c r="EQ1068" s="84"/>
      <c r="ER1068" s="84"/>
      <c r="ES1068" s="84"/>
      <c r="ET1068" s="84"/>
      <c r="EU1068" s="84"/>
      <c r="EV1068" s="84"/>
      <c r="EW1068" s="84"/>
      <c r="EX1068" s="84"/>
      <c r="EY1068" s="84"/>
      <c r="EZ1068" s="84"/>
      <c r="FA1068" s="84"/>
      <c r="FB1068" s="84"/>
      <c r="FC1068" s="84"/>
      <c r="FD1068" s="84"/>
      <c r="FE1068" s="84"/>
      <c r="FF1068" s="84"/>
      <c r="FG1068" s="84"/>
      <c r="FH1068" s="84"/>
      <c r="FI1068" s="84"/>
      <c r="FJ1068" s="84"/>
      <c r="FK1068" s="84"/>
      <c r="FL1068" s="84"/>
      <c r="FM1068" s="84"/>
      <c r="FN1068" s="84"/>
      <c r="FO1068" s="84"/>
      <c r="FP1068" s="84"/>
      <c r="FQ1068" s="84"/>
      <c r="FR1068" s="84"/>
      <c r="FS1068" s="84"/>
      <c r="FT1068" s="84"/>
      <c r="FU1068" s="84"/>
      <c r="FV1068" s="84"/>
      <c r="FW1068" s="84"/>
      <c r="FX1068" s="84"/>
      <c r="FY1068" s="84"/>
      <c r="FZ1068" s="84"/>
      <c r="GA1068" s="84"/>
      <c r="GB1068" s="84"/>
      <c r="GC1068" s="84"/>
      <c r="GD1068" s="84"/>
      <c r="GE1068" s="84"/>
      <c r="GF1068" s="84"/>
      <c r="GG1068" s="84"/>
      <c r="GH1068" s="84"/>
      <c r="GI1068" s="84"/>
      <c r="GJ1068" s="84"/>
      <c r="GK1068" s="84"/>
      <c r="GL1068" s="84"/>
      <c r="GM1068" s="84"/>
      <c r="GN1068" s="84"/>
      <c r="GO1068" s="84"/>
      <c r="GP1068" s="84"/>
      <c r="GQ1068" s="84"/>
      <c r="GR1068" s="84"/>
      <c r="GS1068" s="84"/>
      <c r="GT1068" s="84"/>
      <c r="GU1068" s="84"/>
      <c r="GV1068" s="84"/>
      <c r="GW1068" s="84"/>
      <c r="GX1068" s="84"/>
      <c r="GY1068" s="84"/>
      <c r="GZ1068" s="84"/>
      <c r="HA1068" s="84"/>
      <c r="HB1068" s="84"/>
      <c r="HC1068" s="84"/>
      <c r="HD1068" s="84"/>
      <c r="HE1068" s="84"/>
      <c r="HF1068" s="84"/>
      <c r="HG1068" s="84"/>
      <c r="HH1068" s="84"/>
      <c r="HI1068" s="84"/>
      <c r="HJ1068" s="84"/>
      <c r="HK1068" s="84"/>
      <c r="HL1068" s="84"/>
      <c r="HM1068" s="84"/>
      <c r="HN1068" s="84"/>
      <c r="HO1068" s="84"/>
      <c r="HP1068" s="84"/>
      <c r="HQ1068" s="84"/>
      <c r="HR1068" s="84"/>
      <c r="HS1068" s="84"/>
      <c r="HT1068" s="84"/>
      <c r="HU1068" s="84"/>
      <c r="HV1068" s="84"/>
      <c r="HW1068" s="84"/>
      <c r="HX1068" s="84"/>
      <c r="HY1068" s="84"/>
      <c r="HZ1068" s="84"/>
      <c r="IA1068" s="84"/>
      <c r="IB1068" s="84"/>
      <c r="IC1068" s="84"/>
      <c r="ID1068" s="84"/>
      <c r="IE1068" s="84"/>
      <c r="IF1068" s="84"/>
      <c r="IG1068" s="84"/>
      <c r="IH1068" s="84"/>
      <c r="II1068" s="84"/>
      <c r="IJ1068" s="84"/>
      <c r="IK1068" s="84"/>
      <c r="IL1068" s="84"/>
    </row>
    <row r="1069" spans="1:246" ht="30">
      <c r="A1069" s="49" t="s">
        <v>842</v>
      </c>
      <c r="B1069" s="49" t="s">
        <v>23</v>
      </c>
      <c r="E1069" s="90">
        <v>3</v>
      </c>
      <c r="F1069" s="115" t="s">
        <v>698</v>
      </c>
      <c r="G1069" s="403"/>
      <c r="H1069" s="222">
        <f t="shared" si="218"/>
        <v>178.07899999999998</v>
      </c>
      <c r="I1069" s="203">
        <v>161.88999999999999</v>
      </c>
      <c r="J1069" s="113"/>
      <c r="K1069" s="113">
        <v>16.189</v>
      </c>
      <c r="L1069" s="88">
        <f t="shared" si="219"/>
        <v>161.892</v>
      </c>
      <c r="M1069" s="113">
        <v>161.892</v>
      </c>
      <c r="N1069" s="114"/>
      <c r="O1069" s="113"/>
      <c r="P1069" s="113">
        <f t="shared" si="220"/>
        <v>0</v>
      </c>
      <c r="Q1069" s="113"/>
      <c r="R1069" s="114"/>
      <c r="S1069" s="114"/>
      <c r="T1069" s="114">
        <f t="shared" si="221"/>
        <v>3.327826</v>
      </c>
      <c r="U1069" s="114">
        <v>3.327826</v>
      </c>
      <c r="V1069" s="114"/>
      <c r="W1069" s="114"/>
      <c r="X1069" s="82" t="s">
        <v>600</v>
      </c>
      <c r="Y1069" s="90"/>
      <c r="Z1069" s="50">
        <f t="shared" si="205"/>
        <v>178.07899999999998</v>
      </c>
      <c r="AA1069" s="51">
        <f t="shared" si="206"/>
        <v>161.892</v>
      </c>
      <c r="AB1069" s="51">
        <f t="shared" si="207"/>
        <v>0</v>
      </c>
      <c r="AC1069" s="51">
        <f t="shared" si="208"/>
        <v>3.327826</v>
      </c>
      <c r="AD1069" s="84"/>
      <c r="AE1069" s="84"/>
      <c r="AF1069" s="84"/>
      <c r="AG1069" s="84"/>
      <c r="AH1069" s="84"/>
      <c r="AI1069" s="84"/>
      <c r="AJ1069" s="84"/>
      <c r="AK1069" s="84"/>
      <c r="AL1069" s="84"/>
      <c r="AM1069" s="84"/>
      <c r="AN1069" s="84"/>
      <c r="AO1069" s="84"/>
      <c r="AP1069" s="84"/>
      <c r="AQ1069" s="84"/>
      <c r="AR1069" s="84"/>
      <c r="AS1069" s="84"/>
      <c r="AT1069" s="84"/>
      <c r="AU1069" s="84"/>
      <c r="AV1069" s="84"/>
      <c r="AW1069" s="84"/>
      <c r="AX1069" s="84"/>
      <c r="AY1069" s="84"/>
      <c r="AZ1069" s="84"/>
      <c r="BA1069" s="84"/>
      <c r="BB1069" s="84"/>
      <c r="BC1069" s="84"/>
      <c r="BD1069" s="84"/>
      <c r="BE1069" s="84"/>
      <c r="BF1069" s="84"/>
      <c r="BG1069" s="84"/>
      <c r="BH1069" s="84"/>
      <c r="BI1069" s="84"/>
      <c r="BJ1069" s="84"/>
      <c r="BK1069" s="84"/>
      <c r="BL1069" s="84"/>
      <c r="BM1069" s="84"/>
      <c r="BN1069" s="84"/>
      <c r="BO1069" s="84"/>
      <c r="BP1069" s="84"/>
      <c r="BQ1069" s="84"/>
      <c r="BR1069" s="84"/>
      <c r="BS1069" s="84"/>
      <c r="BT1069" s="84"/>
      <c r="BU1069" s="84"/>
      <c r="BV1069" s="84"/>
      <c r="BW1069" s="84"/>
      <c r="BX1069" s="84"/>
      <c r="BY1069" s="84"/>
      <c r="BZ1069" s="84"/>
      <c r="CA1069" s="84"/>
      <c r="CB1069" s="84"/>
      <c r="CC1069" s="84"/>
      <c r="CD1069" s="84"/>
      <c r="CE1069" s="84"/>
      <c r="CF1069" s="84"/>
      <c r="CG1069" s="84"/>
      <c r="CH1069" s="84"/>
      <c r="CI1069" s="84"/>
      <c r="CJ1069" s="84"/>
      <c r="CK1069" s="84"/>
      <c r="CL1069" s="84"/>
      <c r="CM1069" s="84"/>
      <c r="CN1069" s="84"/>
      <c r="CO1069" s="84"/>
      <c r="CP1069" s="84"/>
      <c r="CQ1069" s="84"/>
      <c r="CR1069" s="84"/>
      <c r="CS1069" s="84"/>
      <c r="CT1069" s="84"/>
      <c r="CU1069" s="84"/>
      <c r="CV1069" s="84"/>
      <c r="CW1069" s="84"/>
      <c r="CX1069" s="84"/>
      <c r="CY1069" s="84"/>
      <c r="CZ1069" s="84"/>
      <c r="DA1069" s="84"/>
      <c r="DB1069" s="84"/>
      <c r="DC1069" s="84"/>
      <c r="DD1069" s="84"/>
      <c r="DE1069" s="84"/>
      <c r="DF1069" s="84"/>
      <c r="DG1069" s="84"/>
      <c r="DH1069" s="84"/>
      <c r="DI1069" s="84"/>
      <c r="DJ1069" s="84"/>
      <c r="DK1069" s="84"/>
      <c r="DL1069" s="84"/>
      <c r="DM1069" s="84"/>
      <c r="DN1069" s="84"/>
      <c r="DO1069" s="84"/>
      <c r="DP1069" s="84"/>
      <c r="DQ1069" s="84"/>
      <c r="DR1069" s="84"/>
      <c r="DS1069" s="84"/>
      <c r="DT1069" s="84"/>
      <c r="DU1069" s="84"/>
      <c r="DV1069" s="84"/>
      <c r="DW1069" s="84"/>
      <c r="DX1069" s="84"/>
      <c r="DY1069" s="84"/>
      <c r="DZ1069" s="84"/>
      <c r="EA1069" s="84"/>
      <c r="EB1069" s="84"/>
      <c r="EC1069" s="84"/>
      <c r="ED1069" s="84"/>
      <c r="EE1069" s="84"/>
      <c r="EF1069" s="84"/>
      <c r="EG1069" s="84"/>
      <c r="EH1069" s="84"/>
      <c r="EI1069" s="84"/>
      <c r="EJ1069" s="84"/>
      <c r="EK1069" s="84"/>
      <c r="EL1069" s="84"/>
      <c r="EM1069" s="84"/>
      <c r="EN1069" s="84"/>
      <c r="EO1069" s="84"/>
      <c r="EP1069" s="84"/>
      <c r="EQ1069" s="84"/>
      <c r="ER1069" s="84"/>
      <c r="ES1069" s="84"/>
      <c r="ET1069" s="84"/>
      <c r="EU1069" s="84"/>
      <c r="EV1069" s="84"/>
      <c r="EW1069" s="84"/>
      <c r="EX1069" s="84"/>
      <c r="EY1069" s="84"/>
      <c r="EZ1069" s="84"/>
      <c r="FA1069" s="84"/>
      <c r="FB1069" s="84"/>
      <c r="FC1069" s="84"/>
      <c r="FD1069" s="84"/>
      <c r="FE1069" s="84"/>
      <c r="FF1069" s="84"/>
      <c r="FG1069" s="84"/>
      <c r="FH1069" s="84"/>
      <c r="FI1069" s="84"/>
      <c r="FJ1069" s="84"/>
      <c r="FK1069" s="84"/>
      <c r="FL1069" s="84"/>
      <c r="FM1069" s="84"/>
      <c r="FN1069" s="84"/>
      <c r="FO1069" s="84"/>
      <c r="FP1069" s="84"/>
      <c r="FQ1069" s="84"/>
      <c r="FR1069" s="84"/>
      <c r="FS1069" s="84"/>
      <c r="FT1069" s="84"/>
      <c r="FU1069" s="84"/>
      <c r="FV1069" s="84"/>
      <c r="FW1069" s="84"/>
      <c r="FX1069" s="84"/>
      <c r="FY1069" s="84"/>
      <c r="FZ1069" s="84"/>
      <c r="GA1069" s="84"/>
      <c r="GB1069" s="84"/>
      <c r="GC1069" s="84"/>
      <c r="GD1069" s="84"/>
      <c r="GE1069" s="84"/>
      <c r="GF1069" s="84"/>
      <c r="GG1069" s="84"/>
      <c r="GH1069" s="84"/>
      <c r="GI1069" s="84"/>
      <c r="GJ1069" s="84"/>
      <c r="GK1069" s="84"/>
      <c r="GL1069" s="84"/>
      <c r="GM1069" s="84"/>
      <c r="GN1069" s="84"/>
      <c r="GO1069" s="84"/>
      <c r="GP1069" s="84"/>
      <c r="GQ1069" s="84"/>
      <c r="GR1069" s="84"/>
      <c r="GS1069" s="84"/>
      <c r="GT1069" s="84"/>
      <c r="GU1069" s="84"/>
      <c r="GV1069" s="84"/>
      <c r="GW1069" s="84"/>
      <c r="GX1069" s="84"/>
      <c r="GY1069" s="84"/>
      <c r="GZ1069" s="84"/>
      <c r="HA1069" s="84"/>
      <c r="HB1069" s="84"/>
      <c r="HC1069" s="84"/>
      <c r="HD1069" s="84"/>
      <c r="HE1069" s="84"/>
      <c r="HF1069" s="84"/>
      <c r="HG1069" s="84"/>
      <c r="HH1069" s="84"/>
      <c r="HI1069" s="84"/>
      <c r="HJ1069" s="84"/>
      <c r="HK1069" s="84"/>
      <c r="HL1069" s="84"/>
      <c r="HM1069" s="84"/>
      <c r="HN1069" s="84"/>
      <c r="HO1069" s="84"/>
      <c r="HP1069" s="84"/>
      <c r="HQ1069" s="84"/>
      <c r="HR1069" s="84"/>
      <c r="HS1069" s="84"/>
      <c r="HT1069" s="84"/>
      <c r="HU1069" s="84"/>
      <c r="HV1069" s="84"/>
      <c r="HW1069" s="84"/>
      <c r="HX1069" s="84"/>
      <c r="HY1069" s="84"/>
      <c r="HZ1069" s="84"/>
      <c r="IA1069" s="84"/>
      <c r="IB1069" s="84"/>
      <c r="IC1069" s="84"/>
      <c r="ID1069" s="84"/>
      <c r="IE1069" s="84"/>
      <c r="IF1069" s="84"/>
      <c r="IG1069" s="84"/>
      <c r="IH1069" s="84"/>
      <c r="II1069" s="84"/>
      <c r="IJ1069" s="84"/>
      <c r="IK1069" s="84"/>
      <c r="IL1069" s="84"/>
    </row>
    <row r="1070" spans="1:246" ht="30">
      <c r="A1070" s="49" t="s">
        <v>842</v>
      </c>
      <c r="B1070" s="49" t="s">
        <v>23</v>
      </c>
      <c r="E1070" s="90">
        <v>4</v>
      </c>
      <c r="F1070" s="115" t="s">
        <v>699</v>
      </c>
      <c r="G1070" s="403"/>
      <c r="H1070" s="222">
        <f t="shared" si="218"/>
        <v>178.07899999999998</v>
      </c>
      <c r="I1070" s="203">
        <v>161.88999999999999</v>
      </c>
      <c r="J1070" s="113"/>
      <c r="K1070" s="113">
        <v>16.189</v>
      </c>
      <c r="L1070" s="88">
        <f t="shared" si="219"/>
        <v>161.892</v>
      </c>
      <c r="M1070" s="113">
        <v>161.892</v>
      </c>
      <c r="N1070" s="114"/>
      <c r="O1070" s="113"/>
      <c r="P1070" s="113">
        <f t="shared" si="220"/>
        <v>0</v>
      </c>
      <c r="Q1070" s="113"/>
      <c r="R1070" s="114"/>
      <c r="S1070" s="114"/>
      <c r="T1070" s="114">
        <f t="shared" si="221"/>
        <v>3.3940000000000001</v>
      </c>
      <c r="U1070" s="114">
        <v>3.3940000000000001</v>
      </c>
      <c r="V1070" s="114"/>
      <c r="W1070" s="114"/>
      <c r="X1070" s="82" t="s">
        <v>596</v>
      </c>
      <c r="Y1070" s="90"/>
      <c r="Z1070" s="50">
        <f t="shared" si="205"/>
        <v>178.07899999999998</v>
      </c>
      <c r="AA1070" s="51">
        <f t="shared" si="206"/>
        <v>161.892</v>
      </c>
      <c r="AB1070" s="51">
        <f t="shared" si="207"/>
        <v>0</v>
      </c>
      <c r="AC1070" s="51">
        <f t="shared" si="208"/>
        <v>3.3940000000000001</v>
      </c>
      <c r="AD1070" s="84"/>
      <c r="AE1070" s="84"/>
      <c r="AF1070" s="84"/>
      <c r="AG1070" s="84"/>
      <c r="AH1070" s="84"/>
      <c r="AI1070" s="84"/>
      <c r="AJ1070" s="84"/>
      <c r="AK1070" s="84"/>
      <c r="AL1070" s="84"/>
      <c r="AM1070" s="84"/>
      <c r="AN1070" s="84"/>
      <c r="AO1070" s="84"/>
      <c r="AP1070" s="84"/>
      <c r="AQ1070" s="84"/>
      <c r="AR1070" s="84"/>
      <c r="AS1070" s="84"/>
      <c r="AT1070" s="84"/>
      <c r="AU1070" s="84"/>
      <c r="AV1070" s="84"/>
      <c r="AW1070" s="84"/>
      <c r="AX1070" s="84"/>
      <c r="AY1070" s="84"/>
      <c r="AZ1070" s="84"/>
      <c r="BA1070" s="84"/>
      <c r="BB1070" s="84"/>
      <c r="BC1070" s="84"/>
      <c r="BD1070" s="84"/>
      <c r="BE1070" s="84"/>
      <c r="BF1070" s="84"/>
      <c r="BG1070" s="84"/>
      <c r="BH1070" s="84"/>
      <c r="BI1070" s="84"/>
      <c r="BJ1070" s="84"/>
      <c r="BK1070" s="84"/>
      <c r="BL1070" s="84"/>
      <c r="BM1070" s="84"/>
      <c r="BN1070" s="84"/>
      <c r="BO1070" s="84"/>
      <c r="BP1070" s="84"/>
      <c r="BQ1070" s="84"/>
      <c r="BR1070" s="84"/>
      <c r="BS1070" s="84"/>
      <c r="BT1070" s="84"/>
      <c r="BU1070" s="84"/>
      <c r="BV1070" s="84"/>
      <c r="BW1070" s="84"/>
      <c r="BX1070" s="84"/>
      <c r="BY1070" s="84"/>
      <c r="BZ1070" s="84"/>
      <c r="CA1070" s="84"/>
      <c r="CB1070" s="84"/>
      <c r="CC1070" s="84"/>
      <c r="CD1070" s="84"/>
      <c r="CE1070" s="84"/>
      <c r="CF1070" s="84"/>
      <c r="CG1070" s="84"/>
      <c r="CH1070" s="84"/>
      <c r="CI1070" s="84"/>
      <c r="CJ1070" s="84"/>
      <c r="CK1070" s="84"/>
      <c r="CL1070" s="84"/>
      <c r="CM1070" s="84"/>
      <c r="CN1070" s="84"/>
      <c r="CO1070" s="84"/>
      <c r="CP1070" s="84"/>
      <c r="CQ1070" s="84"/>
      <c r="CR1070" s="84"/>
      <c r="CS1070" s="84"/>
      <c r="CT1070" s="84"/>
      <c r="CU1070" s="84"/>
      <c r="CV1070" s="84"/>
      <c r="CW1070" s="84"/>
      <c r="CX1070" s="84"/>
      <c r="CY1070" s="84"/>
      <c r="CZ1070" s="84"/>
      <c r="DA1070" s="84"/>
      <c r="DB1070" s="84"/>
      <c r="DC1070" s="84"/>
      <c r="DD1070" s="84"/>
      <c r="DE1070" s="84"/>
      <c r="DF1070" s="84"/>
      <c r="DG1070" s="84"/>
      <c r="DH1070" s="84"/>
      <c r="DI1070" s="84"/>
      <c r="DJ1070" s="84"/>
      <c r="DK1070" s="84"/>
      <c r="DL1070" s="84"/>
      <c r="DM1070" s="84"/>
      <c r="DN1070" s="84"/>
      <c r="DO1070" s="84"/>
      <c r="DP1070" s="84"/>
      <c r="DQ1070" s="84"/>
      <c r="DR1070" s="84"/>
      <c r="DS1070" s="84"/>
      <c r="DT1070" s="84"/>
      <c r="DU1070" s="84"/>
      <c r="DV1070" s="84"/>
      <c r="DW1070" s="84"/>
      <c r="DX1070" s="84"/>
      <c r="DY1070" s="84"/>
      <c r="DZ1070" s="84"/>
      <c r="EA1070" s="84"/>
      <c r="EB1070" s="84"/>
      <c r="EC1070" s="84"/>
      <c r="ED1070" s="84"/>
      <c r="EE1070" s="84"/>
      <c r="EF1070" s="84"/>
      <c r="EG1070" s="84"/>
      <c r="EH1070" s="84"/>
      <c r="EI1070" s="84"/>
      <c r="EJ1070" s="84"/>
      <c r="EK1070" s="84"/>
      <c r="EL1070" s="84"/>
      <c r="EM1070" s="84"/>
      <c r="EN1070" s="84"/>
      <c r="EO1070" s="84"/>
      <c r="EP1070" s="84"/>
      <c r="EQ1070" s="84"/>
      <c r="ER1070" s="84"/>
      <c r="ES1070" s="84"/>
      <c r="ET1070" s="84"/>
      <c r="EU1070" s="84"/>
      <c r="EV1070" s="84"/>
      <c r="EW1070" s="84"/>
      <c r="EX1070" s="84"/>
      <c r="EY1070" s="84"/>
      <c r="EZ1070" s="84"/>
      <c r="FA1070" s="84"/>
      <c r="FB1070" s="84"/>
      <c r="FC1070" s="84"/>
      <c r="FD1070" s="84"/>
      <c r="FE1070" s="84"/>
      <c r="FF1070" s="84"/>
      <c r="FG1070" s="84"/>
      <c r="FH1070" s="84"/>
      <c r="FI1070" s="84"/>
      <c r="FJ1070" s="84"/>
      <c r="FK1070" s="84"/>
      <c r="FL1070" s="84"/>
      <c r="FM1070" s="84"/>
      <c r="FN1070" s="84"/>
      <c r="FO1070" s="84"/>
      <c r="FP1070" s="84"/>
      <c r="FQ1070" s="84"/>
      <c r="FR1070" s="84"/>
      <c r="FS1070" s="84"/>
      <c r="FT1070" s="84"/>
      <c r="FU1070" s="84"/>
      <c r="FV1070" s="84"/>
      <c r="FW1070" s="84"/>
      <c r="FX1070" s="84"/>
      <c r="FY1070" s="84"/>
      <c r="FZ1070" s="84"/>
      <c r="GA1070" s="84"/>
      <c r="GB1070" s="84"/>
      <c r="GC1070" s="84"/>
      <c r="GD1070" s="84"/>
      <c r="GE1070" s="84"/>
      <c r="GF1070" s="84"/>
      <c r="GG1070" s="84"/>
      <c r="GH1070" s="84"/>
      <c r="GI1070" s="84"/>
      <c r="GJ1070" s="84"/>
      <c r="GK1070" s="84"/>
      <c r="GL1070" s="84"/>
      <c r="GM1070" s="84"/>
      <c r="GN1070" s="84"/>
      <c r="GO1070" s="84"/>
      <c r="GP1070" s="84"/>
      <c r="GQ1070" s="84"/>
      <c r="GR1070" s="84"/>
      <c r="GS1070" s="84"/>
      <c r="GT1070" s="84"/>
      <c r="GU1070" s="84"/>
      <c r="GV1070" s="84"/>
      <c r="GW1070" s="84"/>
      <c r="GX1070" s="84"/>
      <c r="GY1070" s="84"/>
      <c r="GZ1070" s="84"/>
      <c r="HA1070" s="84"/>
      <c r="HB1070" s="84"/>
      <c r="HC1070" s="84"/>
      <c r="HD1070" s="84"/>
      <c r="HE1070" s="84"/>
      <c r="HF1070" s="84"/>
      <c r="HG1070" s="84"/>
      <c r="HH1070" s="84"/>
      <c r="HI1070" s="84"/>
      <c r="HJ1070" s="84"/>
      <c r="HK1070" s="84"/>
      <c r="HL1070" s="84"/>
      <c r="HM1070" s="84"/>
      <c r="HN1070" s="84"/>
      <c r="HO1070" s="84"/>
      <c r="HP1070" s="84"/>
      <c r="HQ1070" s="84"/>
      <c r="HR1070" s="84"/>
      <c r="HS1070" s="84"/>
      <c r="HT1070" s="84"/>
      <c r="HU1070" s="84"/>
      <c r="HV1070" s="84"/>
      <c r="HW1070" s="84"/>
      <c r="HX1070" s="84"/>
      <c r="HY1070" s="84"/>
      <c r="HZ1070" s="84"/>
      <c r="IA1070" s="84"/>
      <c r="IB1070" s="84"/>
      <c r="IC1070" s="84"/>
      <c r="ID1070" s="84"/>
      <c r="IE1070" s="84"/>
      <c r="IF1070" s="84"/>
      <c r="IG1070" s="84"/>
      <c r="IH1070" s="84"/>
      <c r="II1070" s="84"/>
      <c r="IJ1070" s="84"/>
      <c r="IK1070" s="84"/>
      <c r="IL1070" s="84"/>
    </row>
    <row r="1071" spans="1:246" ht="30">
      <c r="A1071" s="49" t="s">
        <v>842</v>
      </c>
      <c r="B1071" s="49" t="s">
        <v>23</v>
      </c>
      <c r="E1071" s="90">
        <v>5</v>
      </c>
      <c r="F1071" s="115" t="s">
        <v>700</v>
      </c>
      <c r="G1071" s="403"/>
      <c r="H1071" s="222">
        <f t="shared" si="218"/>
        <v>178.07899999999998</v>
      </c>
      <c r="I1071" s="203">
        <v>161.88999999999999</v>
      </c>
      <c r="J1071" s="113"/>
      <c r="K1071" s="113">
        <v>16.189</v>
      </c>
      <c r="L1071" s="88">
        <f t="shared" si="219"/>
        <v>161.892</v>
      </c>
      <c r="M1071" s="113">
        <v>161.892</v>
      </c>
      <c r="N1071" s="114"/>
      <c r="O1071" s="113"/>
      <c r="P1071" s="113">
        <f t="shared" si="220"/>
        <v>0</v>
      </c>
      <c r="Q1071" s="113"/>
      <c r="R1071" s="114"/>
      <c r="S1071" s="114"/>
      <c r="T1071" s="114">
        <f t="shared" si="221"/>
        <v>2.4886970000000002</v>
      </c>
      <c r="U1071" s="114">
        <v>2.4886970000000002</v>
      </c>
      <c r="V1071" s="114"/>
      <c r="W1071" s="114"/>
      <c r="X1071" s="82" t="s">
        <v>598</v>
      </c>
      <c r="Y1071" s="90"/>
      <c r="Z1071" s="50">
        <f t="shared" si="205"/>
        <v>178.07899999999998</v>
      </c>
      <c r="AA1071" s="51">
        <f t="shared" si="206"/>
        <v>161.892</v>
      </c>
      <c r="AB1071" s="51">
        <f t="shared" si="207"/>
        <v>0</v>
      </c>
      <c r="AC1071" s="51">
        <f t="shared" si="208"/>
        <v>2.4886970000000002</v>
      </c>
      <c r="AD1071" s="84"/>
      <c r="AE1071" s="84"/>
      <c r="AF1071" s="84"/>
      <c r="AG1071" s="84"/>
      <c r="AH1071" s="84"/>
      <c r="AI1071" s="84"/>
      <c r="AJ1071" s="84"/>
      <c r="AK1071" s="84"/>
      <c r="AL1071" s="84"/>
      <c r="AM1071" s="84"/>
      <c r="AN1071" s="84"/>
      <c r="AO1071" s="84"/>
      <c r="AP1071" s="84"/>
      <c r="AQ1071" s="84"/>
      <c r="AR1071" s="84"/>
      <c r="AS1071" s="84"/>
      <c r="AT1071" s="84"/>
      <c r="AU1071" s="84"/>
      <c r="AV1071" s="84"/>
      <c r="AW1071" s="84"/>
      <c r="AX1071" s="84"/>
      <c r="AY1071" s="84"/>
      <c r="AZ1071" s="84"/>
      <c r="BA1071" s="84"/>
      <c r="BB1071" s="84"/>
      <c r="BC1071" s="84"/>
      <c r="BD1071" s="84"/>
      <c r="BE1071" s="84"/>
      <c r="BF1071" s="84"/>
      <c r="BG1071" s="84"/>
      <c r="BH1071" s="84"/>
      <c r="BI1071" s="84"/>
      <c r="BJ1071" s="84"/>
      <c r="BK1071" s="84"/>
      <c r="BL1071" s="84"/>
      <c r="BM1071" s="84"/>
      <c r="BN1071" s="84"/>
      <c r="BO1071" s="84"/>
      <c r="BP1071" s="84"/>
      <c r="BQ1071" s="84"/>
      <c r="BR1071" s="84"/>
      <c r="BS1071" s="84"/>
      <c r="BT1071" s="84"/>
      <c r="BU1071" s="84"/>
      <c r="BV1071" s="84"/>
      <c r="BW1071" s="84"/>
      <c r="BX1071" s="84"/>
      <c r="BY1071" s="84"/>
      <c r="BZ1071" s="84"/>
      <c r="CA1071" s="84"/>
      <c r="CB1071" s="84"/>
      <c r="CC1071" s="84"/>
      <c r="CD1071" s="84"/>
      <c r="CE1071" s="84"/>
      <c r="CF1071" s="84"/>
      <c r="CG1071" s="84"/>
      <c r="CH1071" s="84"/>
      <c r="CI1071" s="84"/>
      <c r="CJ1071" s="84"/>
      <c r="CK1071" s="84"/>
      <c r="CL1071" s="84"/>
      <c r="CM1071" s="84"/>
      <c r="CN1071" s="84"/>
      <c r="CO1071" s="84"/>
      <c r="CP1071" s="84"/>
      <c r="CQ1071" s="84"/>
      <c r="CR1071" s="84"/>
      <c r="CS1071" s="84"/>
      <c r="CT1071" s="84"/>
      <c r="CU1071" s="84"/>
      <c r="CV1071" s="84"/>
      <c r="CW1071" s="84"/>
      <c r="CX1071" s="84"/>
      <c r="CY1071" s="84"/>
      <c r="CZ1071" s="84"/>
      <c r="DA1071" s="84"/>
      <c r="DB1071" s="84"/>
      <c r="DC1071" s="84"/>
      <c r="DD1071" s="84"/>
      <c r="DE1071" s="84"/>
      <c r="DF1071" s="84"/>
      <c r="DG1071" s="84"/>
      <c r="DH1071" s="84"/>
      <c r="DI1071" s="84"/>
      <c r="DJ1071" s="84"/>
      <c r="DK1071" s="84"/>
      <c r="DL1071" s="84"/>
      <c r="DM1071" s="84"/>
      <c r="DN1071" s="84"/>
      <c r="DO1071" s="84"/>
      <c r="DP1071" s="84"/>
      <c r="DQ1071" s="84"/>
      <c r="DR1071" s="84"/>
      <c r="DS1071" s="84"/>
      <c r="DT1071" s="84"/>
      <c r="DU1071" s="84"/>
      <c r="DV1071" s="84"/>
      <c r="DW1071" s="84"/>
      <c r="DX1071" s="84"/>
      <c r="DY1071" s="84"/>
      <c r="DZ1071" s="84"/>
      <c r="EA1071" s="84"/>
      <c r="EB1071" s="84"/>
      <c r="EC1071" s="84"/>
      <c r="ED1071" s="84"/>
      <c r="EE1071" s="84"/>
      <c r="EF1071" s="84"/>
      <c r="EG1071" s="84"/>
      <c r="EH1071" s="84"/>
      <c r="EI1071" s="84"/>
      <c r="EJ1071" s="84"/>
      <c r="EK1071" s="84"/>
      <c r="EL1071" s="84"/>
      <c r="EM1071" s="84"/>
      <c r="EN1071" s="84"/>
      <c r="EO1071" s="84"/>
      <c r="EP1071" s="84"/>
      <c r="EQ1071" s="84"/>
      <c r="ER1071" s="84"/>
      <c r="ES1071" s="84"/>
      <c r="ET1071" s="84"/>
      <c r="EU1071" s="84"/>
      <c r="EV1071" s="84"/>
      <c r="EW1071" s="84"/>
      <c r="EX1071" s="84"/>
      <c r="EY1071" s="84"/>
      <c r="EZ1071" s="84"/>
      <c r="FA1071" s="84"/>
      <c r="FB1071" s="84"/>
      <c r="FC1071" s="84"/>
      <c r="FD1071" s="84"/>
      <c r="FE1071" s="84"/>
      <c r="FF1071" s="84"/>
      <c r="FG1071" s="84"/>
      <c r="FH1071" s="84"/>
      <c r="FI1071" s="84"/>
      <c r="FJ1071" s="84"/>
      <c r="FK1071" s="84"/>
      <c r="FL1071" s="84"/>
      <c r="FM1071" s="84"/>
      <c r="FN1071" s="84"/>
      <c r="FO1071" s="84"/>
      <c r="FP1071" s="84"/>
      <c r="FQ1071" s="84"/>
      <c r="FR1071" s="84"/>
      <c r="FS1071" s="84"/>
      <c r="FT1071" s="84"/>
      <c r="FU1071" s="84"/>
      <c r="FV1071" s="84"/>
      <c r="FW1071" s="84"/>
      <c r="FX1071" s="84"/>
      <c r="FY1071" s="84"/>
      <c r="FZ1071" s="84"/>
      <c r="GA1071" s="84"/>
      <c r="GB1071" s="84"/>
      <c r="GC1071" s="84"/>
      <c r="GD1071" s="84"/>
      <c r="GE1071" s="84"/>
      <c r="GF1071" s="84"/>
      <c r="GG1071" s="84"/>
      <c r="GH1071" s="84"/>
      <c r="GI1071" s="84"/>
      <c r="GJ1071" s="84"/>
      <c r="GK1071" s="84"/>
      <c r="GL1071" s="84"/>
      <c r="GM1071" s="84"/>
      <c r="GN1071" s="84"/>
      <c r="GO1071" s="84"/>
      <c r="GP1071" s="84"/>
      <c r="GQ1071" s="84"/>
      <c r="GR1071" s="84"/>
      <c r="GS1071" s="84"/>
      <c r="GT1071" s="84"/>
      <c r="GU1071" s="84"/>
      <c r="GV1071" s="84"/>
      <c r="GW1071" s="84"/>
      <c r="GX1071" s="84"/>
      <c r="GY1071" s="84"/>
      <c r="GZ1071" s="84"/>
      <c r="HA1071" s="84"/>
      <c r="HB1071" s="84"/>
      <c r="HC1071" s="84"/>
      <c r="HD1071" s="84"/>
      <c r="HE1071" s="84"/>
      <c r="HF1071" s="84"/>
      <c r="HG1071" s="84"/>
      <c r="HH1071" s="84"/>
      <c r="HI1071" s="84"/>
      <c r="HJ1071" s="84"/>
      <c r="HK1071" s="84"/>
      <c r="HL1071" s="84"/>
      <c r="HM1071" s="84"/>
      <c r="HN1071" s="84"/>
      <c r="HO1071" s="84"/>
      <c r="HP1071" s="84"/>
      <c r="HQ1071" s="84"/>
      <c r="HR1071" s="84"/>
      <c r="HS1071" s="84"/>
      <c r="HT1071" s="84"/>
      <c r="HU1071" s="84"/>
      <c r="HV1071" s="84"/>
      <c r="HW1071" s="84"/>
      <c r="HX1071" s="84"/>
      <c r="HY1071" s="84"/>
      <c r="HZ1071" s="84"/>
      <c r="IA1071" s="84"/>
      <c r="IB1071" s="84"/>
      <c r="IC1071" s="84"/>
      <c r="ID1071" s="84"/>
      <c r="IE1071" s="84"/>
      <c r="IF1071" s="84"/>
      <c r="IG1071" s="84"/>
      <c r="IH1071" s="84"/>
      <c r="II1071" s="84"/>
      <c r="IJ1071" s="84"/>
      <c r="IK1071" s="84"/>
      <c r="IL1071" s="84"/>
    </row>
    <row r="1072" spans="1:246" ht="30">
      <c r="A1072" s="49" t="s">
        <v>842</v>
      </c>
      <c r="B1072" s="49" t="s">
        <v>23</v>
      </c>
      <c r="E1072" s="90">
        <v>6</v>
      </c>
      <c r="F1072" s="115" t="s">
        <v>701</v>
      </c>
      <c r="G1072" s="403"/>
      <c r="H1072" s="222">
        <f t="shared" si="218"/>
        <v>178.07899999999998</v>
      </c>
      <c r="I1072" s="203">
        <v>161.88999999999999</v>
      </c>
      <c r="J1072" s="113"/>
      <c r="K1072" s="113">
        <v>16.189</v>
      </c>
      <c r="L1072" s="88">
        <f t="shared" si="219"/>
        <v>161.892</v>
      </c>
      <c r="M1072" s="113">
        <v>161.892</v>
      </c>
      <c r="N1072" s="114"/>
      <c r="O1072" s="113"/>
      <c r="P1072" s="113">
        <f t="shared" si="220"/>
        <v>0</v>
      </c>
      <c r="Q1072" s="113"/>
      <c r="R1072" s="114"/>
      <c r="S1072" s="114"/>
      <c r="T1072" s="114">
        <f t="shared" si="221"/>
        <v>2.9127830000000001</v>
      </c>
      <c r="U1072" s="114">
        <v>2.9127830000000001</v>
      </c>
      <c r="V1072" s="114"/>
      <c r="W1072" s="114"/>
      <c r="X1072" s="82" t="s">
        <v>600</v>
      </c>
      <c r="Y1072" s="90"/>
      <c r="Z1072" s="50">
        <f t="shared" si="205"/>
        <v>178.07899999999998</v>
      </c>
      <c r="AA1072" s="51">
        <f t="shared" si="206"/>
        <v>161.892</v>
      </c>
      <c r="AB1072" s="51">
        <f t="shared" si="207"/>
        <v>0</v>
      </c>
      <c r="AC1072" s="51">
        <f t="shared" si="208"/>
        <v>2.9127830000000001</v>
      </c>
      <c r="AD1072" s="84"/>
      <c r="AE1072" s="84"/>
      <c r="AF1072" s="84"/>
      <c r="AG1072" s="84"/>
      <c r="AH1072" s="84"/>
      <c r="AI1072" s="84"/>
      <c r="AJ1072" s="84"/>
      <c r="AK1072" s="84"/>
      <c r="AL1072" s="84"/>
      <c r="AM1072" s="84"/>
      <c r="AN1072" s="84"/>
      <c r="AO1072" s="84"/>
      <c r="AP1072" s="84"/>
      <c r="AQ1072" s="84"/>
      <c r="AR1072" s="84"/>
      <c r="AS1072" s="84"/>
      <c r="AT1072" s="84"/>
      <c r="AU1072" s="84"/>
      <c r="AV1072" s="84"/>
      <c r="AW1072" s="84"/>
      <c r="AX1072" s="84"/>
      <c r="AY1072" s="84"/>
      <c r="AZ1072" s="84"/>
      <c r="BA1072" s="84"/>
      <c r="BB1072" s="84"/>
      <c r="BC1072" s="84"/>
      <c r="BD1072" s="84"/>
      <c r="BE1072" s="84"/>
      <c r="BF1072" s="84"/>
      <c r="BG1072" s="84"/>
      <c r="BH1072" s="84"/>
      <c r="BI1072" s="84"/>
      <c r="BJ1072" s="84"/>
      <c r="BK1072" s="84"/>
      <c r="BL1072" s="84"/>
      <c r="BM1072" s="84"/>
      <c r="BN1072" s="84"/>
      <c r="BO1072" s="84"/>
      <c r="BP1072" s="84"/>
      <c r="BQ1072" s="84"/>
      <c r="BR1072" s="84"/>
      <c r="BS1072" s="84"/>
      <c r="BT1072" s="84"/>
      <c r="BU1072" s="84"/>
      <c r="BV1072" s="84"/>
      <c r="BW1072" s="84"/>
      <c r="BX1072" s="84"/>
      <c r="BY1072" s="84"/>
      <c r="BZ1072" s="84"/>
      <c r="CA1072" s="84"/>
      <c r="CB1072" s="84"/>
      <c r="CC1072" s="84"/>
      <c r="CD1072" s="84"/>
      <c r="CE1072" s="84"/>
      <c r="CF1072" s="84"/>
      <c r="CG1072" s="84"/>
      <c r="CH1072" s="84"/>
      <c r="CI1072" s="84"/>
      <c r="CJ1072" s="84"/>
      <c r="CK1072" s="84"/>
      <c r="CL1072" s="84"/>
      <c r="CM1072" s="84"/>
      <c r="CN1072" s="84"/>
      <c r="CO1072" s="84"/>
      <c r="CP1072" s="84"/>
      <c r="CQ1072" s="84"/>
      <c r="CR1072" s="84"/>
      <c r="CS1072" s="84"/>
      <c r="CT1072" s="84"/>
      <c r="CU1072" s="84"/>
      <c r="CV1072" s="84"/>
      <c r="CW1072" s="84"/>
      <c r="CX1072" s="84"/>
      <c r="CY1072" s="84"/>
      <c r="CZ1072" s="84"/>
      <c r="DA1072" s="84"/>
      <c r="DB1072" s="84"/>
      <c r="DC1072" s="84"/>
      <c r="DD1072" s="84"/>
      <c r="DE1072" s="84"/>
      <c r="DF1072" s="84"/>
      <c r="DG1072" s="84"/>
      <c r="DH1072" s="84"/>
      <c r="DI1072" s="84"/>
      <c r="DJ1072" s="84"/>
      <c r="DK1072" s="84"/>
      <c r="DL1072" s="84"/>
      <c r="DM1072" s="84"/>
      <c r="DN1072" s="84"/>
      <c r="DO1072" s="84"/>
      <c r="DP1072" s="84"/>
      <c r="DQ1072" s="84"/>
      <c r="DR1072" s="84"/>
      <c r="DS1072" s="84"/>
      <c r="DT1072" s="84"/>
      <c r="DU1072" s="84"/>
      <c r="DV1072" s="84"/>
      <c r="DW1072" s="84"/>
      <c r="DX1072" s="84"/>
      <c r="DY1072" s="84"/>
      <c r="DZ1072" s="84"/>
      <c r="EA1072" s="84"/>
      <c r="EB1072" s="84"/>
      <c r="EC1072" s="84"/>
      <c r="ED1072" s="84"/>
      <c r="EE1072" s="84"/>
      <c r="EF1072" s="84"/>
      <c r="EG1072" s="84"/>
      <c r="EH1072" s="84"/>
      <c r="EI1072" s="84"/>
      <c r="EJ1072" s="84"/>
      <c r="EK1072" s="84"/>
      <c r="EL1072" s="84"/>
      <c r="EM1072" s="84"/>
      <c r="EN1072" s="84"/>
      <c r="EO1072" s="84"/>
      <c r="EP1072" s="84"/>
      <c r="EQ1072" s="84"/>
      <c r="ER1072" s="84"/>
      <c r="ES1072" s="84"/>
      <c r="ET1072" s="84"/>
      <c r="EU1072" s="84"/>
      <c r="EV1072" s="84"/>
      <c r="EW1072" s="84"/>
      <c r="EX1072" s="84"/>
      <c r="EY1072" s="84"/>
      <c r="EZ1072" s="84"/>
      <c r="FA1072" s="84"/>
      <c r="FB1072" s="84"/>
      <c r="FC1072" s="84"/>
      <c r="FD1072" s="84"/>
      <c r="FE1072" s="84"/>
      <c r="FF1072" s="84"/>
      <c r="FG1072" s="84"/>
      <c r="FH1072" s="84"/>
      <c r="FI1072" s="84"/>
      <c r="FJ1072" s="84"/>
      <c r="FK1072" s="84"/>
      <c r="FL1072" s="84"/>
      <c r="FM1072" s="84"/>
      <c r="FN1072" s="84"/>
      <c r="FO1072" s="84"/>
      <c r="FP1072" s="84"/>
      <c r="FQ1072" s="84"/>
      <c r="FR1072" s="84"/>
      <c r="FS1072" s="84"/>
      <c r="FT1072" s="84"/>
      <c r="FU1072" s="84"/>
      <c r="FV1072" s="84"/>
      <c r="FW1072" s="84"/>
      <c r="FX1072" s="84"/>
      <c r="FY1072" s="84"/>
      <c r="FZ1072" s="84"/>
      <c r="GA1072" s="84"/>
      <c r="GB1072" s="84"/>
      <c r="GC1072" s="84"/>
      <c r="GD1072" s="84"/>
      <c r="GE1072" s="84"/>
      <c r="GF1072" s="84"/>
      <c r="GG1072" s="84"/>
      <c r="GH1072" s="84"/>
      <c r="GI1072" s="84"/>
      <c r="GJ1072" s="84"/>
      <c r="GK1072" s="84"/>
      <c r="GL1072" s="84"/>
      <c r="GM1072" s="84"/>
      <c r="GN1072" s="84"/>
      <c r="GO1072" s="84"/>
      <c r="GP1072" s="84"/>
      <c r="GQ1072" s="84"/>
      <c r="GR1072" s="84"/>
      <c r="GS1072" s="84"/>
      <c r="GT1072" s="84"/>
      <c r="GU1072" s="84"/>
      <c r="GV1072" s="84"/>
      <c r="GW1072" s="84"/>
      <c r="GX1072" s="84"/>
      <c r="GY1072" s="84"/>
      <c r="GZ1072" s="84"/>
      <c r="HA1072" s="84"/>
      <c r="HB1072" s="84"/>
      <c r="HC1072" s="84"/>
      <c r="HD1072" s="84"/>
      <c r="HE1072" s="84"/>
      <c r="HF1072" s="84"/>
      <c r="HG1072" s="84"/>
      <c r="HH1072" s="84"/>
      <c r="HI1072" s="84"/>
      <c r="HJ1072" s="84"/>
      <c r="HK1072" s="84"/>
      <c r="HL1072" s="84"/>
      <c r="HM1072" s="84"/>
      <c r="HN1072" s="84"/>
      <c r="HO1072" s="84"/>
      <c r="HP1072" s="84"/>
      <c r="HQ1072" s="84"/>
      <c r="HR1072" s="84"/>
      <c r="HS1072" s="84"/>
      <c r="HT1072" s="84"/>
      <c r="HU1072" s="84"/>
      <c r="HV1072" s="84"/>
      <c r="HW1072" s="84"/>
      <c r="HX1072" s="84"/>
      <c r="HY1072" s="84"/>
      <c r="HZ1072" s="84"/>
      <c r="IA1072" s="84"/>
      <c r="IB1072" s="84"/>
      <c r="IC1072" s="84"/>
      <c r="ID1072" s="84"/>
      <c r="IE1072" s="84"/>
      <c r="IF1072" s="84"/>
      <c r="IG1072" s="84"/>
      <c r="IH1072" s="84"/>
      <c r="II1072" s="84"/>
      <c r="IJ1072" s="84"/>
      <c r="IK1072" s="84"/>
      <c r="IL1072" s="84"/>
    </row>
    <row r="1073" spans="1:246" ht="30">
      <c r="A1073" s="49" t="s">
        <v>842</v>
      </c>
      <c r="B1073" s="49" t="s">
        <v>23</v>
      </c>
      <c r="E1073" s="90">
        <v>7</v>
      </c>
      <c r="F1073" s="115" t="s">
        <v>702</v>
      </c>
      <c r="G1073" s="403"/>
      <c r="H1073" s="222">
        <f t="shared" si="218"/>
        <v>178.07899999999998</v>
      </c>
      <c r="I1073" s="203">
        <v>161.88999999999999</v>
      </c>
      <c r="J1073" s="113"/>
      <c r="K1073" s="113">
        <v>16.189</v>
      </c>
      <c r="L1073" s="88">
        <f t="shared" si="219"/>
        <v>161.892</v>
      </c>
      <c r="M1073" s="113">
        <v>161.892</v>
      </c>
      <c r="N1073" s="114"/>
      <c r="O1073" s="113"/>
      <c r="P1073" s="113">
        <f t="shared" si="220"/>
        <v>0</v>
      </c>
      <c r="Q1073" s="113"/>
      <c r="R1073" s="114"/>
      <c r="S1073" s="114"/>
      <c r="T1073" s="114">
        <f t="shared" si="221"/>
        <v>3.0465870000000002</v>
      </c>
      <c r="U1073" s="114">
        <v>3.0465870000000002</v>
      </c>
      <c r="V1073" s="114"/>
      <c r="W1073" s="114"/>
      <c r="X1073" s="82" t="s">
        <v>600</v>
      </c>
      <c r="Y1073" s="90"/>
      <c r="Z1073" s="50">
        <f t="shared" si="205"/>
        <v>178.07899999999998</v>
      </c>
      <c r="AA1073" s="51">
        <f t="shared" si="206"/>
        <v>161.892</v>
      </c>
      <c r="AB1073" s="51">
        <f t="shared" si="207"/>
        <v>0</v>
      </c>
      <c r="AC1073" s="51">
        <f t="shared" si="208"/>
        <v>3.0465870000000002</v>
      </c>
      <c r="AD1073" s="84"/>
      <c r="AE1073" s="84"/>
      <c r="AF1073" s="84"/>
      <c r="AG1073" s="84"/>
      <c r="AH1073" s="84"/>
      <c r="AI1073" s="84"/>
      <c r="AJ1073" s="84"/>
      <c r="AK1073" s="84"/>
      <c r="AL1073" s="84"/>
      <c r="AM1073" s="84"/>
      <c r="AN1073" s="84"/>
      <c r="AO1073" s="84"/>
      <c r="AP1073" s="84"/>
      <c r="AQ1073" s="84"/>
      <c r="AR1073" s="84"/>
      <c r="AS1073" s="84"/>
      <c r="AT1073" s="84"/>
      <c r="AU1073" s="84"/>
      <c r="AV1073" s="84"/>
      <c r="AW1073" s="84"/>
      <c r="AX1073" s="84"/>
      <c r="AY1073" s="84"/>
      <c r="AZ1073" s="84"/>
      <c r="BA1073" s="84"/>
      <c r="BB1073" s="84"/>
      <c r="BC1073" s="84"/>
      <c r="BD1073" s="84"/>
      <c r="BE1073" s="84"/>
      <c r="BF1073" s="84"/>
      <c r="BG1073" s="84"/>
      <c r="BH1073" s="84"/>
      <c r="BI1073" s="84"/>
      <c r="BJ1073" s="84"/>
      <c r="BK1073" s="84"/>
      <c r="BL1073" s="84"/>
      <c r="BM1073" s="84"/>
      <c r="BN1073" s="84"/>
      <c r="BO1073" s="84"/>
      <c r="BP1073" s="84"/>
      <c r="BQ1073" s="84"/>
      <c r="BR1073" s="84"/>
      <c r="BS1073" s="84"/>
      <c r="BT1073" s="84"/>
      <c r="BU1073" s="84"/>
      <c r="BV1073" s="84"/>
      <c r="BW1073" s="84"/>
      <c r="BX1073" s="84"/>
      <c r="BY1073" s="84"/>
      <c r="BZ1073" s="84"/>
      <c r="CA1073" s="84"/>
      <c r="CB1073" s="84"/>
      <c r="CC1073" s="84"/>
      <c r="CD1073" s="84"/>
      <c r="CE1073" s="84"/>
      <c r="CF1073" s="84"/>
      <c r="CG1073" s="84"/>
      <c r="CH1073" s="84"/>
      <c r="CI1073" s="84"/>
      <c r="CJ1073" s="84"/>
      <c r="CK1073" s="84"/>
      <c r="CL1073" s="84"/>
      <c r="CM1073" s="84"/>
      <c r="CN1073" s="84"/>
      <c r="CO1073" s="84"/>
      <c r="CP1073" s="84"/>
      <c r="CQ1073" s="84"/>
      <c r="CR1073" s="84"/>
      <c r="CS1073" s="84"/>
      <c r="CT1073" s="84"/>
      <c r="CU1073" s="84"/>
      <c r="CV1073" s="84"/>
      <c r="CW1073" s="84"/>
      <c r="CX1073" s="84"/>
      <c r="CY1073" s="84"/>
      <c r="CZ1073" s="84"/>
      <c r="DA1073" s="84"/>
      <c r="DB1073" s="84"/>
      <c r="DC1073" s="84"/>
      <c r="DD1073" s="84"/>
      <c r="DE1073" s="84"/>
      <c r="DF1073" s="84"/>
      <c r="DG1073" s="84"/>
      <c r="DH1073" s="84"/>
      <c r="DI1073" s="84"/>
      <c r="DJ1073" s="84"/>
      <c r="DK1073" s="84"/>
      <c r="DL1073" s="84"/>
      <c r="DM1073" s="84"/>
      <c r="DN1073" s="84"/>
      <c r="DO1073" s="84"/>
      <c r="DP1073" s="84"/>
      <c r="DQ1073" s="84"/>
      <c r="DR1073" s="84"/>
      <c r="DS1073" s="84"/>
      <c r="DT1073" s="84"/>
      <c r="DU1073" s="84"/>
      <c r="DV1073" s="84"/>
      <c r="DW1073" s="84"/>
      <c r="DX1073" s="84"/>
      <c r="DY1073" s="84"/>
      <c r="DZ1073" s="84"/>
      <c r="EA1073" s="84"/>
      <c r="EB1073" s="84"/>
      <c r="EC1073" s="84"/>
      <c r="ED1073" s="84"/>
      <c r="EE1073" s="84"/>
      <c r="EF1073" s="84"/>
      <c r="EG1073" s="84"/>
      <c r="EH1073" s="84"/>
      <c r="EI1073" s="84"/>
      <c r="EJ1073" s="84"/>
      <c r="EK1073" s="84"/>
      <c r="EL1073" s="84"/>
      <c r="EM1073" s="84"/>
      <c r="EN1073" s="84"/>
      <c r="EO1073" s="84"/>
      <c r="EP1073" s="84"/>
      <c r="EQ1073" s="84"/>
      <c r="ER1073" s="84"/>
      <c r="ES1073" s="84"/>
      <c r="ET1073" s="84"/>
      <c r="EU1073" s="84"/>
      <c r="EV1073" s="84"/>
      <c r="EW1073" s="84"/>
      <c r="EX1073" s="84"/>
      <c r="EY1073" s="84"/>
      <c r="EZ1073" s="84"/>
      <c r="FA1073" s="84"/>
      <c r="FB1073" s="84"/>
      <c r="FC1073" s="84"/>
      <c r="FD1073" s="84"/>
      <c r="FE1073" s="84"/>
      <c r="FF1073" s="84"/>
      <c r="FG1073" s="84"/>
      <c r="FH1073" s="84"/>
      <c r="FI1073" s="84"/>
      <c r="FJ1073" s="84"/>
      <c r="FK1073" s="84"/>
      <c r="FL1073" s="84"/>
      <c r="FM1073" s="84"/>
      <c r="FN1073" s="84"/>
      <c r="FO1073" s="84"/>
      <c r="FP1073" s="84"/>
      <c r="FQ1073" s="84"/>
      <c r="FR1073" s="84"/>
      <c r="FS1073" s="84"/>
      <c r="FT1073" s="84"/>
      <c r="FU1073" s="84"/>
      <c r="FV1073" s="84"/>
      <c r="FW1073" s="84"/>
      <c r="FX1073" s="84"/>
      <c r="FY1073" s="84"/>
      <c r="FZ1073" s="84"/>
      <c r="GA1073" s="84"/>
      <c r="GB1073" s="84"/>
      <c r="GC1073" s="84"/>
      <c r="GD1073" s="84"/>
      <c r="GE1073" s="84"/>
      <c r="GF1073" s="84"/>
      <c r="GG1073" s="84"/>
      <c r="GH1073" s="84"/>
      <c r="GI1073" s="84"/>
      <c r="GJ1073" s="84"/>
      <c r="GK1073" s="84"/>
      <c r="GL1073" s="84"/>
      <c r="GM1073" s="84"/>
      <c r="GN1073" s="84"/>
      <c r="GO1073" s="84"/>
      <c r="GP1073" s="84"/>
      <c r="GQ1073" s="84"/>
      <c r="GR1073" s="84"/>
      <c r="GS1073" s="84"/>
      <c r="GT1073" s="84"/>
      <c r="GU1073" s="84"/>
      <c r="GV1073" s="84"/>
      <c r="GW1073" s="84"/>
      <c r="GX1073" s="84"/>
      <c r="GY1073" s="84"/>
      <c r="GZ1073" s="84"/>
      <c r="HA1073" s="84"/>
      <c r="HB1073" s="84"/>
      <c r="HC1073" s="84"/>
      <c r="HD1073" s="84"/>
      <c r="HE1073" s="84"/>
      <c r="HF1073" s="84"/>
      <c r="HG1073" s="84"/>
      <c r="HH1073" s="84"/>
      <c r="HI1073" s="84"/>
      <c r="HJ1073" s="84"/>
      <c r="HK1073" s="84"/>
      <c r="HL1073" s="84"/>
      <c r="HM1073" s="84"/>
      <c r="HN1073" s="84"/>
      <c r="HO1073" s="84"/>
      <c r="HP1073" s="84"/>
      <c r="HQ1073" s="84"/>
      <c r="HR1073" s="84"/>
      <c r="HS1073" s="84"/>
      <c r="HT1073" s="84"/>
      <c r="HU1073" s="84"/>
      <c r="HV1073" s="84"/>
      <c r="HW1073" s="84"/>
      <c r="HX1073" s="84"/>
      <c r="HY1073" s="84"/>
      <c r="HZ1073" s="84"/>
      <c r="IA1073" s="84"/>
      <c r="IB1073" s="84"/>
      <c r="IC1073" s="84"/>
      <c r="ID1073" s="84"/>
      <c r="IE1073" s="84"/>
      <c r="IF1073" s="84"/>
      <c r="IG1073" s="84"/>
      <c r="IH1073" s="84"/>
      <c r="II1073" s="84"/>
      <c r="IJ1073" s="84"/>
      <c r="IK1073" s="84"/>
      <c r="IL1073" s="84"/>
    </row>
    <row r="1074" spans="1:246" ht="30">
      <c r="A1074" s="49" t="s">
        <v>842</v>
      </c>
      <c r="B1074" s="49" t="s">
        <v>23</v>
      </c>
      <c r="E1074" s="90">
        <v>8</v>
      </c>
      <c r="F1074" s="115" t="s">
        <v>703</v>
      </c>
      <c r="G1074" s="403"/>
      <c r="H1074" s="222">
        <f t="shared" si="218"/>
        <v>178.07899999999998</v>
      </c>
      <c r="I1074" s="203">
        <v>161.88999999999999</v>
      </c>
      <c r="J1074" s="113"/>
      <c r="K1074" s="113">
        <v>16.189</v>
      </c>
      <c r="L1074" s="88">
        <f t="shared" si="219"/>
        <v>161.892</v>
      </c>
      <c r="M1074" s="113">
        <v>161.892</v>
      </c>
      <c r="N1074" s="114"/>
      <c r="O1074" s="113"/>
      <c r="P1074" s="113">
        <f t="shared" si="220"/>
        <v>0</v>
      </c>
      <c r="Q1074" s="113"/>
      <c r="R1074" s="114"/>
      <c r="S1074" s="114"/>
      <c r="T1074" s="114">
        <f t="shared" si="221"/>
        <v>3.3940000000000001</v>
      </c>
      <c r="U1074" s="114">
        <v>3.3940000000000001</v>
      </c>
      <c r="V1074" s="114"/>
      <c r="W1074" s="114"/>
      <c r="X1074" s="82" t="s">
        <v>604</v>
      </c>
      <c r="Y1074" s="90"/>
      <c r="Z1074" s="50">
        <f t="shared" si="205"/>
        <v>178.07899999999998</v>
      </c>
      <c r="AA1074" s="51">
        <f t="shared" si="206"/>
        <v>161.892</v>
      </c>
      <c r="AB1074" s="51">
        <f t="shared" si="207"/>
        <v>0</v>
      </c>
      <c r="AC1074" s="51">
        <f t="shared" si="208"/>
        <v>3.3940000000000001</v>
      </c>
      <c r="AD1074" s="84"/>
      <c r="AE1074" s="84"/>
      <c r="AF1074" s="84"/>
      <c r="AG1074" s="84"/>
      <c r="AH1074" s="84"/>
      <c r="AI1074" s="84"/>
      <c r="AJ1074" s="84"/>
      <c r="AK1074" s="84"/>
      <c r="AL1074" s="84"/>
      <c r="AM1074" s="84"/>
      <c r="AN1074" s="84"/>
      <c r="AO1074" s="84"/>
      <c r="AP1074" s="84"/>
      <c r="AQ1074" s="84"/>
      <c r="AR1074" s="84"/>
      <c r="AS1074" s="84"/>
      <c r="AT1074" s="84"/>
      <c r="AU1074" s="84"/>
      <c r="AV1074" s="84"/>
      <c r="AW1074" s="84"/>
      <c r="AX1074" s="84"/>
      <c r="AY1074" s="84"/>
      <c r="AZ1074" s="84"/>
      <c r="BA1074" s="84"/>
      <c r="BB1074" s="84"/>
      <c r="BC1074" s="84"/>
      <c r="BD1074" s="84"/>
      <c r="BE1074" s="84"/>
      <c r="BF1074" s="84"/>
      <c r="BG1074" s="84"/>
      <c r="BH1074" s="84"/>
      <c r="BI1074" s="84"/>
      <c r="BJ1074" s="84"/>
      <c r="BK1074" s="84"/>
      <c r="BL1074" s="84"/>
      <c r="BM1074" s="84"/>
      <c r="BN1074" s="84"/>
      <c r="BO1074" s="84"/>
      <c r="BP1074" s="84"/>
      <c r="BQ1074" s="84"/>
      <c r="BR1074" s="84"/>
      <c r="BS1074" s="84"/>
      <c r="BT1074" s="84"/>
      <c r="BU1074" s="84"/>
      <c r="BV1074" s="84"/>
      <c r="BW1074" s="84"/>
      <c r="BX1074" s="84"/>
      <c r="BY1074" s="84"/>
      <c r="BZ1074" s="84"/>
      <c r="CA1074" s="84"/>
      <c r="CB1074" s="84"/>
      <c r="CC1074" s="84"/>
      <c r="CD1074" s="84"/>
      <c r="CE1074" s="84"/>
      <c r="CF1074" s="84"/>
      <c r="CG1074" s="84"/>
      <c r="CH1074" s="84"/>
      <c r="CI1074" s="84"/>
      <c r="CJ1074" s="84"/>
      <c r="CK1074" s="84"/>
      <c r="CL1074" s="84"/>
      <c r="CM1074" s="84"/>
      <c r="CN1074" s="84"/>
      <c r="CO1074" s="84"/>
      <c r="CP1074" s="84"/>
      <c r="CQ1074" s="84"/>
      <c r="CR1074" s="84"/>
      <c r="CS1074" s="84"/>
      <c r="CT1074" s="84"/>
      <c r="CU1074" s="84"/>
      <c r="CV1074" s="84"/>
      <c r="CW1074" s="84"/>
      <c r="CX1074" s="84"/>
      <c r="CY1074" s="84"/>
      <c r="CZ1074" s="84"/>
      <c r="DA1074" s="84"/>
      <c r="DB1074" s="84"/>
      <c r="DC1074" s="84"/>
      <c r="DD1074" s="84"/>
      <c r="DE1074" s="84"/>
      <c r="DF1074" s="84"/>
      <c r="DG1074" s="84"/>
      <c r="DH1074" s="84"/>
      <c r="DI1074" s="84"/>
      <c r="DJ1074" s="84"/>
      <c r="DK1074" s="84"/>
      <c r="DL1074" s="84"/>
      <c r="DM1074" s="84"/>
      <c r="DN1074" s="84"/>
      <c r="DO1074" s="84"/>
      <c r="DP1074" s="84"/>
      <c r="DQ1074" s="84"/>
      <c r="DR1074" s="84"/>
      <c r="DS1074" s="84"/>
      <c r="DT1074" s="84"/>
      <c r="DU1074" s="84"/>
      <c r="DV1074" s="84"/>
      <c r="DW1074" s="84"/>
      <c r="DX1074" s="84"/>
      <c r="DY1074" s="84"/>
      <c r="DZ1074" s="84"/>
      <c r="EA1074" s="84"/>
      <c r="EB1074" s="84"/>
      <c r="EC1074" s="84"/>
      <c r="ED1074" s="84"/>
      <c r="EE1074" s="84"/>
      <c r="EF1074" s="84"/>
      <c r="EG1074" s="84"/>
      <c r="EH1074" s="84"/>
      <c r="EI1074" s="84"/>
      <c r="EJ1074" s="84"/>
      <c r="EK1074" s="84"/>
      <c r="EL1074" s="84"/>
      <c r="EM1074" s="84"/>
      <c r="EN1074" s="84"/>
      <c r="EO1074" s="84"/>
      <c r="EP1074" s="84"/>
      <c r="EQ1074" s="84"/>
      <c r="ER1074" s="84"/>
      <c r="ES1074" s="84"/>
      <c r="ET1074" s="84"/>
      <c r="EU1074" s="84"/>
      <c r="EV1074" s="84"/>
      <c r="EW1074" s="84"/>
      <c r="EX1074" s="84"/>
      <c r="EY1074" s="84"/>
      <c r="EZ1074" s="84"/>
      <c r="FA1074" s="84"/>
      <c r="FB1074" s="84"/>
      <c r="FC1074" s="84"/>
      <c r="FD1074" s="84"/>
      <c r="FE1074" s="84"/>
      <c r="FF1074" s="84"/>
      <c r="FG1074" s="84"/>
      <c r="FH1074" s="84"/>
      <c r="FI1074" s="84"/>
      <c r="FJ1074" s="84"/>
      <c r="FK1074" s="84"/>
      <c r="FL1074" s="84"/>
      <c r="FM1074" s="84"/>
      <c r="FN1074" s="84"/>
      <c r="FO1074" s="84"/>
      <c r="FP1074" s="84"/>
      <c r="FQ1074" s="84"/>
      <c r="FR1074" s="84"/>
      <c r="FS1074" s="84"/>
      <c r="FT1074" s="84"/>
      <c r="FU1074" s="84"/>
      <c r="FV1074" s="84"/>
      <c r="FW1074" s="84"/>
      <c r="FX1074" s="84"/>
      <c r="FY1074" s="84"/>
      <c r="FZ1074" s="84"/>
      <c r="GA1074" s="84"/>
      <c r="GB1074" s="84"/>
      <c r="GC1074" s="84"/>
      <c r="GD1074" s="84"/>
      <c r="GE1074" s="84"/>
      <c r="GF1074" s="84"/>
      <c r="GG1074" s="84"/>
      <c r="GH1074" s="84"/>
      <c r="GI1074" s="84"/>
      <c r="GJ1074" s="84"/>
      <c r="GK1074" s="84"/>
      <c r="GL1074" s="84"/>
      <c r="GM1074" s="84"/>
      <c r="GN1074" s="84"/>
      <c r="GO1074" s="84"/>
      <c r="GP1074" s="84"/>
      <c r="GQ1074" s="84"/>
      <c r="GR1074" s="84"/>
      <c r="GS1074" s="84"/>
      <c r="GT1074" s="84"/>
      <c r="GU1074" s="84"/>
      <c r="GV1074" s="84"/>
      <c r="GW1074" s="84"/>
      <c r="GX1074" s="84"/>
      <c r="GY1074" s="84"/>
      <c r="GZ1074" s="84"/>
      <c r="HA1074" s="84"/>
      <c r="HB1074" s="84"/>
      <c r="HC1074" s="84"/>
      <c r="HD1074" s="84"/>
      <c r="HE1074" s="84"/>
      <c r="HF1074" s="84"/>
      <c r="HG1074" s="84"/>
      <c r="HH1074" s="84"/>
      <c r="HI1074" s="84"/>
      <c r="HJ1074" s="84"/>
      <c r="HK1074" s="84"/>
      <c r="HL1074" s="84"/>
      <c r="HM1074" s="84"/>
      <c r="HN1074" s="84"/>
      <c r="HO1074" s="84"/>
      <c r="HP1074" s="84"/>
      <c r="HQ1074" s="84"/>
      <c r="HR1074" s="84"/>
      <c r="HS1074" s="84"/>
      <c r="HT1074" s="84"/>
      <c r="HU1074" s="84"/>
      <c r="HV1074" s="84"/>
      <c r="HW1074" s="84"/>
      <c r="HX1074" s="84"/>
      <c r="HY1074" s="84"/>
      <c r="HZ1074" s="84"/>
      <c r="IA1074" s="84"/>
      <c r="IB1074" s="84"/>
      <c r="IC1074" s="84"/>
      <c r="ID1074" s="84"/>
      <c r="IE1074" s="84"/>
      <c r="IF1074" s="84"/>
      <c r="IG1074" s="84"/>
      <c r="IH1074" s="84"/>
      <c r="II1074" s="84"/>
      <c r="IJ1074" s="84"/>
      <c r="IK1074" s="84"/>
      <c r="IL1074" s="84"/>
    </row>
    <row r="1075" spans="1:246" ht="30">
      <c r="A1075" s="49" t="s">
        <v>842</v>
      </c>
      <c r="B1075" s="49" t="s">
        <v>23</v>
      </c>
      <c r="E1075" s="90">
        <v>9</v>
      </c>
      <c r="F1075" s="115" t="s">
        <v>704</v>
      </c>
      <c r="G1075" s="403"/>
      <c r="H1075" s="222">
        <f t="shared" si="218"/>
        <v>178.07899999999998</v>
      </c>
      <c r="I1075" s="203">
        <v>161.88999999999999</v>
      </c>
      <c r="J1075" s="113"/>
      <c r="K1075" s="113">
        <v>16.189</v>
      </c>
      <c r="L1075" s="88">
        <f t="shared" si="219"/>
        <v>161.892</v>
      </c>
      <c r="M1075" s="113">
        <v>161.892</v>
      </c>
      <c r="N1075" s="114"/>
      <c r="O1075" s="113"/>
      <c r="P1075" s="113">
        <f t="shared" si="220"/>
        <v>0</v>
      </c>
      <c r="Q1075" s="113"/>
      <c r="R1075" s="114"/>
      <c r="S1075" s="114"/>
      <c r="T1075" s="114">
        <f t="shared" si="221"/>
        <v>2.8273869999999999</v>
      </c>
      <c r="U1075" s="114">
        <v>2.8273869999999999</v>
      </c>
      <c r="V1075" s="114"/>
      <c r="W1075" s="114"/>
      <c r="X1075" s="82" t="s">
        <v>600</v>
      </c>
      <c r="Y1075" s="90"/>
      <c r="Z1075" s="50">
        <f t="shared" si="205"/>
        <v>178.07899999999998</v>
      </c>
      <c r="AA1075" s="51">
        <f t="shared" si="206"/>
        <v>161.892</v>
      </c>
      <c r="AB1075" s="51">
        <f t="shared" si="207"/>
        <v>0</v>
      </c>
      <c r="AC1075" s="51">
        <f t="shared" si="208"/>
        <v>2.8273869999999999</v>
      </c>
      <c r="AD1075" s="84"/>
      <c r="AE1075" s="84"/>
      <c r="AF1075" s="84"/>
      <c r="AG1075" s="84"/>
      <c r="AH1075" s="84"/>
      <c r="AI1075" s="84"/>
      <c r="AJ1075" s="84"/>
      <c r="AK1075" s="84"/>
      <c r="AL1075" s="84"/>
      <c r="AM1075" s="84"/>
      <c r="AN1075" s="84"/>
      <c r="AO1075" s="84"/>
      <c r="AP1075" s="84"/>
      <c r="AQ1075" s="84"/>
      <c r="AR1075" s="84"/>
      <c r="AS1075" s="84"/>
      <c r="AT1075" s="84"/>
      <c r="AU1075" s="84"/>
      <c r="AV1075" s="84"/>
      <c r="AW1075" s="84"/>
      <c r="AX1075" s="84"/>
      <c r="AY1075" s="84"/>
      <c r="AZ1075" s="84"/>
      <c r="BA1075" s="84"/>
      <c r="BB1075" s="84"/>
      <c r="BC1075" s="84"/>
      <c r="BD1075" s="84"/>
      <c r="BE1075" s="84"/>
      <c r="BF1075" s="84"/>
      <c r="BG1075" s="84"/>
      <c r="BH1075" s="84"/>
      <c r="BI1075" s="84"/>
      <c r="BJ1075" s="84"/>
      <c r="BK1075" s="84"/>
      <c r="BL1075" s="84"/>
      <c r="BM1075" s="84"/>
      <c r="BN1075" s="84"/>
      <c r="BO1075" s="84"/>
      <c r="BP1075" s="84"/>
      <c r="BQ1075" s="84"/>
      <c r="BR1075" s="84"/>
      <c r="BS1075" s="84"/>
      <c r="BT1075" s="84"/>
      <c r="BU1075" s="84"/>
      <c r="BV1075" s="84"/>
      <c r="BW1075" s="84"/>
      <c r="BX1075" s="84"/>
      <c r="BY1075" s="84"/>
      <c r="BZ1075" s="84"/>
      <c r="CA1075" s="84"/>
      <c r="CB1075" s="84"/>
      <c r="CC1075" s="84"/>
      <c r="CD1075" s="84"/>
      <c r="CE1075" s="84"/>
      <c r="CF1075" s="84"/>
      <c r="CG1075" s="84"/>
      <c r="CH1075" s="84"/>
      <c r="CI1075" s="84"/>
      <c r="CJ1075" s="84"/>
      <c r="CK1075" s="84"/>
      <c r="CL1075" s="84"/>
      <c r="CM1075" s="84"/>
      <c r="CN1075" s="84"/>
      <c r="CO1075" s="84"/>
      <c r="CP1075" s="84"/>
      <c r="CQ1075" s="84"/>
      <c r="CR1075" s="84"/>
      <c r="CS1075" s="84"/>
      <c r="CT1075" s="84"/>
      <c r="CU1075" s="84"/>
      <c r="CV1075" s="84"/>
      <c r="CW1075" s="84"/>
      <c r="CX1075" s="84"/>
      <c r="CY1075" s="84"/>
      <c r="CZ1075" s="84"/>
      <c r="DA1075" s="84"/>
      <c r="DB1075" s="84"/>
      <c r="DC1075" s="84"/>
      <c r="DD1075" s="84"/>
      <c r="DE1075" s="84"/>
      <c r="DF1075" s="84"/>
      <c r="DG1075" s="84"/>
      <c r="DH1075" s="84"/>
      <c r="DI1075" s="84"/>
      <c r="DJ1075" s="84"/>
      <c r="DK1075" s="84"/>
      <c r="DL1075" s="84"/>
      <c r="DM1075" s="84"/>
      <c r="DN1075" s="84"/>
      <c r="DO1075" s="84"/>
      <c r="DP1075" s="84"/>
      <c r="DQ1075" s="84"/>
      <c r="DR1075" s="84"/>
      <c r="DS1075" s="84"/>
      <c r="DT1075" s="84"/>
      <c r="DU1075" s="84"/>
      <c r="DV1075" s="84"/>
      <c r="DW1075" s="84"/>
      <c r="DX1075" s="84"/>
      <c r="DY1075" s="84"/>
      <c r="DZ1075" s="84"/>
      <c r="EA1075" s="84"/>
      <c r="EB1075" s="84"/>
      <c r="EC1075" s="84"/>
      <c r="ED1075" s="84"/>
      <c r="EE1075" s="84"/>
      <c r="EF1075" s="84"/>
      <c r="EG1075" s="84"/>
      <c r="EH1075" s="84"/>
      <c r="EI1075" s="84"/>
      <c r="EJ1075" s="84"/>
      <c r="EK1075" s="84"/>
      <c r="EL1075" s="84"/>
      <c r="EM1075" s="84"/>
      <c r="EN1075" s="84"/>
      <c r="EO1075" s="84"/>
      <c r="EP1075" s="84"/>
      <c r="EQ1075" s="84"/>
      <c r="ER1075" s="84"/>
      <c r="ES1075" s="84"/>
      <c r="ET1075" s="84"/>
      <c r="EU1075" s="84"/>
      <c r="EV1075" s="84"/>
      <c r="EW1075" s="84"/>
      <c r="EX1075" s="84"/>
      <c r="EY1075" s="84"/>
      <c r="EZ1075" s="84"/>
      <c r="FA1075" s="84"/>
      <c r="FB1075" s="84"/>
      <c r="FC1075" s="84"/>
      <c r="FD1075" s="84"/>
      <c r="FE1075" s="84"/>
      <c r="FF1075" s="84"/>
      <c r="FG1075" s="84"/>
      <c r="FH1075" s="84"/>
      <c r="FI1075" s="84"/>
      <c r="FJ1075" s="84"/>
      <c r="FK1075" s="84"/>
      <c r="FL1075" s="84"/>
      <c r="FM1075" s="84"/>
      <c r="FN1075" s="84"/>
      <c r="FO1075" s="84"/>
      <c r="FP1075" s="84"/>
      <c r="FQ1075" s="84"/>
      <c r="FR1075" s="84"/>
      <c r="FS1075" s="84"/>
      <c r="FT1075" s="84"/>
      <c r="FU1075" s="84"/>
      <c r="FV1075" s="84"/>
      <c r="FW1075" s="84"/>
      <c r="FX1075" s="84"/>
      <c r="FY1075" s="84"/>
      <c r="FZ1075" s="84"/>
      <c r="GA1075" s="84"/>
      <c r="GB1075" s="84"/>
      <c r="GC1075" s="84"/>
      <c r="GD1075" s="84"/>
      <c r="GE1075" s="84"/>
      <c r="GF1075" s="84"/>
      <c r="GG1075" s="84"/>
      <c r="GH1075" s="84"/>
      <c r="GI1075" s="84"/>
      <c r="GJ1075" s="84"/>
      <c r="GK1075" s="84"/>
      <c r="GL1075" s="84"/>
      <c r="GM1075" s="84"/>
      <c r="GN1075" s="84"/>
      <c r="GO1075" s="84"/>
      <c r="GP1075" s="84"/>
      <c r="GQ1075" s="84"/>
      <c r="GR1075" s="84"/>
      <c r="GS1075" s="84"/>
      <c r="GT1075" s="84"/>
      <c r="GU1075" s="84"/>
      <c r="GV1075" s="84"/>
      <c r="GW1075" s="84"/>
      <c r="GX1075" s="84"/>
      <c r="GY1075" s="84"/>
      <c r="GZ1075" s="84"/>
      <c r="HA1075" s="84"/>
      <c r="HB1075" s="84"/>
      <c r="HC1075" s="84"/>
      <c r="HD1075" s="84"/>
      <c r="HE1075" s="84"/>
      <c r="HF1075" s="84"/>
      <c r="HG1075" s="84"/>
      <c r="HH1075" s="84"/>
      <c r="HI1075" s="84"/>
      <c r="HJ1075" s="84"/>
      <c r="HK1075" s="84"/>
      <c r="HL1075" s="84"/>
      <c r="HM1075" s="84"/>
      <c r="HN1075" s="84"/>
      <c r="HO1075" s="84"/>
      <c r="HP1075" s="84"/>
      <c r="HQ1075" s="84"/>
      <c r="HR1075" s="84"/>
      <c r="HS1075" s="84"/>
      <c r="HT1075" s="84"/>
      <c r="HU1075" s="84"/>
      <c r="HV1075" s="84"/>
      <c r="HW1075" s="84"/>
      <c r="HX1075" s="84"/>
      <c r="HY1075" s="84"/>
      <c r="HZ1075" s="84"/>
      <c r="IA1075" s="84"/>
      <c r="IB1075" s="84"/>
      <c r="IC1075" s="84"/>
      <c r="ID1075" s="84"/>
      <c r="IE1075" s="84"/>
      <c r="IF1075" s="84"/>
      <c r="IG1075" s="84"/>
      <c r="IH1075" s="84"/>
      <c r="II1075" s="84"/>
      <c r="IJ1075" s="84"/>
      <c r="IK1075" s="84"/>
      <c r="IL1075" s="84"/>
    </row>
    <row r="1076" spans="1:246" ht="30">
      <c r="A1076" s="49" t="s">
        <v>842</v>
      </c>
      <c r="B1076" s="49" t="s">
        <v>23</v>
      </c>
      <c r="E1076" s="90">
        <v>10</v>
      </c>
      <c r="F1076" s="115" t="s">
        <v>705</v>
      </c>
      <c r="G1076" s="403"/>
      <c r="H1076" s="222">
        <f t="shared" si="218"/>
        <v>178.07899999999998</v>
      </c>
      <c r="I1076" s="203">
        <v>161.88999999999999</v>
      </c>
      <c r="J1076" s="113"/>
      <c r="K1076" s="113">
        <v>16.189</v>
      </c>
      <c r="L1076" s="88">
        <f t="shared" si="219"/>
        <v>161.892</v>
      </c>
      <c r="M1076" s="113">
        <v>161.892</v>
      </c>
      <c r="N1076" s="114"/>
      <c r="O1076" s="113"/>
      <c r="P1076" s="113">
        <f t="shared" si="220"/>
        <v>0</v>
      </c>
      <c r="Q1076" s="113"/>
      <c r="R1076" s="114"/>
      <c r="S1076" s="114"/>
      <c r="T1076" s="114">
        <f t="shared" si="221"/>
        <v>3.27406</v>
      </c>
      <c r="U1076" s="114">
        <v>3.27406</v>
      </c>
      <c r="V1076" s="114"/>
      <c r="W1076" s="114"/>
      <c r="X1076" s="82" t="s">
        <v>600</v>
      </c>
      <c r="Y1076" s="90"/>
      <c r="Z1076" s="50">
        <f t="shared" si="205"/>
        <v>178.07899999999998</v>
      </c>
      <c r="AA1076" s="51">
        <f t="shared" si="206"/>
        <v>161.892</v>
      </c>
      <c r="AB1076" s="51">
        <f t="shared" si="207"/>
        <v>0</v>
      </c>
      <c r="AC1076" s="51">
        <f t="shared" si="208"/>
        <v>3.27406</v>
      </c>
      <c r="AD1076" s="84"/>
      <c r="AE1076" s="84"/>
      <c r="AF1076" s="84"/>
      <c r="AG1076" s="84"/>
      <c r="AH1076" s="84"/>
      <c r="AI1076" s="84"/>
      <c r="AJ1076" s="84"/>
      <c r="AK1076" s="84"/>
      <c r="AL1076" s="84"/>
      <c r="AM1076" s="84"/>
      <c r="AN1076" s="84"/>
      <c r="AO1076" s="84"/>
      <c r="AP1076" s="84"/>
      <c r="AQ1076" s="84"/>
      <c r="AR1076" s="84"/>
      <c r="AS1076" s="84"/>
      <c r="AT1076" s="84"/>
      <c r="AU1076" s="84"/>
      <c r="AV1076" s="84"/>
      <c r="AW1076" s="84"/>
      <c r="AX1076" s="84"/>
      <c r="AY1076" s="84"/>
      <c r="AZ1076" s="84"/>
      <c r="BA1076" s="84"/>
      <c r="BB1076" s="84"/>
      <c r="BC1076" s="84"/>
      <c r="BD1076" s="84"/>
      <c r="BE1076" s="84"/>
      <c r="BF1076" s="84"/>
      <c r="BG1076" s="84"/>
      <c r="BH1076" s="84"/>
      <c r="BI1076" s="84"/>
      <c r="BJ1076" s="84"/>
      <c r="BK1076" s="84"/>
      <c r="BL1076" s="84"/>
      <c r="BM1076" s="84"/>
      <c r="BN1076" s="84"/>
      <c r="BO1076" s="84"/>
      <c r="BP1076" s="84"/>
      <c r="BQ1076" s="84"/>
      <c r="BR1076" s="84"/>
      <c r="BS1076" s="84"/>
      <c r="BT1076" s="84"/>
      <c r="BU1076" s="84"/>
      <c r="BV1076" s="84"/>
      <c r="BW1076" s="84"/>
      <c r="BX1076" s="84"/>
      <c r="BY1076" s="84"/>
      <c r="BZ1076" s="84"/>
      <c r="CA1076" s="84"/>
      <c r="CB1076" s="84"/>
      <c r="CC1076" s="84"/>
      <c r="CD1076" s="84"/>
      <c r="CE1076" s="84"/>
      <c r="CF1076" s="84"/>
      <c r="CG1076" s="84"/>
      <c r="CH1076" s="84"/>
      <c r="CI1076" s="84"/>
      <c r="CJ1076" s="84"/>
      <c r="CK1076" s="84"/>
      <c r="CL1076" s="84"/>
      <c r="CM1076" s="84"/>
      <c r="CN1076" s="84"/>
      <c r="CO1076" s="84"/>
      <c r="CP1076" s="84"/>
      <c r="CQ1076" s="84"/>
      <c r="CR1076" s="84"/>
      <c r="CS1076" s="84"/>
      <c r="CT1076" s="84"/>
      <c r="CU1076" s="84"/>
      <c r="CV1076" s="84"/>
      <c r="CW1076" s="84"/>
      <c r="CX1076" s="84"/>
      <c r="CY1076" s="84"/>
      <c r="CZ1076" s="84"/>
      <c r="DA1076" s="84"/>
      <c r="DB1076" s="84"/>
      <c r="DC1076" s="84"/>
      <c r="DD1076" s="84"/>
      <c r="DE1076" s="84"/>
      <c r="DF1076" s="84"/>
      <c r="DG1076" s="84"/>
      <c r="DH1076" s="84"/>
      <c r="DI1076" s="84"/>
      <c r="DJ1076" s="84"/>
      <c r="DK1076" s="84"/>
      <c r="DL1076" s="84"/>
      <c r="DM1076" s="84"/>
      <c r="DN1076" s="84"/>
      <c r="DO1076" s="84"/>
      <c r="DP1076" s="84"/>
      <c r="DQ1076" s="84"/>
      <c r="DR1076" s="84"/>
      <c r="DS1076" s="84"/>
      <c r="DT1076" s="84"/>
      <c r="DU1076" s="84"/>
      <c r="DV1076" s="84"/>
      <c r="DW1076" s="84"/>
      <c r="DX1076" s="84"/>
      <c r="DY1076" s="84"/>
      <c r="DZ1076" s="84"/>
      <c r="EA1076" s="84"/>
      <c r="EB1076" s="84"/>
      <c r="EC1076" s="84"/>
      <c r="ED1076" s="84"/>
      <c r="EE1076" s="84"/>
      <c r="EF1076" s="84"/>
      <c r="EG1076" s="84"/>
      <c r="EH1076" s="84"/>
      <c r="EI1076" s="84"/>
      <c r="EJ1076" s="84"/>
      <c r="EK1076" s="84"/>
      <c r="EL1076" s="84"/>
      <c r="EM1076" s="84"/>
      <c r="EN1076" s="84"/>
      <c r="EO1076" s="84"/>
      <c r="EP1076" s="84"/>
      <c r="EQ1076" s="84"/>
      <c r="ER1076" s="84"/>
      <c r="ES1076" s="84"/>
      <c r="ET1076" s="84"/>
      <c r="EU1076" s="84"/>
      <c r="EV1076" s="84"/>
      <c r="EW1076" s="84"/>
      <c r="EX1076" s="84"/>
      <c r="EY1076" s="84"/>
      <c r="EZ1076" s="84"/>
      <c r="FA1076" s="84"/>
      <c r="FB1076" s="84"/>
      <c r="FC1076" s="84"/>
      <c r="FD1076" s="84"/>
      <c r="FE1076" s="84"/>
      <c r="FF1076" s="84"/>
      <c r="FG1076" s="84"/>
      <c r="FH1076" s="84"/>
      <c r="FI1076" s="84"/>
      <c r="FJ1076" s="84"/>
      <c r="FK1076" s="84"/>
      <c r="FL1076" s="84"/>
      <c r="FM1076" s="84"/>
      <c r="FN1076" s="84"/>
      <c r="FO1076" s="84"/>
      <c r="FP1076" s="84"/>
      <c r="FQ1076" s="84"/>
      <c r="FR1076" s="84"/>
      <c r="FS1076" s="84"/>
      <c r="FT1076" s="84"/>
      <c r="FU1076" s="84"/>
      <c r="FV1076" s="84"/>
      <c r="FW1076" s="84"/>
      <c r="FX1076" s="84"/>
      <c r="FY1076" s="84"/>
      <c r="FZ1076" s="84"/>
      <c r="GA1076" s="84"/>
      <c r="GB1076" s="84"/>
      <c r="GC1076" s="84"/>
      <c r="GD1076" s="84"/>
      <c r="GE1076" s="84"/>
      <c r="GF1076" s="84"/>
      <c r="GG1076" s="84"/>
      <c r="GH1076" s="84"/>
      <c r="GI1076" s="84"/>
      <c r="GJ1076" s="84"/>
      <c r="GK1076" s="84"/>
      <c r="GL1076" s="84"/>
      <c r="GM1076" s="84"/>
      <c r="GN1076" s="84"/>
      <c r="GO1076" s="84"/>
      <c r="GP1076" s="84"/>
      <c r="GQ1076" s="84"/>
      <c r="GR1076" s="84"/>
      <c r="GS1076" s="84"/>
      <c r="GT1076" s="84"/>
      <c r="GU1076" s="84"/>
      <c r="GV1076" s="84"/>
      <c r="GW1076" s="84"/>
      <c r="GX1076" s="84"/>
      <c r="GY1076" s="84"/>
      <c r="GZ1076" s="84"/>
      <c r="HA1076" s="84"/>
      <c r="HB1076" s="84"/>
      <c r="HC1076" s="84"/>
      <c r="HD1076" s="84"/>
      <c r="HE1076" s="84"/>
      <c r="HF1076" s="84"/>
      <c r="HG1076" s="84"/>
      <c r="HH1076" s="84"/>
      <c r="HI1076" s="84"/>
      <c r="HJ1076" s="84"/>
      <c r="HK1076" s="84"/>
      <c r="HL1076" s="84"/>
      <c r="HM1076" s="84"/>
      <c r="HN1076" s="84"/>
      <c r="HO1076" s="84"/>
      <c r="HP1076" s="84"/>
      <c r="HQ1076" s="84"/>
      <c r="HR1076" s="84"/>
      <c r="HS1076" s="84"/>
      <c r="HT1076" s="84"/>
      <c r="HU1076" s="84"/>
      <c r="HV1076" s="84"/>
      <c r="HW1076" s="84"/>
      <c r="HX1076" s="84"/>
      <c r="HY1076" s="84"/>
      <c r="HZ1076" s="84"/>
      <c r="IA1076" s="84"/>
      <c r="IB1076" s="84"/>
      <c r="IC1076" s="84"/>
      <c r="ID1076" s="84"/>
      <c r="IE1076" s="84"/>
      <c r="IF1076" s="84"/>
      <c r="IG1076" s="84"/>
      <c r="IH1076" s="84"/>
      <c r="II1076" s="84"/>
      <c r="IJ1076" s="84"/>
      <c r="IK1076" s="84"/>
      <c r="IL1076" s="84"/>
    </row>
    <row r="1077" spans="1:246" ht="30">
      <c r="A1077" s="49" t="s">
        <v>842</v>
      </c>
      <c r="B1077" s="49" t="s">
        <v>23</v>
      </c>
      <c r="E1077" s="90">
        <v>11</v>
      </c>
      <c r="F1077" s="115" t="s">
        <v>706</v>
      </c>
      <c r="G1077" s="403"/>
      <c r="H1077" s="222">
        <f t="shared" si="218"/>
        <v>178.07899999999998</v>
      </c>
      <c r="I1077" s="203">
        <v>161.88999999999999</v>
      </c>
      <c r="J1077" s="113"/>
      <c r="K1077" s="113">
        <v>16.189</v>
      </c>
      <c r="L1077" s="88">
        <f t="shared" si="219"/>
        <v>161.88999999999999</v>
      </c>
      <c r="M1077" s="113">
        <v>161.88999999999999</v>
      </c>
      <c r="N1077" s="114"/>
      <c r="O1077" s="113"/>
      <c r="P1077" s="113">
        <f t="shared" si="220"/>
        <v>0</v>
      </c>
      <c r="Q1077" s="113"/>
      <c r="R1077" s="114"/>
      <c r="S1077" s="114"/>
      <c r="T1077" s="114">
        <f t="shared" si="221"/>
        <v>2.513414</v>
      </c>
      <c r="U1077" s="114">
        <v>2.513414</v>
      </c>
      <c r="V1077" s="114"/>
      <c r="W1077" s="114"/>
      <c r="X1077" s="82" t="s">
        <v>596</v>
      </c>
      <c r="Y1077" s="90"/>
      <c r="Z1077" s="50">
        <f t="shared" si="205"/>
        <v>178.07899999999998</v>
      </c>
      <c r="AA1077" s="51">
        <f t="shared" si="206"/>
        <v>161.88999999999999</v>
      </c>
      <c r="AB1077" s="51">
        <f t="shared" si="207"/>
        <v>0</v>
      </c>
      <c r="AC1077" s="51">
        <f t="shared" si="208"/>
        <v>2.513414</v>
      </c>
      <c r="AD1077" s="84"/>
      <c r="AE1077" s="84"/>
      <c r="AF1077" s="84"/>
      <c r="AG1077" s="84"/>
      <c r="AH1077" s="84"/>
      <c r="AI1077" s="84"/>
      <c r="AJ1077" s="84"/>
      <c r="AK1077" s="84"/>
      <c r="AL1077" s="84"/>
      <c r="AM1077" s="84"/>
      <c r="AN1077" s="84"/>
      <c r="AO1077" s="84"/>
      <c r="AP1077" s="84"/>
      <c r="AQ1077" s="84"/>
      <c r="AR1077" s="84"/>
      <c r="AS1077" s="84"/>
      <c r="AT1077" s="84"/>
      <c r="AU1077" s="84"/>
      <c r="AV1077" s="84"/>
      <c r="AW1077" s="84"/>
      <c r="AX1077" s="84"/>
      <c r="AY1077" s="84"/>
      <c r="AZ1077" s="84"/>
      <c r="BA1077" s="84"/>
      <c r="BB1077" s="84"/>
      <c r="BC1077" s="84"/>
      <c r="BD1077" s="84"/>
      <c r="BE1077" s="84"/>
      <c r="BF1077" s="84"/>
      <c r="BG1077" s="84"/>
      <c r="BH1077" s="84"/>
      <c r="BI1077" s="84"/>
      <c r="BJ1077" s="84"/>
      <c r="BK1077" s="84"/>
      <c r="BL1077" s="84"/>
      <c r="BM1077" s="84"/>
      <c r="BN1077" s="84"/>
      <c r="BO1077" s="84"/>
      <c r="BP1077" s="84"/>
      <c r="BQ1077" s="84"/>
      <c r="BR1077" s="84"/>
      <c r="BS1077" s="84"/>
      <c r="BT1077" s="84"/>
      <c r="BU1077" s="84"/>
      <c r="BV1077" s="84"/>
      <c r="BW1077" s="84"/>
      <c r="BX1077" s="84"/>
      <c r="BY1077" s="84"/>
      <c r="BZ1077" s="84"/>
      <c r="CA1077" s="84"/>
      <c r="CB1077" s="84"/>
      <c r="CC1077" s="84"/>
      <c r="CD1077" s="84"/>
      <c r="CE1077" s="84"/>
      <c r="CF1077" s="84"/>
      <c r="CG1077" s="84"/>
      <c r="CH1077" s="84"/>
      <c r="CI1077" s="84"/>
      <c r="CJ1077" s="84"/>
      <c r="CK1077" s="84"/>
      <c r="CL1077" s="84"/>
      <c r="CM1077" s="84"/>
      <c r="CN1077" s="84"/>
      <c r="CO1077" s="84"/>
      <c r="CP1077" s="84"/>
      <c r="CQ1077" s="84"/>
      <c r="CR1077" s="84"/>
      <c r="CS1077" s="84"/>
      <c r="CT1077" s="84"/>
      <c r="CU1077" s="84"/>
      <c r="CV1077" s="84"/>
      <c r="CW1077" s="84"/>
      <c r="CX1077" s="84"/>
      <c r="CY1077" s="84"/>
      <c r="CZ1077" s="84"/>
      <c r="DA1077" s="84"/>
      <c r="DB1077" s="84"/>
      <c r="DC1077" s="84"/>
      <c r="DD1077" s="84"/>
      <c r="DE1077" s="84"/>
      <c r="DF1077" s="84"/>
      <c r="DG1077" s="84"/>
      <c r="DH1077" s="84"/>
      <c r="DI1077" s="84"/>
      <c r="DJ1077" s="84"/>
      <c r="DK1077" s="84"/>
      <c r="DL1077" s="84"/>
      <c r="DM1077" s="84"/>
      <c r="DN1077" s="84"/>
      <c r="DO1077" s="84"/>
      <c r="DP1077" s="84"/>
      <c r="DQ1077" s="84"/>
      <c r="DR1077" s="84"/>
      <c r="DS1077" s="84"/>
      <c r="DT1077" s="84"/>
      <c r="DU1077" s="84"/>
      <c r="DV1077" s="84"/>
      <c r="DW1077" s="84"/>
      <c r="DX1077" s="84"/>
      <c r="DY1077" s="84"/>
      <c r="DZ1077" s="84"/>
      <c r="EA1077" s="84"/>
      <c r="EB1077" s="84"/>
      <c r="EC1077" s="84"/>
      <c r="ED1077" s="84"/>
      <c r="EE1077" s="84"/>
      <c r="EF1077" s="84"/>
      <c r="EG1077" s="84"/>
      <c r="EH1077" s="84"/>
      <c r="EI1077" s="84"/>
      <c r="EJ1077" s="84"/>
      <c r="EK1077" s="84"/>
      <c r="EL1077" s="84"/>
      <c r="EM1077" s="84"/>
      <c r="EN1077" s="84"/>
      <c r="EO1077" s="84"/>
      <c r="EP1077" s="84"/>
      <c r="EQ1077" s="84"/>
      <c r="ER1077" s="84"/>
      <c r="ES1077" s="84"/>
      <c r="ET1077" s="84"/>
      <c r="EU1077" s="84"/>
      <c r="EV1077" s="84"/>
      <c r="EW1077" s="84"/>
      <c r="EX1077" s="84"/>
      <c r="EY1077" s="84"/>
      <c r="EZ1077" s="84"/>
      <c r="FA1077" s="84"/>
      <c r="FB1077" s="84"/>
      <c r="FC1077" s="84"/>
      <c r="FD1077" s="84"/>
      <c r="FE1077" s="84"/>
      <c r="FF1077" s="84"/>
      <c r="FG1077" s="84"/>
      <c r="FH1077" s="84"/>
      <c r="FI1077" s="84"/>
      <c r="FJ1077" s="84"/>
      <c r="FK1077" s="84"/>
      <c r="FL1077" s="84"/>
      <c r="FM1077" s="84"/>
      <c r="FN1077" s="84"/>
      <c r="FO1077" s="84"/>
      <c r="FP1077" s="84"/>
      <c r="FQ1077" s="84"/>
      <c r="FR1077" s="84"/>
      <c r="FS1077" s="84"/>
      <c r="FT1077" s="84"/>
      <c r="FU1077" s="84"/>
      <c r="FV1077" s="84"/>
      <c r="FW1077" s="84"/>
      <c r="FX1077" s="84"/>
      <c r="FY1077" s="84"/>
      <c r="FZ1077" s="84"/>
      <c r="GA1077" s="84"/>
      <c r="GB1077" s="84"/>
      <c r="GC1077" s="84"/>
      <c r="GD1077" s="84"/>
      <c r="GE1077" s="84"/>
      <c r="GF1077" s="84"/>
      <c r="GG1077" s="84"/>
      <c r="GH1077" s="84"/>
      <c r="GI1077" s="84"/>
      <c r="GJ1077" s="84"/>
      <c r="GK1077" s="84"/>
      <c r="GL1077" s="84"/>
      <c r="GM1077" s="84"/>
      <c r="GN1077" s="84"/>
      <c r="GO1077" s="84"/>
      <c r="GP1077" s="84"/>
      <c r="GQ1077" s="84"/>
      <c r="GR1077" s="84"/>
      <c r="GS1077" s="84"/>
      <c r="GT1077" s="84"/>
      <c r="GU1077" s="84"/>
      <c r="GV1077" s="84"/>
      <c r="GW1077" s="84"/>
      <c r="GX1077" s="84"/>
      <c r="GY1077" s="84"/>
      <c r="GZ1077" s="84"/>
      <c r="HA1077" s="84"/>
      <c r="HB1077" s="84"/>
      <c r="HC1077" s="84"/>
      <c r="HD1077" s="84"/>
      <c r="HE1077" s="84"/>
      <c r="HF1077" s="84"/>
      <c r="HG1077" s="84"/>
      <c r="HH1077" s="84"/>
      <c r="HI1077" s="84"/>
      <c r="HJ1077" s="84"/>
      <c r="HK1077" s="84"/>
      <c r="HL1077" s="84"/>
      <c r="HM1077" s="84"/>
      <c r="HN1077" s="84"/>
      <c r="HO1077" s="84"/>
      <c r="HP1077" s="84"/>
      <c r="HQ1077" s="84"/>
      <c r="HR1077" s="84"/>
      <c r="HS1077" s="84"/>
      <c r="HT1077" s="84"/>
      <c r="HU1077" s="84"/>
      <c r="HV1077" s="84"/>
      <c r="HW1077" s="84"/>
      <c r="HX1077" s="84"/>
      <c r="HY1077" s="84"/>
      <c r="HZ1077" s="84"/>
      <c r="IA1077" s="84"/>
      <c r="IB1077" s="84"/>
      <c r="IC1077" s="84"/>
      <c r="ID1077" s="84"/>
      <c r="IE1077" s="84"/>
      <c r="IF1077" s="84"/>
      <c r="IG1077" s="84"/>
      <c r="IH1077" s="84"/>
      <c r="II1077" s="84"/>
      <c r="IJ1077" s="84"/>
      <c r="IK1077" s="84"/>
      <c r="IL1077" s="84"/>
    </row>
    <row r="1078" spans="1:246" ht="30">
      <c r="A1078" s="49" t="s">
        <v>842</v>
      </c>
      <c r="B1078" s="49" t="s">
        <v>23</v>
      </c>
      <c r="E1078" s="90">
        <v>12</v>
      </c>
      <c r="F1078" s="115" t="s">
        <v>707</v>
      </c>
      <c r="G1078" s="403"/>
      <c r="H1078" s="222">
        <f t="shared" si="218"/>
        <v>178.07899999999998</v>
      </c>
      <c r="I1078" s="203">
        <v>161.88999999999999</v>
      </c>
      <c r="J1078" s="113"/>
      <c r="K1078" s="113">
        <v>16.189</v>
      </c>
      <c r="L1078" s="88">
        <f t="shared" si="219"/>
        <v>161.88999999999999</v>
      </c>
      <c r="M1078" s="113">
        <v>161.88999999999999</v>
      </c>
      <c r="N1078" s="114"/>
      <c r="O1078" s="113"/>
      <c r="P1078" s="113">
        <f t="shared" si="220"/>
        <v>0</v>
      </c>
      <c r="Q1078" s="113"/>
      <c r="R1078" s="114"/>
      <c r="S1078" s="114"/>
      <c r="T1078" s="114">
        <f t="shared" si="221"/>
        <v>3.4002720000000002</v>
      </c>
      <c r="U1078" s="114">
        <v>3.4002720000000002</v>
      </c>
      <c r="V1078" s="114"/>
      <c r="W1078" s="114"/>
      <c r="X1078" s="82" t="s">
        <v>596</v>
      </c>
      <c r="Y1078" s="90"/>
      <c r="Z1078" s="50">
        <f t="shared" si="205"/>
        <v>178.07899999999998</v>
      </c>
      <c r="AA1078" s="51">
        <f t="shared" si="206"/>
        <v>161.88999999999999</v>
      </c>
      <c r="AB1078" s="51">
        <f t="shared" si="207"/>
        <v>0</v>
      </c>
      <c r="AC1078" s="51">
        <f t="shared" si="208"/>
        <v>3.4002720000000002</v>
      </c>
      <c r="AD1078" s="84"/>
      <c r="AE1078" s="84"/>
      <c r="AF1078" s="84"/>
      <c r="AG1078" s="84"/>
      <c r="AH1078" s="84"/>
      <c r="AI1078" s="84"/>
      <c r="AJ1078" s="84"/>
      <c r="AK1078" s="84"/>
      <c r="AL1078" s="84"/>
      <c r="AM1078" s="84"/>
      <c r="AN1078" s="84"/>
      <c r="AO1078" s="84"/>
      <c r="AP1078" s="84"/>
      <c r="AQ1078" s="84"/>
      <c r="AR1078" s="84"/>
      <c r="AS1078" s="84"/>
      <c r="AT1078" s="84"/>
      <c r="AU1078" s="84"/>
      <c r="AV1078" s="84"/>
      <c r="AW1078" s="84"/>
      <c r="AX1078" s="84"/>
      <c r="AY1078" s="84"/>
      <c r="AZ1078" s="84"/>
      <c r="BA1078" s="84"/>
      <c r="BB1078" s="84"/>
      <c r="BC1078" s="84"/>
      <c r="BD1078" s="84"/>
      <c r="BE1078" s="84"/>
      <c r="BF1078" s="84"/>
      <c r="BG1078" s="84"/>
      <c r="BH1078" s="84"/>
      <c r="BI1078" s="84"/>
      <c r="BJ1078" s="84"/>
      <c r="BK1078" s="84"/>
      <c r="BL1078" s="84"/>
      <c r="BM1078" s="84"/>
      <c r="BN1078" s="84"/>
      <c r="BO1078" s="84"/>
      <c r="BP1078" s="84"/>
      <c r="BQ1078" s="84"/>
      <c r="BR1078" s="84"/>
      <c r="BS1078" s="84"/>
      <c r="BT1078" s="84"/>
      <c r="BU1078" s="84"/>
      <c r="BV1078" s="84"/>
      <c r="BW1078" s="84"/>
      <c r="BX1078" s="84"/>
      <c r="BY1078" s="84"/>
      <c r="BZ1078" s="84"/>
      <c r="CA1078" s="84"/>
      <c r="CB1078" s="84"/>
      <c r="CC1078" s="84"/>
      <c r="CD1078" s="84"/>
      <c r="CE1078" s="84"/>
      <c r="CF1078" s="84"/>
      <c r="CG1078" s="84"/>
      <c r="CH1078" s="84"/>
      <c r="CI1078" s="84"/>
      <c r="CJ1078" s="84"/>
      <c r="CK1078" s="84"/>
      <c r="CL1078" s="84"/>
      <c r="CM1078" s="84"/>
      <c r="CN1078" s="84"/>
      <c r="CO1078" s="84"/>
      <c r="CP1078" s="84"/>
      <c r="CQ1078" s="84"/>
      <c r="CR1078" s="84"/>
      <c r="CS1078" s="84"/>
      <c r="CT1078" s="84"/>
      <c r="CU1078" s="84"/>
      <c r="CV1078" s="84"/>
      <c r="CW1078" s="84"/>
      <c r="CX1078" s="84"/>
      <c r="CY1078" s="84"/>
      <c r="CZ1078" s="84"/>
      <c r="DA1078" s="84"/>
      <c r="DB1078" s="84"/>
      <c r="DC1078" s="84"/>
      <c r="DD1078" s="84"/>
      <c r="DE1078" s="84"/>
      <c r="DF1078" s="84"/>
      <c r="DG1078" s="84"/>
      <c r="DH1078" s="84"/>
      <c r="DI1078" s="84"/>
      <c r="DJ1078" s="84"/>
      <c r="DK1078" s="84"/>
      <c r="DL1078" s="84"/>
      <c r="DM1078" s="84"/>
      <c r="DN1078" s="84"/>
      <c r="DO1078" s="84"/>
      <c r="DP1078" s="84"/>
      <c r="DQ1078" s="84"/>
      <c r="DR1078" s="84"/>
      <c r="DS1078" s="84"/>
      <c r="DT1078" s="84"/>
      <c r="DU1078" s="84"/>
      <c r="DV1078" s="84"/>
      <c r="DW1078" s="84"/>
      <c r="DX1078" s="84"/>
      <c r="DY1078" s="84"/>
      <c r="DZ1078" s="84"/>
      <c r="EA1078" s="84"/>
      <c r="EB1078" s="84"/>
      <c r="EC1078" s="84"/>
      <c r="ED1078" s="84"/>
      <c r="EE1078" s="84"/>
      <c r="EF1078" s="84"/>
      <c r="EG1078" s="84"/>
      <c r="EH1078" s="84"/>
      <c r="EI1078" s="84"/>
      <c r="EJ1078" s="84"/>
      <c r="EK1078" s="84"/>
      <c r="EL1078" s="84"/>
      <c r="EM1078" s="84"/>
      <c r="EN1078" s="84"/>
      <c r="EO1078" s="84"/>
      <c r="EP1078" s="84"/>
      <c r="EQ1078" s="84"/>
      <c r="ER1078" s="84"/>
      <c r="ES1078" s="84"/>
      <c r="ET1078" s="84"/>
      <c r="EU1078" s="84"/>
      <c r="EV1078" s="84"/>
      <c r="EW1078" s="84"/>
      <c r="EX1078" s="84"/>
      <c r="EY1078" s="84"/>
      <c r="EZ1078" s="84"/>
      <c r="FA1078" s="84"/>
      <c r="FB1078" s="84"/>
      <c r="FC1078" s="84"/>
      <c r="FD1078" s="84"/>
      <c r="FE1078" s="84"/>
      <c r="FF1078" s="84"/>
      <c r="FG1078" s="84"/>
      <c r="FH1078" s="84"/>
      <c r="FI1078" s="84"/>
      <c r="FJ1078" s="84"/>
      <c r="FK1078" s="84"/>
      <c r="FL1078" s="84"/>
      <c r="FM1078" s="84"/>
      <c r="FN1078" s="84"/>
      <c r="FO1078" s="84"/>
      <c r="FP1078" s="84"/>
      <c r="FQ1078" s="84"/>
      <c r="FR1078" s="84"/>
      <c r="FS1078" s="84"/>
      <c r="FT1078" s="84"/>
      <c r="FU1078" s="84"/>
      <c r="FV1078" s="84"/>
      <c r="FW1078" s="84"/>
      <c r="FX1078" s="84"/>
      <c r="FY1078" s="84"/>
      <c r="FZ1078" s="84"/>
      <c r="GA1078" s="84"/>
      <c r="GB1078" s="84"/>
      <c r="GC1078" s="84"/>
      <c r="GD1078" s="84"/>
      <c r="GE1078" s="84"/>
      <c r="GF1078" s="84"/>
      <c r="GG1078" s="84"/>
      <c r="GH1078" s="84"/>
      <c r="GI1078" s="84"/>
      <c r="GJ1078" s="84"/>
      <c r="GK1078" s="84"/>
      <c r="GL1078" s="84"/>
      <c r="GM1078" s="84"/>
      <c r="GN1078" s="84"/>
      <c r="GO1078" s="84"/>
      <c r="GP1078" s="84"/>
      <c r="GQ1078" s="84"/>
      <c r="GR1078" s="84"/>
      <c r="GS1078" s="84"/>
      <c r="GT1078" s="84"/>
      <c r="GU1078" s="84"/>
      <c r="GV1078" s="84"/>
      <c r="GW1078" s="84"/>
      <c r="GX1078" s="84"/>
      <c r="GY1078" s="84"/>
      <c r="GZ1078" s="84"/>
      <c r="HA1078" s="84"/>
      <c r="HB1078" s="84"/>
      <c r="HC1078" s="84"/>
      <c r="HD1078" s="84"/>
      <c r="HE1078" s="84"/>
      <c r="HF1078" s="84"/>
      <c r="HG1078" s="84"/>
      <c r="HH1078" s="84"/>
      <c r="HI1078" s="84"/>
      <c r="HJ1078" s="84"/>
      <c r="HK1078" s="84"/>
      <c r="HL1078" s="84"/>
      <c r="HM1078" s="84"/>
      <c r="HN1078" s="84"/>
      <c r="HO1078" s="84"/>
      <c r="HP1078" s="84"/>
      <c r="HQ1078" s="84"/>
      <c r="HR1078" s="84"/>
      <c r="HS1078" s="84"/>
      <c r="HT1078" s="84"/>
      <c r="HU1078" s="84"/>
      <c r="HV1078" s="84"/>
      <c r="HW1078" s="84"/>
      <c r="HX1078" s="84"/>
      <c r="HY1078" s="84"/>
      <c r="HZ1078" s="84"/>
      <c r="IA1078" s="84"/>
      <c r="IB1078" s="84"/>
      <c r="IC1078" s="84"/>
      <c r="ID1078" s="84"/>
      <c r="IE1078" s="84"/>
      <c r="IF1078" s="84"/>
      <c r="IG1078" s="84"/>
      <c r="IH1078" s="84"/>
      <c r="II1078" s="84"/>
      <c r="IJ1078" s="84"/>
      <c r="IK1078" s="84"/>
      <c r="IL1078" s="84"/>
    </row>
    <row r="1079" spans="1:246" ht="30">
      <c r="A1079" s="49" t="s">
        <v>842</v>
      </c>
      <c r="B1079" s="49" t="s">
        <v>23</v>
      </c>
      <c r="E1079" s="90">
        <v>13</v>
      </c>
      <c r="F1079" s="115" t="s">
        <v>708</v>
      </c>
      <c r="G1079" s="403"/>
      <c r="H1079" s="222">
        <f t="shared" si="218"/>
        <v>178.07899999999998</v>
      </c>
      <c r="I1079" s="203">
        <v>161.88999999999999</v>
      </c>
      <c r="J1079" s="113"/>
      <c r="K1079" s="113">
        <v>16.189</v>
      </c>
      <c r="L1079" s="88">
        <f t="shared" si="219"/>
        <v>161.89500000000001</v>
      </c>
      <c r="M1079" s="113">
        <v>161.89500000000001</v>
      </c>
      <c r="N1079" s="114"/>
      <c r="O1079" s="113"/>
      <c r="P1079" s="113">
        <f t="shared" si="220"/>
        <v>0</v>
      </c>
      <c r="Q1079" s="113"/>
      <c r="R1079" s="114"/>
      <c r="S1079" s="114"/>
      <c r="T1079" s="114">
        <f t="shared" si="221"/>
        <v>3.4941930000000001</v>
      </c>
      <c r="U1079" s="114">
        <v>3.4941930000000001</v>
      </c>
      <c r="V1079" s="114"/>
      <c r="W1079" s="114"/>
      <c r="X1079" s="82" t="s">
        <v>598</v>
      </c>
      <c r="Y1079" s="90"/>
      <c r="Z1079" s="50">
        <f t="shared" si="205"/>
        <v>178.07899999999998</v>
      </c>
      <c r="AA1079" s="51">
        <f t="shared" si="206"/>
        <v>161.89500000000001</v>
      </c>
      <c r="AB1079" s="51">
        <f t="shared" si="207"/>
        <v>0</v>
      </c>
      <c r="AC1079" s="51">
        <f t="shared" si="208"/>
        <v>3.4941930000000001</v>
      </c>
      <c r="AD1079" s="84"/>
      <c r="AE1079" s="84"/>
      <c r="AF1079" s="84"/>
      <c r="AG1079" s="84"/>
      <c r="AH1079" s="84"/>
      <c r="AI1079" s="84"/>
      <c r="AJ1079" s="84"/>
      <c r="AK1079" s="84"/>
      <c r="AL1079" s="84"/>
      <c r="AM1079" s="84"/>
      <c r="AN1079" s="84"/>
      <c r="AO1079" s="84"/>
      <c r="AP1079" s="84"/>
      <c r="AQ1079" s="84"/>
      <c r="AR1079" s="84"/>
      <c r="AS1079" s="84"/>
      <c r="AT1079" s="84"/>
      <c r="AU1079" s="84"/>
      <c r="AV1079" s="84"/>
      <c r="AW1079" s="84"/>
      <c r="AX1079" s="84"/>
      <c r="AY1079" s="84"/>
      <c r="AZ1079" s="84"/>
      <c r="BA1079" s="84"/>
      <c r="BB1079" s="84"/>
      <c r="BC1079" s="84"/>
      <c r="BD1079" s="84"/>
      <c r="BE1079" s="84"/>
      <c r="BF1079" s="84"/>
      <c r="BG1079" s="84"/>
      <c r="BH1079" s="84"/>
      <c r="BI1079" s="84"/>
      <c r="BJ1079" s="84"/>
      <c r="BK1079" s="84"/>
      <c r="BL1079" s="84"/>
      <c r="BM1079" s="84"/>
      <c r="BN1079" s="84"/>
      <c r="BO1079" s="84"/>
      <c r="BP1079" s="84"/>
      <c r="BQ1079" s="84"/>
      <c r="BR1079" s="84"/>
      <c r="BS1079" s="84"/>
      <c r="BT1079" s="84"/>
      <c r="BU1079" s="84"/>
      <c r="BV1079" s="84"/>
      <c r="BW1079" s="84"/>
      <c r="BX1079" s="84"/>
      <c r="BY1079" s="84"/>
      <c r="BZ1079" s="84"/>
      <c r="CA1079" s="84"/>
      <c r="CB1079" s="84"/>
      <c r="CC1079" s="84"/>
      <c r="CD1079" s="84"/>
      <c r="CE1079" s="84"/>
      <c r="CF1079" s="84"/>
      <c r="CG1079" s="84"/>
      <c r="CH1079" s="84"/>
      <c r="CI1079" s="84"/>
      <c r="CJ1079" s="84"/>
      <c r="CK1079" s="84"/>
      <c r="CL1079" s="84"/>
      <c r="CM1079" s="84"/>
      <c r="CN1079" s="84"/>
      <c r="CO1079" s="84"/>
      <c r="CP1079" s="84"/>
      <c r="CQ1079" s="84"/>
      <c r="CR1079" s="84"/>
      <c r="CS1079" s="84"/>
      <c r="CT1079" s="84"/>
      <c r="CU1079" s="84"/>
      <c r="CV1079" s="84"/>
      <c r="CW1079" s="84"/>
      <c r="CX1079" s="84"/>
      <c r="CY1079" s="84"/>
      <c r="CZ1079" s="84"/>
      <c r="DA1079" s="84"/>
      <c r="DB1079" s="84"/>
      <c r="DC1079" s="84"/>
      <c r="DD1079" s="84"/>
      <c r="DE1079" s="84"/>
      <c r="DF1079" s="84"/>
      <c r="DG1079" s="84"/>
      <c r="DH1079" s="84"/>
      <c r="DI1079" s="84"/>
      <c r="DJ1079" s="84"/>
      <c r="DK1079" s="84"/>
      <c r="DL1079" s="84"/>
      <c r="DM1079" s="84"/>
      <c r="DN1079" s="84"/>
      <c r="DO1079" s="84"/>
      <c r="DP1079" s="84"/>
      <c r="DQ1079" s="84"/>
      <c r="DR1079" s="84"/>
      <c r="DS1079" s="84"/>
      <c r="DT1079" s="84"/>
      <c r="DU1079" s="84"/>
      <c r="DV1079" s="84"/>
      <c r="DW1079" s="84"/>
      <c r="DX1079" s="84"/>
      <c r="DY1079" s="84"/>
      <c r="DZ1079" s="84"/>
      <c r="EA1079" s="84"/>
      <c r="EB1079" s="84"/>
      <c r="EC1079" s="84"/>
      <c r="ED1079" s="84"/>
      <c r="EE1079" s="84"/>
      <c r="EF1079" s="84"/>
      <c r="EG1079" s="84"/>
      <c r="EH1079" s="84"/>
      <c r="EI1079" s="84"/>
      <c r="EJ1079" s="84"/>
      <c r="EK1079" s="84"/>
      <c r="EL1079" s="84"/>
      <c r="EM1079" s="84"/>
      <c r="EN1079" s="84"/>
      <c r="EO1079" s="84"/>
      <c r="EP1079" s="84"/>
      <c r="EQ1079" s="84"/>
      <c r="ER1079" s="84"/>
      <c r="ES1079" s="84"/>
      <c r="ET1079" s="84"/>
      <c r="EU1079" s="84"/>
      <c r="EV1079" s="84"/>
      <c r="EW1079" s="84"/>
      <c r="EX1079" s="84"/>
      <c r="EY1079" s="84"/>
      <c r="EZ1079" s="84"/>
      <c r="FA1079" s="84"/>
      <c r="FB1079" s="84"/>
      <c r="FC1079" s="84"/>
      <c r="FD1079" s="84"/>
      <c r="FE1079" s="84"/>
      <c r="FF1079" s="84"/>
      <c r="FG1079" s="84"/>
      <c r="FH1079" s="84"/>
      <c r="FI1079" s="84"/>
      <c r="FJ1079" s="84"/>
      <c r="FK1079" s="84"/>
      <c r="FL1079" s="84"/>
      <c r="FM1079" s="84"/>
      <c r="FN1079" s="84"/>
      <c r="FO1079" s="84"/>
      <c r="FP1079" s="84"/>
      <c r="FQ1079" s="84"/>
      <c r="FR1079" s="84"/>
      <c r="FS1079" s="84"/>
      <c r="FT1079" s="84"/>
      <c r="FU1079" s="84"/>
      <c r="FV1079" s="84"/>
      <c r="FW1079" s="84"/>
      <c r="FX1079" s="84"/>
      <c r="FY1079" s="84"/>
      <c r="FZ1079" s="84"/>
      <c r="GA1079" s="84"/>
      <c r="GB1079" s="84"/>
      <c r="GC1079" s="84"/>
      <c r="GD1079" s="84"/>
      <c r="GE1079" s="84"/>
      <c r="GF1079" s="84"/>
      <c r="GG1079" s="84"/>
      <c r="GH1079" s="84"/>
      <c r="GI1079" s="84"/>
      <c r="GJ1079" s="84"/>
      <c r="GK1079" s="84"/>
      <c r="GL1079" s="84"/>
      <c r="GM1079" s="84"/>
      <c r="GN1079" s="84"/>
      <c r="GO1079" s="84"/>
      <c r="GP1079" s="84"/>
      <c r="GQ1079" s="84"/>
      <c r="GR1079" s="84"/>
      <c r="GS1079" s="84"/>
      <c r="GT1079" s="84"/>
      <c r="GU1079" s="84"/>
      <c r="GV1079" s="84"/>
      <c r="GW1079" s="84"/>
      <c r="GX1079" s="84"/>
      <c r="GY1079" s="84"/>
      <c r="GZ1079" s="84"/>
      <c r="HA1079" s="84"/>
      <c r="HB1079" s="84"/>
      <c r="HC1079" s="84"/>
      <c r="HD1079" s="84"/>
      <c r="HE1079" s="84"/>
      <c r="HF1079" s="84"/>
      <c r="HG1079" s="84"/>
      <c r="HH1079" s="84"/>
      <c r="HI1079" s="84"/>
      <c r="HJ1079" s="84"/>
      <c r="HK1079" s="84"/>
      <c r="HL1079" s="84"/>
      <c r="HM1079" s="84"/>
      <c r="HN1079" s="84"/>
      <c r="HO1079" s="84"/>
      <c r="HP1079" s="84"/>
      <c r="HQ1079" s="84"/>
      <c r="HR1079" s="84"/>
      <c r="HS1079" s="84"/>
      <c r="HT1079" s="84"/>
      <c r="HU1079" s="84"/>
      <c r="HV1079" s="84"/>
      <c r="HW1079" s="84"/>
      <c r="HX1079" s="84"/>
      <c r="HY1079" s="84"/>
      <c r="HZ1079" s="84"/>
      <c r="IA1079" s="84"/>
      <c r="IB1079" s="84"/>
      <c r="IC1079" s="84"/>
      <c r="ID1079" s="84"/>
      <c r="IE1079" s="84"/>
      <c r="IF1079" s="84"/>
      <c r="IG1079" s="84"/>
      <c r="IH1079" s="84"/>
      <c r="II1079" s="84"/>
      <c r="IJ1079" s="84"/>
      <c r="IK1079" s="84"/>
      <c r="IL1079" s="84"/>
    </row>
    <row r="1080" spans="1:246" ht="30">
      <c r="A1080" s="49" t="s">
        <v>842</v>
      </c>
      <c r="B1080" s="49" t="s">
        <v>23</v>
      </c>
      <c r="E1080" s="90">
        <v>14</v>
      </c>
      <c r="F1080" s="115" t="s">
        <v>709</v>
      </c>
      <c r="G1080" s="403"/>
      <c r="H1080" s="222">
        <f t="shared" si="218"/>
        <v>178.07899999999998</v>
      </c>
      <c r="I1080" s="203">
        <v>161.88999999999999</v>
      </c>
      <c r="J1080" s="113"/>
      <c r="K1080" s="113">
        <v>16.189</v>
      </c>
      <c r="L1080" s="88">
        <f t="shared" si="219"/>
        <v>161.89500000000001</v>
      </c>
      <c r="M1080" s="113">
        <v>161.89500000000001</v>
      </c>
      <c r="N1080" s="114"/>
      <c r="O1080" s="113"/>
      <c r="P1080" s="113">
        <f t="shared" si="220"/>
        <v>0</v>
      </c>
      <c r="Q1080" s="113"/>
      <c r="R1080" s="114"/>
      <c r="S1080" s="114"/>
      <c r="T1080" s="114">
        <f t="shared" si="221"/>
        <v>3.935702</v>
      </c>
      <c r="U1080" s="114">
        <v>3.935702</v>
      </c>
      <c r="V1080" s="114"/>
      <c r="W1080" s="114"/>
      <c r="X1080" s="82" t="s">
        <v>600</v>
      </c>
      <c r="Y1080" s="90"/>
      <c r="Z1080" s="50">
        <f t="shared" si="205"/>
        <v>178.07899999999998</v>
      </c>
      <c r="AA1080" s="51">
        <f t="shared" si="206"/>
        <v>161.89500000000001</v>
      </c>
      <c r="AB1080" s="51">
        <f t="shared" si="207"/>
        <v>0</v>
      </c>
      <c r="AC1080" s="51">
        <f t="shared" si="208"/>
        <v>3.935702</v>
      </c>
      <c r="AD1080" s="84"/>
      <c r="AE1080" s="84"/>
      <c r="AF1080" s="84"/>
      <c r="AG1080" s="84"/>
      <c r="AH1080" s="84"/>
      <c r="AI1080" s="84"/>
      <c r="AJ1080" s="84"/>
      <c r="AK1080" s="84"/>
      <c r="AL1080" s="84"/>
      <c r="AM1080" s="84"/>
      <c r="AN1080" s="84"/>
      <c r="AO1080" s="84"/>
      <c r="AP1080" s="84"/>
      <c r="AQ1080" s="84"/>
      <c r="AR1080" s="84"/>
      <c r="AS1080" s="84"/>
      <c r="AT1080" s="84"/>
      <c r="AU1080" s="84"/>
      <c r="AV1080" s="84"/>
      <c r="AW1080" s="84"/>
      <c r="AX1080" s="84"/>
      <c r="AY1080" s="84"/>
      <c r="AZ1080" s="84"/>
      <c r="BA1080" s="84"/>
      <c r="BB1080" s="84"/>
      <c r="BC1080" s="84"/>
      <c r="BD1080" s="84"/>
      <c r="BE1080" s="84"/>
      <c r="BF1080" s="84"/>
      <c r="BG1080" s="84"/>
      <c r="BH1080" s="84"/>
      <c r="BI1080" s="84"/>
      <c r="BJ1080" s="84"/>
      <c r="BK1080" s="84"/>
      <c r="BL1080" s="84"/>
      <c r="BM1080" s="84"/>
      <c r="BN1080" s="84"/>
      <c r="BO1080" s="84"/>
      <c r="BP1080" s="84"/>
      <c r="BQ1080" s="84"/>
      <c r="BR1080" s="84"/>
      <c r="BS1080" s="84"/>
      <c r="BT1080" s="84"/>
      <c r="BU1080" s="84"/>
      <c r="BV1080" s="84"/>
      <c r="BW1080" s="84"/>
      <c r="BX1080" s="84"/>
      <c r="BY1080" s="84"/>
      <c r="BZ1080" s="84"/>
      <c r="CA1080" s="84"/>
      <c r="CB1080" s="84"/>
      <c r="CC1080" s="84"/>
      <c r="CD1080" s="84"/>
      <c r="CE1080" s="84"/>
      <c r="CF1080" s="84"/>
      <c r="CG1080" s="84"/>
      <c r="CH1080" s="84"/>
      <c r="CI1080" s="84"/>
      <c r="CJ1080" s="84"/>
      <c r="CK1080" s="84"/>
      <c r="CL1080" s="84"/>
      <c r="CM1080" s="84"/>
      <c r="CN1080" s="84"/>
      <c r="CO1080" s="84"/>
      <c r="CP1080" s="84"/>
      <c r="CQ1080" s="84"/>
      <c r="CR1080" s="84"/>
      <c r="CS1080" s="84"/>
      <c r="CT1080" s="84"/>
      <c r="CU1080" s="84"/>
      <c r="CV1080" s="84"/>
      <c r="CW1080" s="84"/>
      <c r="CX1080" s="84"/>
      <c r="CY1080" s="84"/>
      <c r="CZ1080" s="84"/>
      <c r="DA1080" s="84"/>
      <c r="DB1080" s="84"/>
      <c r="DC1080" s="84"/>
      <c r="DD1080" s="84"/>
      <c r="DE1080" s="84"/>
      <c r="DF1080" s="84"/>
      <c r="DG1080" s="84"/>
      <c r="DH1080" s="84"/>
      <c r="DI1080" s="84"/>
      <c r="DJ1080" s="84"/>
      <c r="DK1080" s="84"/>
      <c r="DL1080" s="84"/>
      <c r="DM1080" s="84"/>
      <c r="DN1080" s="84"/>
      <c r="DO1080" s="84"/>
      <c r="DP1080" s="84"/>
      <c r="DQ1080" s="84"/>
      <c r="DR1080" s="84"/>
      <c r="DS1080" s="84"/>
      <c r="DT1080" s="84"/>
      <c r="DU1080" s="84"/>
      <c r="DV1080" s="84"/>
      <c r="DW1080" s="84"/>
      <c r="DX1080" s="84"/>
      <c r="DY1080" s="84"/>
      <c r="DZ1080" s="84"/>
      <c r="EA1080" s="84"/>
      <c r="EB1080" s="84"/>
      <c r="EC1080" s="84"/>
      <c r="ED1080" s="84"/>
      <c r="EE1080" s="84"/>
      <c r="EF1080" s="84"/>
      <c r="EG1080" s="84"/>
      <c r="EH1080" s="84"/>
      <c r="EI1080" s="84"/>
      <c r="EJ1080" s="84"/>
      <c r="EK1080" s="84"/>
      <c r="EL1080" s="84"/>
      <c r="EM1080" s="84"/>
      <c r="EN1080" s="84"/>
      <c r="EO1080" s="84"/>
      <c r="EP1080" s="84"/>
      <c r="EQ1080" s="84"/>
      <c r="ER1080" s="84"/>
      <c r="ES1080" s="84"/>
      <c r="ET1080" s="84"/>
      <c r="EU1080" s="84"/>
      <c r="EV1080" s="84"/>
      <c r="EW1080" s="84"/>
      <c r="EX1080" s="84"/>
      <c r="EY1080" s="84"/>
      <c r="EZ1080" s="84"/>
      <c r="FA1080" s="84"/>
      <c r="FB1080" s="84"/>
      <c r="FC1080" s="84"/>
      <c r="FD1080" s="84"/>
      <c r="FE1080" s="84"/>
      <c r="FF1080" s="84"/>
      <c r="FG1080" s="84"/>
      <c r="FH1080" s="84"/>
      <c r="FI1080" s="84"/>
      <c r="FJ1080" s="84"/>
      <c r="FK1080" s="84"/>
      <c r="FL1080" s="84"/>
      <c r="FM1080" s="84"/>
      <c r="FN1080" s="84"/>
      <c r="FO1080" s="84"/>
      <c r="FP1080" s="84"/>
      <c r="FQ1080" s="84"/>
      <c r="FR1080" s="84"/>
      <c r="FS1080" s="84"/>
      <c r="FT1080" s="84"/>
      <c r="FU1080" s="84"/>
      <c r="FV1080" s="84"/>
      <c r="FW1080" s="84"/>
      <c r="FX1080" s="84"/>
      <c r="FY1080" s="84"/>
      <c r="FZ1080" s="84"/>
      <c r="GA1080" s="84"/>
      <c r="GB1080" s="84"/>
      <c r="GC1080" s="84"/>
      <c r="GD1080" s="84"/>
      <c r="GE1080" s="84"/>
      <c r="GF1080" s="84"/>
      <c r="GG1080" s="84"/>
      <c r="GH1080" s="84"/>
      <c r="GI1080" s="84"/>
      <c r="GJ1080" s="84"/>
      <c r="GK1080" s="84"/>
      <c r="GL1080" s="84"/>
      <c r="GM1080" s="84"/>
      <c r="GN1080" s="84"/>
      <c r="GO1080" s="84"/>
      <c r="GP1080" s="84"/>
      <c r="GQ1080" s="84"/>
      <c r="GR1080" s="84"/>
      <c r="GS1080" s="84"/>
      <c r="GT1080" s="84"/>
      <c r="GU1080" s="84"/>
      <c r="GV1080" s="84"/>
      <c r="GW1080" s="84"/>
      <c r="GX1080" s="84"/>
      <c r="GY1080" s="84"/>
      <c r="GZ1080" s="84"/>
      <c r="HA1080" s="84"/>
      <c r="HB1080" s="84"/>
      <c r="HC1080" s="84"/>
      <c r="HD1080" s="84"/>
      <c r="HE1080" s="84"/>
      <c r="HF1080" s="84"/>
      <c r="HG1080" s="84"/>
      <c r="HH1080" s="84"/>
      <c r="HI1080" s="84"/>
      <c r="HJ1080" s="84"/>
      <c r="HK1080" s="84"/>
      <c r="HL1080" s="84"/>
      <c r="HM1080" s="84"/>
      <c r="HN1080" s="84"/>
      <c r="HO1080" s="84"/>
      <c r="HP1080" s="84"/>
      <c r="HQ1080" s="84"/>
      <c r="HR1080" s="84"/>
      <c r="HS1080" s="84"/>
      <c r="HT1080" s="84"/>
      <c r="HU1080" s="84"/>
      <c r="HV1080" s="84"/>
      <c r="HW1080" s="84"/>
      <c r="HX1080" s="84"/>
      <c r="HY1080" s="84"/>
      <c r="HZ1080" s="84"/>
      <c r="IA1080" s="84"/>
      <c r="IB1080" s="84"/>
      <c r="IC1080" s="84"/>
      <c r="ID1080" s="84"/>
      <c r="IE1080" s="84"/>
      <c r="IF1080" s="84"/>
      <c r="IG1080" s="84"/>
      <c r="IH1080" s="84"/>
      <c r="II1080" s="84"/>
      <c r="IJ1080" s="84"/>
      <c r="IK1080" s="84"/>
      <c r="IL1080" s="84"/>
    </row>
    <row r="1081" spans="1:246" ht="30">
      <c r="A1081" s="49" t="s">
        <v>842</v>
      </c>
      <c r="B1081" s="49" t="s">
        <v>23</v>
      </c>
      <c r="E1081" s="90">
        <v>15</v>
      </c>
      <c r="F1081" s="115" t="s">
        <v>710</v>
      </c>
      <c r="G1081" s="403"/>
      <c r="H1081" s="222">
        <f t="shared" si="218"/>
        <v>178.07899999999998</v>
      </c>
      <c r="I1081" s="203">
        <v>161.88999999999999</v>
      </c>
      <c r="J1081" s="113"/>
      <c r="K1081" s="113">
        <v>16.189</v>
      </c>
      <c r="L1081" s="88">
        <f t="shared" si="219"/>
        <v>161.88999999999999</v>
      </c>
      <c r="M1081" s="113">
        <v>161.88999999999999</v>
      </c>
      <c r="N1081" s="114"/>
      <c r="O1081" s="113"/>
      <c r="P1081" s="113">
        <f t="shared" si="220"/>
        <v>0</v>
      </c>
      <c r="Q1081" s="113"/>
      <c r="R1081" s="114"/>
      <c r="S1081" s="114"/>
      <c r="T1081" s="114">
        <f t="shared" si="221"/>
        <v>3.4329200000000002</v>
      </c>
      <c r="U1081" s="114">
        <v>3.4329200000000002</v>
      </c>
      <c r="V1081" s="114"/>
      <c r="W1081" s="114"/>
      <c r="X1081" s="82" t="s">
        <v>604</v>
      </c>
      <c r="Y1081" s="90"/>
      <c r="Z1081" s="50">
        <f t="shared" si="205"/>
        <v>178.07899999999998</v>
      </c>
      <c r="AA1081" s="51">
        <f t="shared" si="206"/>
        <v>161.88999999999999</v>
      </c>
      <c r="AB1081" s="51">
        <f t="shared" si="207"/>
        <v>0</v>
      </c>
      <c r="AC1081" s="51">
        <f t="shared" si="208"/>
        <v>3.4329200000000002</v>
      </c>
      <c r="AD1081" s="84"/>
      <c r="AE1081" s="84"/>
      <c r="AF1081" s="84"/>
      <c r="AG1081" s="84"/>
      <c r="AH1081" s="84"/>
      <c r="AI1081" s="84"/>
      <c r="AJ1081" s="84"/>
      <c r="AK1081" s="84"/>
      <c r="AL1081" s="84"/>
      <c r="AM1081" s="84"/>
      <c r="AN1081" s="84"/>
      <c r="AO1081" s="84"/>
      <c r="AP1081" s="84"/>
      <c r="AQ1081" s="84"/>
      <c r="AR1081" s="84"/>
      <c r="AS1081" s="84"/>
      <c r="AT1081" s="84"/>
      <c r="AU1081" s="84"/>
      <c r="AV1081" s="84"/>
      <c r="AW1081" s="84"/>
      <c r="AX1081" s="84"/>
      <c r="AY1081" s="84"/>
      <c r="AZ1081" s="84"/>
      <c r="BA1081" s="84"/>
      <c r="BB1081" s="84"/>
      <c r="BC1081" s="84"/>
      <c r="BD1081" s="84"/>
      <c r="BE1081" s="84"/>
      <c r="BF1081" s="84"/>
      <c r="BG1081" s="84"/>
      <c r="BH1081" s="84"/>
      <c r="BI1081" s="84"/>
      <c r="BJ1081" s="84"/>
      <c r="BK1081" s="84"/>
      <c r="BL1081" s="84"/>
      <c r="BM1081" s="84"/>
      <c r="BN1081" s="84"/>
      <c r="BO1081" s="84"/>
      <c r="BP1081" s="84"/>
      <c r="BQ1081" s="84"/>
      <c r="BR1081" s="84"/>
      <c r="BS1081" s="84"/>
      <c r="BT1081" s="84"/>
      <c r="BU1081" s="84"/>
      <c r="BV1081" s="84"/>
      <c r="BW1081" s="84"/>
      <c r="BX1081" s="84"/>
      <c r="BY1081" s="84"/>
      <c r="BZ1081" s="84"/>
      <c r="CA1081" s="84"/>
      <c r="CB1081" s="84"/>
      <c r="CC1081" s="84"/>
      <c r="CD1081" s="84"/>
      <c r="CE1081" s="84"/>
      <c r="CF1081" s="84"/>
      <c r="CG1081" s="84"/>
      <c r="CH1081" s="84"/>
      <c r="CI1081" s="84"/>
      <c r="CJ1081" s="84"/>
      <c r="CK1081" s="84"/>
      <c r="CL1081" s="84"/>
      <c r="CM1081" s="84"/>
      <c r="CN1081" s="84"/>
      <c r="CO1081" s="84"/>
      <c r="CP1081" s="84"/>
      <c r="CQ1081" s="84"/>
      <c r="CR1081" s="84"/>
      <c r="CS1081" s="84"/>
      <c r="CT1081" s="84"/>
      <c r="CU1081" s="84"/>
      <c r="CV1081" s="84"/>
      <c r="CW1081" s="84"/>
      <c r="CX1081" s="84"/>
      <c r="CY1081" s="84"/>
      <c r="CZ1081" s="84"/>
      <c r="DA1081" s="84"/>
      <c r="DB1081" s="84"/>
      <c r="DC1081" s="84"/>
      <c r="DD1081" s="84"/>
      <c r="DE1081" s="84"/>
      <c r="DF1081" s="84"/>
      <c r="DG1081" s="84"/>
      <c r="DH1081" s="84"/>
      <c r="DI1081" s="84"/>
      <c r="DJ1081" s="84"/>
      <c r="DK1081" s="84"/>
      <c r="DL1081" s="84"/>
      <c r="DM1081" s="84"/>
      <c r="DN1081" s="84"/>
      <c r="DO1081" s="84"/>
      <c r="DP1081" s="84"/>
      <c r="DQ1081" s="84"/>
      <c r="DR1081" s="84"/>
      <c r="DS1081" s="84"/>
      <c r="DT1081" s="84"/>
      <c r="DU1081" s="84"/>
      <c r="DV1081" s="84"/>
      <c r="DW1081" s="84"/>
      <c r="DX1081" s="84"/>
      <c r="DY1081" s="84"/>
      <c r="DZ1081" s="84"/>
      <c r="EA1081" s="84"/>
      <c r="EB1081" s="84"/>
      <c r="EC1081" s="84"/>
      <c r="ED1081" s="84"/>
      <c r="EE1081" s="84"/>
      <c r="EF1081" s="84"/>
      <c r="EG1081" s="84"/>
      <c r="EH1081" s="84"/>
      <c r="EI1081" s="84"/>
      <c r="EJ1081" s="84"/>
      <c r="EK1081" s="84"/>
      <c r="EL1081" s="84"/>
      <c r="EM1081" s="84"/>
      <c r="EN1081" s="84"/>
      <c r="EO1081" s="84"/>
      <c r="EP1081" s="84"/>
      <c r="EQ1081" s="84"/>
      <c r="ER1081" s="84"/>
      <c r="ES1081" s="84"/>
      <c r="ET1081" s="84"/>
      <c r="EU1081" s="84"/>
      <c r="EV1081" s="84"/>
      <c r="EW1081" s="84"/>
      <c r="EX1081" s="84"/>
      <c r="EY1081" s="84"/>
      <c r="EZ1081" s="84"/>
      <c r="FA1081" s="84"/>
      <c r="FB1081" s="84"/>
      <c r="FC1081" s="84"/>
      <c r="FD1081" s="84"/>
      <c r="FE1081" s="84"/>
      <c r="FF1081" s="84"/>
      <c r="FG1081" s="84"/>
      <c r="FH1081" s="84"/>
      <c r="FI1081" s="84"/>
      <c r="FJ1081" s="84"/>
      <c r="FK1081" s="84"/>
      <c r="FL1081" s="84"/>
      <c r="FM1081" s="84"/>
      <c r="FN1081" s="84"/>
      <c r="FO1081" s="84"/>
      <c r="FP1081" s="84"/>
      <c r="FQ1081" s="84"/>
      <c r="FR1081" s="84"/>
      <c r="FS1081" s="84"/>
      <c r="FT1081" s="84"/>
      <c r="FU1081" s="84"/>
      <c r="FV1081" s="84"/>
      <c r="FW1081" s="84"/>
      <c r="FX1081" s="84"/>
      <c r="FY1081" s="84"/>
      <c r="FZ1081" s="84"/>
      <c r="GA1081" s="84"/>
      <c r="GB1081" s="84"/>
      <c r="GC1081" s="84"/>
      <c r="GD1081" s="84"/>
      <c r="GE1081" s="84"/>
      <c r="GF1081" s="84"/>
      <c r="GG1081" s="84"/>
      <c r="GH1081" s="84"/>
      <c r="GI1081" s="84"/>
      <c r="GJ1081" s="84"/>
      <c r="GK1081" s="84"/>
      <c r="GL1081" s="84"/>
      <c r="GM1081" s="84"/>
      <c r="GN1081" s="84"/>
      <c r="GO1081" s="84"/>
      <c r="GP1081" s="84"/>
      <c r="GQ1081" s="84"/>
      <c r="GR1081" s="84"/>
      <c r="GS1081" s="84"/>
      <c r="GT1081" s="84"/>
      <c r="GU1081" s="84"/>
      <c r="GV1081" s="84"/>
      <c r="GW1081" s="84"/>
      <c r="GX1081" s="84"/>
      <c r="GY1081" s="84"/>
      <c r="GZ1081" s="84"/>
      <c r="HA1081" s="84"/>
      <c r="HB1081" s="84"/>
      <c r="HC1081" s="84"/>
      <c r="HD1081" s="84"/>
      <c r="HE1081" s="84"/>
      <c r="HF1081" s="84"/>
      <c r="HG1081" s="84"/>
      <c r="HH1081" s="84"/>
      <c r="HI1081" s="84"/>
      <c r="HJ1081" s="84"/>
      <c r="HK1081" s="84"/>
      <c r="HL1081" s="84"/>
      <c r="HM1081" s="84"/>
      <c r="HN1081" s="84"/>
      <c r="HO1081" s="84"/>
      <c r="HP1081" s="84"/>
      <c r="HQ1081" s="84"/>
      <c r="HR1081" s="84"/>
      <c r="HS1081" s="84"/>
      <c r="HT1081" s="84"/>
      <c r="HU1081" s="84"/>
      <c r="HV1081" s="84"/>
      <c r="HW1081" s="84"/>
      <c r="HX1081" s="84"/>
      <c r="HY1081" s="84"/>
      <c r="HZ1081" s="84"/>
      <c r="IA1081" s="84"/>
      <c r="IB1081" s="84"/>
      <c r="IC1081" s="84"/>
      <c r="ID1081" s="84"/>
      <c r="IE1081" s="84"/>
      <c r="IF1081" s="84"/>
      <c r="IG1081" s="84"/>
      <c r="IH1081" s="84"/>
      <c r="II1081" s="84"/>
      <c r="IJ1081" s="84"/>
      <c r="IK1081" s="84"/>
      <c r="IL1081" s="84"/>
    </row>
    <row r="1082" spans="1:246" ht="30">
      <c r="A1082" s="49" t="s">
        <v>842</v>
      </c>
      <c r="B1082" s="49" t="s">
        <v>23</v>
      </c>
      <c r="E1082" s="90">
        <v>16</v>
      </c>
      <c r="F1082" s="115" t="s">
        <v>711</v>
      </c>
      <c r="G1082" s="403"/>
      <c r="H1082" s="222">
        <f t="shared" si="218"/>
        <v>5342.3149999999996</v>
      </c>
      <c r="I1082" s="203">
        <v>4856.6499999999996</v>
      </c>
      <c r="J1082" s="113"/>
      <c r="K1082" s="113">
        <v>485.66500000000002</v>
      </c>
      <c r="L1082" s="88">
        <f t="shared" si="219"/>
        <v>4856.6538</v>
      </c>
      <c r="M1082" s="113">
        <v>4856.6538</v>
      </c>
      <c r="N1082" s="114"/>
      <c r="O1082" s="113"/>
      <c r="P1082" s="113">
        <f t="shared" si="220"/>
        <v>0</v>
      </c>
      <c r="Q1082" s="113"/>
      <c r="R1082" s="114"/>
      <c r="S1082" s="114"/>
      <c r="T1082" s="114">
        <f t="shared" si="221"/>
        <v>1543.440932</v>
      </c>
      <c r="U1082" s="114">
        <v>1543.440932</v>
      </c>
      <c r="V1082" s="114"/>
      <c r="W1082" s="114"/>
      <c r="X1082" s="82" t="s">
        <v>600</v>
      </c>
      <c r="Y1082" s="90"/>
      <c r="Z1082" s="50">
        <f t="shared" si="205"/>
        <v>5342.3149999999996</v>
      </c>
      <c r="AA1082" s="51">
        <f t="shared" si="206"/>
        <v>4856.6538</v>
      </c>
      <c r="AB1082" s="51">
        <f t="shared" si="207"/>
        <v>0</v>
      </c>
      <c r="AC1082" s="51">
        <f t="shared" si="208"/>
        <v>1543.440932</v>
      </c>
      <c r="AD1082" s="84"/>
      <c r="AE1082" s="84"/>
      <c r="AF1082" s="84"/>
      <c r="AG1082" s="84"/>
      <c r="AH1082" s="84"/>
      <c r="AI1082" s="84"/>
      <c r="AJ1082" s="84"/>
      <c r="AK1082" s="84"/>
      <c r="AL1082" s="84"/>
      <c r="AM1082" s="84"/>
      <c r="AN1082" s="84"/>
      <c r="AO1082" s="84"/>
      <c r="AP1082" s="84"/>
      <c r="AQ1082" s="84"/>
      <c r="AR1082" s="84"/>
      <c r="AS1082" s="84"/>
      <c r="AT1082" s="84"/>
      <c r="AU1082" s="84"/>
      <c r="AV1082" s="84"/>
      <c r="AW1082" s="84"/>
      <c r="AX1082" s="84"/>
      <c r="AY1082" s="84"/>
      <c r="AZ1082" s="84"/>
      <c r="BA1082" s="84"/>
      <c r="BB1082" s="84"/>
      <c r="BC1082" s="84"/>
      <c r="BD1082" s="84"/>
      <c r="BE1082" s="84"/>
      <c r="BF1082" s="84"/>
      <c r="BG1082" s="84"/>
      <c r="BH1082" s="84"/>
      <c r="BI1082" s="84"/>
      <c r="BJ1082" s="84"/>
      <c r="BK1082" s="84"/>
      <c r="BL1082" s="84"/>
      <c r="BM1082" s="84"/>
      <c r="BN1082" s="84"/>
      <c r="BO1082" s="84"/>
      <c r="BP1082" s="84"/>
      <c r="BQ1082" s="84"/>
      <c r="BR1082" s="84"/>
      <c r="BS1082" s="84"/>
      <c r="BT1082" s="84"/>
      <c r="BU1082" s="84"/>
      <c r="BV1082" s="84"/>
      <c r="BW1082" s="84"/>
      <c r="BX1082" s="84"/>
      <c r="BY1082" s="84"/>
      <c r="BZ1082" s="84"/>
      <c r="CA1082" s="84"/>
      <c r="CB1082" s="84"/>
      <c r="CC1082" s="84"/>
      <c r="CD1082" s="84"/>
      <c r="CE1082" s="84"/>
      <c r="CF1082" s="84"/>
      <c r="CG1082" s="84"/>
      <c r="CH1082" s="84"/>
      <c r="CI1082" s="84"/>
      <c r="CJ1082" s="84"/>
      <c r="CK1082" s="84"/>
      <c r="CL1082" s="84"/>
      <c r="CM1082" s="84"/>
      <c r="CN1082" s="84"/>
      <c r="CO1082" s="84"/>
      <c r="CP1082" s="84"/>
      <c r="CQ1082" s="84"/>
      <c r="CR1082" s="84"/>
      <c r="CS1082" s="84"/>
      <c r="CT1082" s="84"/>
      <c r="CU1082" s="84"/>
      <c r="CV1082" s="84"/>
      <c r="CW1082" s="84"/>
      <c r="CX1082" s="84"/>
      <c r="CY1082" s="84"/>
      <c r="CZ1082" s="84"/>
      <c r="DA1082" s="84"/>
      <c r="DB1082" s="84"/>
      <c r="DC1082" s="84"/>
      <c r="DD1082" s="84"/>
      <c r="DE1082" s="84"/>
      <c r="DF1082" s="84"/>
      <c r="DG1082" s="84"/>
      <c r="DH1082" s="84"/>
      <c r="DI1082" s="84"/>
      <c r="DJ1082" s="84"/>
      <c r="DK1082" s="84"/>
      <c r="DL1082" s="84"/>
      <c r="DM1082" s="84"/>
      <c r="DN1082" s="84"/>
      <c r="DO1082" s="84"/>
      <c r="DP1082" s="84"/>
      <c r="DQ1082" s="84"/>
      <c r="DR1082" s="84"/>
      <c r="DS1082" s="84"/>
      <c r="DT1082" s="84"/>
      <c r="DU1082" s="84"/>
      <c r="DV1082" s="84"/>
      <c r="DW1082" s="84"/>
      <c r="DX1082" s="84"/>
      <c r="DY1082" s="84"/>
      <c r="DZ1082" s="84"/>
      <c r="EA1082" s="84"/>
      <c r="EB1082" s="84"/>
      <c r="EC1082" s="84"/>
      <c r="ED1082" s="84"/>
      <c r="EE1082" s="84"/>
      <c r="EF1082" s="84"/>
      <c r="EG1082" s="84"/>
      <c r="EH1082" s="84"/>
      <c r="EI1082" s="84"/>
      <c r="EJ1082" s="84"/>
      <c r="EK1082" s="84"/>
      <c r="EL1082" s="84"/>
      <c r="EM1082" s="84"/>
      <c r="EN1082" s="84"/>
      <c r="EO1082" s="84"/>
      <c r="EP1082" s="84"/>
      <c r="EQ1082" s="84"/>
      <c r="ER1082" s="84"/>
      <c r="ES1082" s="84"/>
      <c r="ET1082" s="84"/>
      <c r="EU1082" s="84"/>
      <c r="EV1082" s="84"/>
      <c r="EW1082" s="84"/>
      <c r="EX1082" s="84"/>
      <c r="EY1082" s="84"/>
      <c r="EZ1082" s="84"/>
      <c r="FA1082" s="84"/>
      <c r="FB1082" s="84"/>
      <c r="FC1082" s="84"/>
      <c r="FD1082" s="84"/>
      <c r="FE1082" s="84"/>
      <c r="FF1082" s="84"/>
      <c r="FG1082" s="84"/>
      <c r="FH1082" s="84"/>
      <c r="FI1082" s="84"/>
      <c r="FJ1082" s="84"/>
      <c r="FK1082" s="84"/>
      <c r="FL1082" s="84"/>
      <c r="FM1082" s="84"/>
      <c r="FN1082" s="84"/>
      <c r="FO1082" s="84"/>
      <c r="FP1082" s="84"/>
      <c r="FQ1082" s="84"/>
      <c r="FR1082" s="84"/>
      <c r="FS1082" s="84"/>
      <c r="FT1082" s="84"/>
      <c r="FU1082" s="84"/>
      <c r="FV1082" s="84"/>
      <c r="FW1082" s="84"/>
      <c r="FX1082" s="84"/>
      <c r="FY1082" s="84"/>
      <c r="FZ1082" s="84"/>
      <c r="GA1082" s="84"/>
      <c r="GB1082" s="84"/>
      <c r="GC1082" s="84"/>
      <c r="GD1082" s="84"/>
      <c r="GE1082" s="84"/>
      <c r="GF1082" s="84"/>
      <c r="GG1082" s="84"/>
      <c r="GH1082" s="84"/>
      <c r="GI1082" s="84"/>
      <c r="GJ1082" s="84"/>
      <c r="GK1082" s="84"/>
      <c r="GL1082" s="84"/>
      <c r="GM1082" s="84"/>
      <c r="GN1082" s="84"/>
      <c r="GO1082" s="84"/>
      <c r="GP1082" s="84"/>
      <c r="GQ1082" s="84"/>
      <c r="GR1082" s="84"/>
      <c r="GS1082" s="84"/>
      <c r="GT1082" s="84"/>
      <c r="GU1082" s="84"/>
      <c r="GV1082" s="84"/>
      <c r="GW1082" s="84"/>
      <c r="GX1082" s="84"/>
      <c r="GY1082" s="84"/>
      <c r="GZ1082" s="84"/>
      <c r="HA1082" s="84"/>
      <c r="HB1082" s="84"/>
      <c r="HC1082" s="84"/>
      <c r="HD1082" s="84"/>
      <c r="HE1082" s="84"/>
      <c r="HF1082" s="84"/>
      <c r="HG1082" s="84"/>
      <c r="HH1082" s="84"/>
      <c r="HI1082" s="84"/>
      <c r="HJ1082" s="84"/>
      <c r="HK1082" s="84"/>
      <c r="HL1082" s="84"/>
      <c r="HM1082" s="84"/>
      <c r="HN1082" s="84"/>
      <c r="HO1082" s="84"/>
      <c r="HP1082" s="84"/>
      <c r="HQ1082" s="84"/>
      <c r="HR1082" s="84"/>
      <c r="HS1082" s="84"/>
      <c r="HT1082" s="84"/>
      <c r="HU1082" s="84"/>
      <c r="HV1082" s="84"/>
      <c r="HW1082" s="84"/>
      <c r="HX1082" s="84"/>
      <c r="HY1082" s="84"/>
      <c r="HZ1082" s="84"/>
      <c r="IA1082" s="84"/>
      <c r="IB1082" s="84"/>
      <c r="IC1082" s="84"/>
      <c r="ID1082" s="84"/>
      <c r="IE1082" s="84"/>
      <c r="IF1082" s="84"/>
      <c r="IG1082" s="84"/>
      <c r="IH1082" s="84"/>
      <c r="II1082" s="84"/>
      <c r="IJ1082" s="84"/>
      <c r="IK1082" s="84"/>
      <c r="IL1082" s="84"/>
    </row>
    <row r="1083" spans="1:246">
      <c r="A1083" s="49" t="s">
        <v>868</v>
      </c>
      <c r="B1083" s="49" t="s">
        <v>23</v>
      </c>
      <c r="E1083" s="65" t="s">
        <v>45</v>
      </c>
      <c r="F1083" s="75" t="s">
        <v>713</v>
      </c>
      <c r="G1083" s="124"/>
      <c r="H1083" s="277">
        <f t="shared" ref="H1083:R1083" si="222">SUM(H1084:H1094)</f>
        <v>1700</v>
      </c>
      <c r="I1083" s="277">
        <f t="shared" si="222"/>
        <v>1700</v>
      </c>
      <c r="J1083" s="119">
        <f t="shared" si="222"/>
        <v>0</v>
      </c>
      <c r="K1083" s="119">
        <f t="shared" si="222"/>
        <v>0</v>
      </c>
      <c r="L1083" s="120">
        <f t="shared" si="222"/>
        <v>1700</v>
      </c>
      <c r="M1083" s="119">
        <f t="shared" si="222"/>
        <v>1700</v>
      </c>
      <c r="N1083" s="121">
        <f t="shared" si="222"/>
        <v>0</v>
      </c>
      <c r="O1083" s="119">
        <f t="shared" si="222"/>
        <v>0</v>
      </c>
      <c r="P1083" s="119">
        <f t="shared" si="222"/>
        <v>0</v>
      </c>
      <c r="Q1083" s="119">
        <f t="shared" si="222"/>
        <v>0</v>
      </c>
      <c r="R1083" s="121">
        <f t="shared" si="222"/>
        <v>0</v>
      </c>
      <c r="S1083" s="121">
        <f>SUM(S1084:S1094)</f>
        <v>0</v>
      </c>
      <c r="T1083" s="121">
        <f>SUM(T1084:T1094)</f>
        <v>72.359152000000023</v>
      </c>
      <c r="U1083" s="121">
        <f>SUM(U1084:U1094)</f>
        <v>72.359152000000023</v>
      </c>
      <c r="V1083" s="121">
        <f>SUM(V1084:V1094)</f>
        <v>0</v>
      </c>
      <c r="W1083" s="121">
        <f>SUM(W1084:W1094)</f>
        <v>0</v>
      </c>
      <c r="X1083" s="76"/>
      <c r="Y1083" s="122"/>
      <c r="Z1083" s="50">
        <f t="shared" si="205"/>
        <v>1700</v>
      </c>
      <c r="AA1083" s="51">
        <f t="shared" si="206"/>
        <v>1700</v>
      </c>
      <c r="AB1083" s="51">
        <f t="shared" si="207"/>
        <v>0</v>
      </c>
      <c r="AC1083" s="51">
        <f t="shared" si="208"/>
        <v>72.359152000000023</v>
      </c>
      <c r="AD1083" s="123"/>
      <c r="AE1083" s="123"/>
      <c r="AF1083" s="123"/>
      <c r="AG1083" s="123"/>
      <c r="AH1083" s="123"/>
      <c r="AI1083" s="123"/>
      <c r="AJ1083" s="123"/>
      <c r="AK1083" s="123"/>
      <c r="AL1083" s="123"/>
      <c r="AM1083" s="123"/>
      <c r="AN1083" s="123"/>
      <c r="AO1083" s="123"/>
      <c r="AP1083" s="123"/>
      <c r="AQ1083" s="123"/>
      <c r="AR1083" s="123"/>
      <c r="AS1083" s="123"/>
      <c r="AT1083" s="123"/>
      <c r="AU1083" s="123"/>
      <c r="AV1083" s="123"/>
      <c r="AW1083" s="123"/>
      <c r="AX1083" s="123"/>
      <c r="AY1083" s="123"/>
      <c r="AZ1083" s="123"/>
      <c r="BA1083" s="123"/>
      <c r="BB1083" s="123"/>
      <c r="BC1083" s="123"/>
      <c r="BD1083" s="123"/>
      <c r="BE1083" s="123"/>
      <c r="BF1083" s="123"/>
      <c r="BG1083" s="123"/>
      <c r="BH1083" s="123"/>
      <c r="BI1083" s="123"/>
      <c r="BJ1083" s="123"/>
      <c r="BK1083" s="123"/>
      <c r="BL1083" s="123"/>
      <c r="BM1083" s="123"/>
      <c r="BN1083" s="123"/>
      <c r="BO1083" s="123"/>
      <c r="BP1083" s="123"/>
      <c r="BQ1083" s="123"/>
      <c r="BR1083" s="123"/>
      <c r="BS1083" s="123"/>
      <c r="BT1083" s="123"/>
      <c r="BU1083" s="123"/>
      <c r="BV1083" s="123"/>
      <c r="BW1083" s="123"/>
      <c r="BX1083" s="123"/>
      <c r="BY1083" s="123"/>
      <c r="BZ1083" s="123"/>
      <c r="CA1083" s="123"/>
      <c r="CB1083" s="123"/>
      <c r="CC1083" s="123"/>
      <c r="CD1083" s="123"/>
      <c r="CE1083" s="123"/>
      <c r="CF1083" s="123"/>
      <c r="CG1083" s="123"/>
      <c r="CH1083" s="123"/>
      <c r="CI1083" s="123"/>
      <c r="CJ1083" s="123"/>
      <c r="CK1083" s="123"/>
      <c r="CL1083" s="123"/>
      <c r="CM1083" s="123"/>
      <c r="CN1083" s="123"/>
      <c r="CO1083" s="123"/>
      <c r="CP1083" s="123"/>
      <c r="CQ1083" s="123"/>
      <c r="CR1083" s="123"/>
      <c r="CS1083" s="123"/>
      <c r="CT1083" s="123"/>
      <c r="CU1083" s="123"/>
      <c r="CV1083" s="123"/>
      <c r="CW1083" s="123"/>
      <c r="CX1083" s="123"/>
      <c r="CY1083" s="123"/>
      <c r="CZ1083" s="123"/>
      <c r="DA1083" s="123"/>
      <c r="DB1083" s="123"/>
      <c r="DC1083" s="123"/>
      <c r="DD1083" s="123"/>
      <c r="DE1083" s="123"/>
      <c r="DF1083" s="123"/>
      <c r="DG1083" s="123"/>
      <c r="DH1083" s="123"/>
      <c r="DI1083" s="123"/>
      <c r="DJ1083" s="123"/>
      <c r="DK1083" s="123"/>
      <c r="DL1083" s="123"/>
      <c r="DM1083" s="123"/>
      <c r="DN1083" s="123"/>
      <c r="DO1083" s="123"/>
      <c r="DP1083" s="123"/>
      <c r="DQ1083" s="123"/>
      <c r="DR1083" s="123"/>
      <c r="DS1083" s="123"/>
      <c r="DT1083" s="123"/>
      <c r="DU1083" s="123"/>
      <c r="DV1083" s="123"/>
      <c r="DW1083" s="123"/>
      <c r="DX1083" s="123"/>
      <c r="DY1083" s="123"/>
      <c r="DZ1083" s="123"/>
      <c r="EA1083" s="123"/>
      <c r="EB1083" s="123"/>
      <c r="EC1083" s="123"/>
      <c r="ED1083" s="123"/>
      <c r="EE1083" s="123"/>
      <c r="EF1083" s="123"/>
      <c r="EG1083" s="123"/>
      <c r="EH1083" s="123"/>
      <c r="EI1083" s="123"/>
      <c r="EJ1083" s="123"/>
      <c r="EK1083" s="123"/>
      <c r="EL1083" s="123"/>
      <c r="EM1083" s="123"/>
      <c r="EN1083" s="123"/>
      <c r="EO1083" s="123"/>
      <c r="EP1083" s="123"/>
      <c r="EQ1083" s="123"/>
      <c r="ER1083" s="123"/>
      <c r="ES1083" s="123"/>
      <c r="ET1083" s="123"/>
      <c r="EU1083" s="123"/>
      <c r="EV1083" s="123"/>
      <c r="EW1083" s="123"/>
      <c r="EX1083" s="123"/>
      <c r="EY1083" s="123"/>
      <c r="EZ1083" s="123"/>
      <c r="FA1083" s="123"/>
      <c r="FB1083" s="123"/>
      <c r="FC1083" s="123"/>
      <c r="FD1083" s="123"/>
      <c r="FE1083" s="123"/>
      <c r="FF1083" s="123"/>
      <c r="FG1083" s="123"/>
      <c r="FH1083" s="123"/>
      <c r="FI1083" s="123"/>
      <c r="FJ1083" s="123"/>
      <c r="FK1083" s="123"/>
      <c r="FL1083" s="123"/>
      <c r="FM1083" s="123"/>
      <c r="FN1083" s="123"/>
      <c r="FO1083" s="123"/>
      <c r="FP1083" s="123"/>
      <c r="FQ1083" s="123"/>
      <c r="FR1083" s="123"/>
      <c r="FS1083" s="123"/>
      <c r="FT1083" s="123"/>
      <c r="FU1083" s="123"/>
      <c r="FV1083" s="123"/>
      <c r="FW1083" s="123"/>
      <c r="FX1083" s="123"/>
      <c r="FY1083" s="123"/>
      <c r="FZ1083" s="123"/>
      <c r="GA1083" s="123"/>
      <c r="GB1083" s="123"/>
      <c r="GC1083" s="123"/>
      <c r="GD1083" s="123"/>
      <c r="GE1083" s="123"/>
      <c r="GF1083" s="123"/>
      <c r="GG1083" s="123"/>
      <c r="GH1083" s="123"/>
      <c r="GI1083" s="123"/>
      <c r="GJ1083" s="123"/>
      <c r="GK1083" s="123"/>
      <c r="GL1083" s="123"/>
      <c r="GM1083" s="123"/>
      <c r="GN1083" s="123"/>
      <c r="GO1083" s="123"/>
      <c r="GP1083" s="123"/>
      <c r="GQ1083" s="123"/>
      <c r="GR1083" s="123"/>
      <c r="GS1083" s="123"/>
      <c r="GT1083" s="123"/>
      <c r="GU1083" s="123"/>
      <c r="GV1083" s="123"/>
      <c r="GW1083" s="123"/>
      <c r="GX1083" s="123"/>
      <c r="GY1083" s="123"/>
      <c r="GZ1083" s="123"/>
      <c r="HA1083" s="123"/>
      <c r="HB1083" s="123"/>
      <c r="HC1083" s="123"/>
      <c r="HD1083" s="123"/>
      <c r="HE1083" s="123"/>
      <c r="HF1083" s="123"/>
      <c r="HG1083" s="123"/>
      <c r="HH1083" s="123"/>
      <c r="HI1083" s="123"/>
      <c r="HJ1083" s="123"/>
      <c r="HK1083" s="123"/>
      <c r="HL1083" s="123"/>
      <c r="HM1083" s="123"/>
      <c r="HN1083" s="123"/>
      <c r="HO1083" s="123"/>
      <c r="HP1083" s="123"/>
      <c r="HQ1083" s="123"/>
      <c r="HR1083" s="123"/>
      <c r="HS1083" s="123"/>
      <c r="HT1083" s="123"/>
      <c r="HU1083" s="123"/>
      <c r="HV1083" s="123"/>
      <c r="HW1083" s="123"/>
      <c r="HX1083" s="123"/>
      <c r="HY1083" s="123"/>
      <c r="HZ1083" s="123"/>
      <c r="IA1083" s="123"/>
      <c r="IB1083" s="123"/>
      <c r="IC1083" s="123"/>
      <c r="ID1083" s="123"/>
      <c r="IE1083" s="123"/>
      <c r="IF1083" s="123"/>
      <c r="IG1083" s="123"/>
      <c r="IH1083" s="123"/>
      <c r="II1083" s="123"/>
      <c r="IJ1083" s="123"/>
      <c r="IK1083" s="123"/>
      <c r="IL1083" s="123"/>
    </row>
    <row r="1084" spans="1:246" ht="30">
      <c r="A1084" s="49" t="s">
        <v>868</v>
      </c>
      <c r="B1084" s="49" t="s">
        <v>23</v>
      </c>
      <c r="E1084" s="90">
        <v>1</v>
      </c>
      <c r="F1084" s="115" t="s">
        <v>796</v>
      </c>
      <c r="G1084" s="395" t="s">
        <v>795</v>
      </c>
      <c r="H1084" s="222">
        <f t="shared" ref="H1084:H1094" si="223">SUM(I1084:K1084)</f>
        <v>104</v>
      </c>
      <c r="I1084" s="203">
        <v>104</v>
      </c>
      <c r="J1084" s="113"/>
      <c r="K1084" s="113"/>
      <c r="L1084" s="88">
        <f t="shared" ref="L1084:L1094" si="224">SUM(M1084:O1084)</f>
        <v>104</v>
      </c>
      <c r="M1084" s="113">
        <v>104</v>
      </c>
      <c r="N1084" s="114"/>
      <c r="O1084" s="113"/>
      <c r="P1084" s="113">
        <f t="shared" ref="P1084:P1094" si="225">SUM(Q1084:S1084)</f>
        <v>0</v>
      </c>
      <c r="Q1084" s="113">
        <v>0</v>
      </c>
      <c r="R1084" s="114"/>
      <c r="S1084" s="114"/>
      <c r="T1084" s="114">
        <f t="shared" ref="T1084:T1094" si="226">SUM(U1084:W1084)</f>
        <v>3.2810000000000059</v>
      </c>
      <c r="U1084" s="114">
        <v>3.2810000000000059</v>
      </c>
      <c r="V1084" s="114"/>
      <c r="W1084" s="114"/>
      <c r="X1084" s="82" t="s">
        <v>718</v>
      </c>
      <c r="Y1084" s="90"/>
      <c r="Z1084" s="50">
        <f t="shared" si="205"/>
        <v>104</v>
      </c>
      <c r="AA1084" s="51">
        <f t="shared" si="206"/>
        <v>104</v>
      </c>
      <c r="AB1084" s="51">
        <f t="shared" si="207"/>
        <v>0</v>
      </c>
      <c r="AC1084" s="51">
        <f t="shared" si="208"/>
        <v>3.2810000000000059</v>
      </c>
    </row>
    <row r="1085" spans="1:246" ht="37.5" customHeight="1">
      <c r="A1085" s="49" t="s">
        <v>868</v>
      </c>
      <c r="B1085" s="49" t="s">
        <v>23</v>
      </c>
      <c r="E1085" s="90">
        <v>2</v>
      </c>
      <c r="F1085" s="108" t="s">
        <v>797</v>
      </c>
      <c r="G1085" s="395"/>
      <c r="H1085" s="222">
        <f t="shared" si="223"/>
        <v>400</v>
      </c>
      <c r="I1085" s="203">
        <v>400</v>
      </c>
      <c r="J1085" s="113"/>
      <c r="K1085" s="113"/>
      <c r="L1085" s="88">
        <f t="shared" si="224"/>
        <v>400</v>
      </c>
      <c r="M1085" s="113">
        <v>400</v>
      </c>
      <c r="N1085" s="114"/>
      <c r="O1085" s="113"/>
      <c r="P1085" s="113">
        <f t="shared" si="225"/>
        <v>0</v>
      </c>
      <c r="Q1085" s="113">
        <v>0</v>
      </c>
      <c r="R1085" s="114"/>
      <c r="S1085" s="114"/>
      <c r="T1085" s="114">
        <f t="shared" si="226"/>
        <v>10.776999999999987</v>
      </c>
      <c r="U1085" s="114">
        <v>10.776999999999987</v>
      </c>
      <c r="V1085" s="114"/>
      <c r="W1085" s="114"/>
      <c r="X1085" s="82" t="s">
        <v>718</v>
      </c>
      <c r="Y1085" s="90"/>
      <c r="Z1085" s="50">
        <f t="shared" si="205"/>
        <v>400</v>
      </c>
      <c r="AA1085" s="51">
        <f t="shared" si="206"/>
        <v>400</v>
      </c>
      <c r="AB1085" s="51">
        <f t="shared" si="207"/>
        <v>0</v>
      </c>
      <c r="AC1085" s="51">
        <f t="shared" si="208"/>
        <v>10.776999999999987</v>
      </c>
    </row>
    <row r="1086" spans="1:246" ht="33" customHeight="1">
      <c r="A1086" s="49" t="s">
        <v>868</v>
      </c>
      <c r="B1086" s="49" t="s">
        <v>23</v>
      </c>
      <c r="E1086" s="90">
        <v>3</v>
      </c>
      <c r="F1086" s="108" t="s">
        <v>798</v>
      </c>
      <c r="G1086" s="395"/>
      <c r="H1086" s="222">
        <f t="shared" si="223"/>
        <v>62</v>
      </c>
      <c r="I1086" s="203">
        <v>62</v>
      </c>
      <c r="J1086" s="113"/>
      <c r="K1086" s="113"/>
      <c r="L1086" s="88">
        <f t="shared" si="224"/>
        <v>62</v>
      </c>
      <c r="M1086" s="113">
        <v>62</v>
      </c>
      <c r="N1086" s="114"/>
      <c r="O1086" s="113"/>
      <c r="P1086" s="113">
        <f t="shared" si="225"/>
        <v>0</v>
      </c>
      <c r="Q1086" s="113">
        <v>0</v>
      </c>
      <c r="R1086" s="114"/>
      <c r="S1086" s="114"/>
      <c r="T1086" s="114">
        <f t="shared" si="226"/>
        <v>1.4870000000000019</v>
      </c>
      <c r="U1086" s="114">
        <v>1.4870000000000019</v>
      </c>
      <c r="V1086" s="114"/>
      <c r="W1086" s="114"/>
      <c r="X1086" s="82" t="s">
        <v>718</v>
      </c>
      <c r="Y1086" s="90"/>
      <c r="Z1086" s="50">
        <f t="shared" si="205"/>
        <v>62</v>
      </c>
      <c r="AA1086" s="51">
        <f t="shared" si="206"/>
        <v>62</v>
      </c>
      <c r="AB1086" s="51">
        <f t="shared" si="207"/>
        <v>0</v>
      </c>
      <c r="AC1086" s="51">
        <f t="shared" si="208"/>
        <v>1.4870000000000019</v>
      </c>
    </row>
    <row r="1087" spans="1:246" ht="30">
      <c r="A1087" s="49" t="s">
        <v>868</v>
      </c>
      <c r="B1087" s="49" t="s">
        <v>23</v>
      </c>
      <c r="E1087" s="90">
        <v>4</v>
      </c>
      <c r="F1087" s="108" t="s">
        <v>800</v>
      </c>
      <c r="G1087" s="124" t="s">
        <v>799</v>
      </c>
      <c r="H1087" s="222">
        <f t="shared" si="223"/>
        <v>162</v>
      </c>
      <c r="I1087" s="203">
        <v>162</v>
      </c>
      <c r="J1087" s="113"/>
      <c r="K1087" s="113"/>
      <c r="L1087" s="88">
        <f t="shared" si="224"/>
        <v>162</v>
      </c>
      <c r="M1087" s="113">
        <v>162</v>
      </c>
      <c r="N1087" s="114"/>
      <c r="O1087" s="113"/>
      <c r="P1087" s="113">
        <f t="shared" si="225"/>
        <v>0</v>
      </c>
      <c r="Q1087" s="113">
        <v>0</v>
      </c>
      <c r="R1087" s="114"/>
      <c r="S1087" s="114"/>
      <c r="T1087" s="114">
        <f t="shared" si="226"/>
        <v>5.6688340000000039</v>
      </c>
      <c r="U1087" s="114">
        <v>5.6688340000000039</v>
      </c>
      <c r="V1087" s="114"/>
      <c r="W1087" s="114"/>
      <c r="X1087" s="82" t="s">
        <v>715</v>
      </c>
      <c r="Y1087" s="90"/>
      <c r="Z1087" s="50">
        <f t="shared" si="205"/>
        <v>162</v>
      </c>
      <c r="AA1087" s="51">
        <f t="shared" si="206"/>
        <v>162</v>
      </c>
      <c r="AB1087" s="51">
        <f t="shared" si="207"/>
        <v>0</v>
      </c>
      <c r="AC1087" s="51">
        <f t="shared" si="208"/>
        <v>5.6688340000000039</v>
      </c>
    </row>
    <row r="1088" spans="1:246" ht="30">
      <c r="A1088" s="49" t="s">
        <v>868</v>
      </c>
      <c r="B1088" s="49" t="s">
        <v>23</v>
      </c>
      <c r="E1088" s="90">
        <v>5</v>
      </c>
      <c r="F1088" s="108" t="s">
        <v>801</v>
      </c>
      <c r="G1088" s="124" t="s">
        <v>716</v>
      </c>
      <c r="H1088" s="222">
        <f t="shared" si="223"/>
        <v>162</v>
      </c>
      <c r="I1088" s="203">
        <v>162</v>
      </c>
      <c r="J1088" s="113"/>
      <c r="K1088" s="113"/>
      <c r="L1088" s="88">
        <f t="shared" si="224"/>
        <v>162</v>
      </c>
      <c r="M1088" s="113">
        <v>162</v>
      </c>
      <c r="N1088" s="114"/>
      <c r="O1088" s="113"/>
      <c r="P1088" s="113">
        <f t="shared" si="225"/>
        <v>0</v>
      </c>
      <c r="Q1088" s="113">
        <v>0</v>
      </c>
      <c r="R1088" s="114"/>
      <c r="S1088" s="114"/>
      <c r="T1088" s="114">
        <f t="shared" si="226"/>
        <v>0</v>
      </c>
      <c r="U1088" s="114">
        <v>0</v>
      </c>
      <c r="V1088" s="114"/>
      <c r="W1088" s="114"/>
      <c r="X1088" s="82" t="s">
        <v>715</v>
      </c>
      <c r="Y1088" s="90"/>
      <c r="Z1088" s="50">
        <f t="shared" si="205"/>
        <v>162</v>
      </c>
      <c r="AA1088" s="51">
        <f t="shared" si="206"/>
        <v>162</v>
      </c>
      <c r="AB1088" s="51">
        <f t="shared" si="207"/>
        <v>0</v>
      </c>
      <c r="AC1088" s="51">
        <f t="shared" si="208"/>
        <v>0</v>
      </c>
    </row>
    <row r="1089" spans="1:246" ht="30">
      <c r="A1089" s="49" t="s">
        <v>868</v>
      </c>
      <c r="B1089" s="49" t="s">
        <v>23</v>
      </c>
      <c r="E1089" s="90">
        <v>6</v>
      </c>
      <c r="F1089" s="108" t="s">
        <v>802</v>
      </c>
      <c r="G1089" s="124" t="s">
        <v>717</v>
      </c>
      <c r="H1089" s="222">
        <f t="shared" si="223"/>
        <v>162</v>
      </c>
      <c r="I1089" s="203">
        <v>162</v>
      </c>
      <c r="J1089" s="113"/>
      <c r="K1089" s="113"/>
      <c r="L1089" s="88">
        <f t="shared" si="224"/>
        <v>162</v>
      </c>
      <c r="M1089" s="113">
        <v>162</v>
      </c>
      <c r="N1089" s="114"/>
      <c r="O1089" s="113"/>
      <c r="P1089" s="113">
        <f t="shared" si="225"/>
        <v>0</v>
      </c>
      <c r="Q1089" s="113">
        <v>0</v>
      </c>
      <c r="R1089" s="114"/>
      <c r="S1089" s="114"/>
      <c r="T1089" s="114">
        <f t="shared" si="226"/>
        <v>2.0000000000095497E-3</v>
      </c>
      <c r="U1089" s="114">
        <v>2.0000000000095497E-3</v>
      </c>
      <c r="V1089" s="114"/>
      <c r="W1089" s="114"/>
      <c r="X1089" s="82" t="s">
        <v>718</v>
      </c>
      <c r="Y1089" s="90"/>
      <c r="Z1089" s="50">
        <f t="shared" si="205"/>
        <v>162</v>
      </c>
      <c r="AA1089" s="51">
        <f t="shared" si="206"/>
        <v>162</v>
      </c>
      <c r="AB1089" s="51">
        <f t="shared" si="207"/>
        <v>0</v>
      </c>
      <c r="AC1089" s="51">
        <f t="shared" si="208"/>
        <v>2.0000000000095497E-3</v>
      </c>
      <c r="AD1089" s="84"/>
      <c r="AE1089" s="84"/>
      <c r="AF1089" s="84"/>
      <c r="AG1089" s="84"/>
      <c r="AH1089" s="84"/>
      <c r="AI1089" s="84"/>
      <c r="AJ1089" s="84"/>
      <c r="AK1089" s="84"/>
      <c r="AL1089" s="84"/>
      <c r="AM1089" s="84"/>
      <c r="AN1089" s="84"/>
      <c r="AO1089" s="84"/>
      <c r="AP1089" s="84"/>
      <c r="AQ1089" s="84"/>
      <c r="AR1089" s="84"/>
      <c r="AS1089" s="84"/>
      <c r="AT1089" s="84"/>
      <c r="AU1089" s="84"/>
      <c r="AV1089" s="84"/>
      <c r="AW1089" s="84"/>
      <c r="AX1089" s="84"/>
      <c r="AY1089" s="84"/>
      <c r="AZ1089" s="84"/>
      <c r="BA1089" s="84"/>
      <c r="BB1089" s="84"/>
      <c r="BC1089" s="84"/>
      <c r="BD1089" s="84"/>
      <c r="BE1089" s="84"/>
      <c r="BF1089" s="84"/>
      <c r="BG1089" s="84"/>
      <c r="BH1089" s="84"/>
      <c r="BI1089" s="84"/>
      <c r="BJ1089" s="84"/>
      <c r="BK1089" s="84"/>
      <c r="BL1089" s="84"/>
      <c r="BM1089" s="84"/>
      <c r="BN1089" s="84"/>
      <c r="BO1089" s="84"/>
      <c r="BP1089" s="84"/>
      <c r="BQ1089" s="84"/>
      <c r="BR1089" s="84"/>
      <c r="BS1089" s="84"/>
      <c r="BT1089" s="84"/>
      <c r="BU1089" s="84"/>
      <c r="BV1089" s="84"/>
      <c r="BW1089" s="84"/>
      <c r="BX1089" s="84"/>
      <c r="BY1089" s="84"/>
      <c r="BZ1089" s="84"/>
      <c r="CA1089" s="84"/>
      <c r="CB1089" s="84"/>
      <c r="CC1089" s="84"/>
      <c r="CD1089" s="84"/>
      <c r="CE1089" s="84"/>
      <c r="CF1089" s="84"/>
      <c r="CG1089" s="84"/>
      <c r="CH1089" s="84"/>
      <c r="CI1089" s="84"/>
      <c r="CJ1089" s="84"/>
      <c r="CK1089" s="84"/>
      <c r="CL1089" s="84"/>
      <c r="CM1089" s="84"/>
      <c r="CN1089" s="84"/>
      <c r="CO1089" s="84"/>
      <c r="CP1089" s="84"/>
      <c r="CQ1089" s="84"/>
      <c r="CR1089" s="84"/>
      <c r="CS1089" s="84"/>
      <c r="CT1089" s="84"/>
      <c r="CU1089" s="84"/>
      <c r="CV1089" s="84"/>
      <c r="CW1089" s="84"/>
      <c r="CX1089" s="84"/>
      <c r="CY1089" s="84"/>
      <c r="CZ1089" s="84"/>
      <c r="DA1089" s="84"/>
      <c r="DB1089" s="84"/>
      <c r="DC1089" s="84"/>
      <c r="DD1089" s="84"/>
      <c r="DE1089" s="84"/>
      <c r="DF1089" s="84"/>
      <c r="DG1089" s="84"/>
      <c r="DH1089" s="84"/>
      <c r="DI1089" s="84"/>
      <c r="DJ1089" s="84"/>
      <c r="DK1089" s="84"/>
      <c r="DL1089" s="84"/>
      <c r="DM1089" s="84"/>
      <c r="DN1089" s="84"/>
      <c r="DO1089" s="84"/>
      <c r="DP1089" s="84"/>
      <c r="DQ1089" s="84"/>
      <c r="DR1089" s="84"/>
      <c r="DS1089" s="84"/>
      <c r="DT1089" s="84"/>
      <c r="DU1089" s="84"/>
      <c r="DV1089" s="84"/>
      <c r="DW1089" s="84"/>
      <c r="DX1089" s="84"/>
      <c r="DY1089" s="84"/>
      <c r="DZ1089" s="84"/>
      <c r="EA1089" s="84"/>
      <c r="EB1089" s="84"/>
      <c r="EC1089" s="84"/>
      <c r="ED1089" s="84"/>
      <c r="EE1089" s="84"/>
      <c r="EF1089" s="84"/>
      <c r="EG1089" s="84"/>
      <c r="EH1089" s="84"/>
      <c r="EI1089" s="84"/>
      <c r="EJ1089" s="84"/>
      <c r="EK1089" s="84"/>
      <c r="EL1089" s="84"/>
      <c r="EM1089" s="84"/>
      <c r="EN1089" s="84"/>
      <c r="EO1089" s="84"/>
      <c r="EP1089" s="84"/>
      <c r="EQ1089" s="84"/>
      <c r="ER1089" s="84"/>
      <c r="ES1089" s="84"/>
      <c r="ET1089" s="84"/>
      <c r="EU1089" s="84"/>
      <c r="EV1089" s="84"/>
      <c r="EW1089" s="84"/>
      <c r="EX1089" s="84"/>
      <c r="EY1089" s="84"/>
      <c r="EZ1089" s="84"/>
      <c r="FA1089" s="84"/>
      <c r="FB1089" s="84"/>
      <c r="FC1089" s="84"/>
      <c r="FD1089" s="84"/>
      <c r="FE1089" s="84"/>
      <c r="FF1089" s="84"/>
      <c r="FG1089" s="84"/>
      <c r="FH1089" s="84"/>
      <c r="FI1089" s="84"/>
      <c r="FJ1089" s="84"/>
      <c r="FK1089" s="84"/>
      <c r="FL1089" s="84"/>
      <c r="FM1089" s="84"/>
      <c r="FN1089" s="84"/>
      <c r="FO1089" s="84"/>
      <c r="FP1089" s="84"/>
      <c r="FQ1089" s="84"/>
      <c r="FR1089" s="84"/>
      <c r="FS1089" s="84"/>
      <c r="FT1089" s="84"/>
      <c r="FU1089" s="84"/>
      <c r="FV1089" s="84"/>
      <c r="FW1089" s="84"/>
      <c r="FX1089" s="84"/>
      <c r="FY1089" s="84"/>
      <c r="FZ1089" s="84"/>
      <c r="GA1089" s="84"/>
      <c r="GB1089" s="84"/>
      <c r="GC1089" s="84"/>
      <c r="GD1089" s="84"/>
      <c r="GE1089" s="84"/>
      <c r="GF1089" s="84"/>
      <c r="GG1089" s="84"/>
      <c r="GH1089" s="84"/>
      <c r="GI1089" s="84"/>
      <c r="GJ1089" s="84"/>
      <c r="GK1089" s="84"/>
      <c r="GL1089" s="84"/>
      <c r="GM1089" s="84"/>
      <c r="GN1089" s="84"/>
      <c r="GO1089" s="84"/>
      <c r="GP1089" s="84"/>
      <c r="GQ1089" s="84"/>
      <c r="GR1089" s="84"/>
      <c r="GS1089" s="84"/>
      <c r="GT1089" s="84"/>
      <c r="GU1089" s="84"/>
      <c r="GV1089" s="84"/>
      <c r="GW1089" s="84"/>
      <c r="GX1089" s="84"/>
      <c r="GY1089" s="84"/>
      <c r="GZ1089" s="84"/>
      <c r="HA1089" s="84"/>
      <c r="HB1089" s="84"/>
      <c r="HC1089" s="84"/>
      <c r="HD1089" s="84"/>
      <c r="HE1089" s="84"/>
      <c r="HF1089" s="84"/>
      <c r="HG1089" s="84"/>
      <c r="HH1089" s="84"/>
      <c r="HI1089" s="84"/>
      <c r="HJ1089" s="84"/>
      <c r="HK1089" s="84"/>
      <c r="HL1089" s="84"/>
      <c r="HM1089" s="84"/>
      <c r="HN1089" s="84"/>
      <c r="HO1089" s="84"/>
      <c r="HP1089" s="84"/>
      <c r="HQ1089" s="84"/>
      <c r="HR1089" s="84"/>
      <c r="HS1089" s="84"/>
      <c r="HT1089" s="84"/>
      <c r="HU1089" s="84"/>
      <c r="HV1089" s="84"/>
      <c r="HW1089" s="84"/>
      <c r="HX1089" s="84"/>
      <c r="HY1089" s="84"/>
      <c r="HZ1089" s="84"/>
      <c r="IA1089" s="84"/>
      <c r="IB1089" s="84"/>
      <c r="IC1089" s="84"/>
      <c r="ID1089" s="84"/>
      <c r="IE1089" s="84"/>
      <c r="IF1089" s="84"/>
      <c r="IG1089" s="84"/>
      <c r="IH1089" s="84"/>
      <c r="II1089" s="84"/>
      <c r="IJ1089" s="84"/>
      <c r="IK1089" s="84"/>
      <c r="IL1089" s="84"/>
    </row>
    <row r="1090" spans="1:246" ht="30">
      <c r="A1090" s="49" t="s">
        <v>868</v>
      </c>
      <c r="B1090" s="49" t="s">
        <v>23</v>
      </c>
      <c r="E1090" s="90">
        <v>7</v>
      </c>
      <c r="F1090" s="108" t="s">
        <v>803</v>
      </c>
      <c r="G1090" s="395" t="s">
        <v>721</v>
      </c>
      <c r="H1090" s="222">
        <f t="shared" si="223"/>
        <v>133</v>
      </c>
      <c r="I1090" s="203">
        <v>133</v>
      </c>
      <c r="J1090" s="113"/>
      <c r="K1090" s="113"/>
      <c r="L1090" s="88">
        <f t="shared" si="224"/>
        <v>133</v>
      </c>
      <c r="M1090" s="113">
        <v>133</v>
      </c>
      <c r="N1090" s="114"/>
      <c r="O1090" s="113"/>
      <c r="P1090" s="113">
        <f t="shared" si="225"/>
        <v>0</v>
      </c>
      <c r="Q1090" s="113">
        <v>0</v>
      </c>
      <c r="R1090" s="114"/>
      <c r="S1090" s="114"/>
      <c r="T1090" s="114">
        <f t="shared" si="226"/>
        <v>1.7375000000000114</v>
      </c>
      <c r="U1090" s="114">
        <v>1.7375000000000114</v>
      </c>
      <c r="V1090" s="114"/>
      <c r="W1090" s="114"/>
      <c r="X1090" s="82" t="s">
        <v>718</v>
      </c>
      <c r="Y1090" s="90"/>
      <c r="Z1090" s="50">
        <f t="shared" si="205"/>
        <v>133</v>
      </c>
      <c r="AA1090" s="51">
        <f t="shared" si="206"/>
        <v>133</v>
      </c>
      <c r="AB1090" s="51">
        <f t="shared" si="207"/>
        <v>0</v>
      </c>
      <c r="AC1090" s="51">
        <f t="shared" si="208"/>
        <v>1.7375000000000114</v>
      </c>
    </row>
    <row r="1091" spans="1:246" ht="30">
      <c r="A1091" s="49" t="s">
        <v>868</v>
      </c>
      <c r="B1091" s="49" t="s">
        <v>23</v>
      </c>
      <c r="E1091" s="90">
        <v>8</v>
      </c>
      <c r="F1091" s="108" t="s">
        <v>804</v>
      </c>
      <c r="G1091" s="395"/>
      <c r="H1091" s="222">
        <f t="shared" si="223"/>
        <v>29</v>
      </c>
      <c r="I1091" s="203">
        <v>29</v>
      </c>
      <c r="J1091" s="113"/>
      <c r="K1091" s="113"/>
      <c r="L1091" s="88">
        <f t="shared" si="224"/>
        <v>29</v>
      </c>
      <c r="M1091" s="113">
        <v>29</v>
      </c>
      <c r="N1091" s="114"/>
      <c r="O1091" s="113"/>
      <c r="P1091" s="113">
        <f t="shared" si="225"/>
        <v>0</v>
      </c>
      <c r="Q1091" s="113">
        <v>0</v>
      </c>
      <c r="R1091" s="114"/>
      <c r="S1091" s="114"/>
      <c r="T1091" s="114">
        <f t="shared" si="226"/>
        <v>2.7000000000001023E-2</v>
      </c>
      <c r="U1091" s="114">
        <v>2.7000000000001023E-2</v>
      </c>
      <c r="V1091" s="114"/>
      <c r="W1091" s="114"/>
      <c r="X1091" s="82" t="s">
        <v>718</v>
      </c>
      <c r="Y1091" s="90"/>
      <c r="Z1091" s="50">
        <f t="shared" si="205"/>
        <v>29</v>
      </c>
      <c r="AA1091" s="51">
        <f t="shared" si="206"/>
        <v>29</v>
      </c>
      <c r="AB1091" s="51">
        <f t="shared" si="207"/>
        <v>0</v>
      </c>
      <c r="AC1091" s="51">
        <f t="shared" si="208"/>
        <v>2.7000000000001023E-2</v>
      </c>
    </row>
    <row r="1092" spans="1:246" ht="30">
      <c r="A1092" s="49" t="s">
        <v>868</v>
      </c>
      <c r="B1092" s="49" t="s">
        <v>23</v>
      </c>
      <c r="E1092" s="90">
        <v>9</v>
      </c>
      <c r="F1092" s="108" t="s">
        <v>805</v>
      </c>
      <c r="G1092" s="124" t="s">
        <v>719</v>
      </c>
      <c r="H1092" s="222">
        <f t="shared" si="223"/>
        <v>162</v>
      </c>
      <c r="I1092" s="203">
        <v>162</v>
      </c>
      <c r="J1092" s="113"/>
      <c r="K1092" s="113"/>
      <c r="L1092" s="88">
        <f t="shared" si="224"/>
        <v>162</v>
      </c>
      <c r="M1092" s="113">
        <v>162</v>
      </c>
      <c r="N1092" s="114"/>
      <c r="O1092" s="113"/>
      <c r="P1092" s="113">
        <f t="shared" si="225"/>
        <v>0</v>
      </c>
      <c r="Q1092" s="113">
        <v>0</v>
      </c>
      <c r="R1092" s="114"/>
      <c r="S1092" s="114"/>
      <c r="T1092" s="114">
        <f t="shared" si="226"/>
        <v>3.0049999999999955</v>
      </c>
      <c r="U1092" s="114">
        <v>3.0049999999999955</v>
      </c>
      <c r="V1092" s="114"/>
      <c r="W1092" s="114"/>
      <c r="X1092" s="82" t="s">
        <v>718</v>
      </c>
      <c r="Y1092" s="90"/>
      <c r="Z1092" s="50">
        <f t="shared" si="205"/>
        <v>162</v>
      </c>
      <c r="AA1092" s="51">
        <f t="shared" si="206"/>
        <v>162</v>
      </c>
      <c r="AB1092" s="51">
        <f t="shared" si="207"/>
        <v>0</v>
      </c>
      <c r="AC1092" s="51">
        <f t="shared" si="208"/>
        <v>3.0049999999999955</v>
      </c>
      <c r="AD1092" s="84"/>
      <c r="AE1092" s="84"/>
      <c r="AF1092" s="84"/>
      <c r="AG1092" s="84"/>
      <c r="AH1092" s="84"/>
      <c r="AI1092" s="84"/>
      <c r="AJ1092" s="84"/>
      <c r="AK1092" s="84"/>
      <c r="AL1092" s="84"/>
      <c r="AM1092" s="84"/>
      <c r="AN1092" s="84"/>
      <c r="AO1092" s="84"/>
      <c r="AP1092" s="84"/>
      <c r="AQ1092" s="84"/>
      <c r="AR1092" s="84"/>
      <c r="AS1092" s="84"/>
      <c r="AT1092" s="84"/>
      <c r="AU1092" s="84"/>
      <c r="AV1092" s="84"/>
      <c r="AW1092" s="84"/>
      <c r="AX1092" s="84"/>
      <c r="AY1092" s="84"/>
      <c r="AZ1092" s="84"/>
      <c r="BA1092" s="84"/>
      <c r="BB1092" s="84"/>
      <c r="BC1092" s="84"/>
      <c r="BD1092" s="84"/>
      <c r="BE1092" s="84"/>
      <c r="BF1092" s="84"/>
      <c r="BG1092" s="84"/>
      <c r="BH1092" s="84"/>
      <c r="BI1092" s="84"/>
      <c r="BJ1092" s="84"/>
      <c r="BK1092" s="84"/>
      <c r="BL1092" s="84"/>
      <c r="BM1092" s="84"/>
      <c r="BN1092" s="84"/>
      <c r="BO1092" s="84"/>
      <c r="BP1092" s="84"/>
      <c r="BQ1092" s="84"/>
      <c r="BR1092" s="84"/>
      <c r="BS1092" s="84"/>
      <c r="BT1092" s="84"/>
      <c r="BU1092" s="84"/>
      <c r="BV1092" s="84"/>
      <c r="BW1092" s="84"/>
      <c r="BX1092" s="84"/>
      <c r="BY1092" s="84"/>
      <c r="BZ1092" s="84"/>
      <c r="CA1092" s="84"/>
      <c r="CB1092" s="84"/>
      <c r="CC1092" s="84"/>
      <c r="CD1092" s="84"/>
      <c r="CE1092" s="84"/>
      <c r="CF1092" s="84"/>
      <c r="CG1092" s="84"/>
      <c r="CH1092" s="84"/>
      <c r="CI1092" s="84"/>
      <c r="CJ1092" s="84"/>
      <c r="CK1092" s="84"/>
      <c r="CL1092" s="84"/>
      <c r="CM1092" s="84"/>
      <c r="CN1092" s="84"/>
      <c r="CO1092" s="84"/>
      <c r="CP1092" s="84"/>
      <c r="CQ1092" s="84"/>
      <c r="CR1092" s="84"/>
      <c r="CS1092" s="84"/>
      <c r="CT1092" s="84"/>
      <c r="CU1092" s="84"/>
      <c r="CV1092" s="84"/>
      <c r="CW1092" s="84"/>
      <c r="CX1092" s="84"/>
      <c r="CY1092" s="84"/>
      <c r="CZ1092" s="84"/>
      <c r="DA1092" s="84"/>
      <c r="DB1092" s="84"/>
      <c r="DC1092" s="84"/>
      <c r="DD1092" s="84"/>
      <c r="DE1092" s="84"/>
      <c r="DF1092" s="84"/>
      <c r="DG1092" s="84"/>
      <c r="DH1092" s="84"/>
      <c r="DI1092" s="84"/>
      <c r="DJ1092" s="84"/>
      <c r="DK1092" s="84"/>
      <c r="DL1092" s="84"/>
      <c r="DM1092" s="84"/>
      <c r="DN1092" s="84"/>
      <c r="DO1092" s="84"/>
      <c r="DP1092" s="84"/>
      <c r="DQ1092" s="84"/>
      <c r="DR1092" s="84"/>
      <c r="DS1092" s="84"/>
      <c r="DT1092" s="84"/>
      <c r="DU1092" s="84"/>
      <c r="DV1092" s="84"/>
      <c r="DW1092" s="84"/>
      <c r="DX1092" s="84"/>
      <c r="DY1092" s="84"/>
      <c r="DZ1092" s="84"/>
      <c r="EA1092" s="84"/>
      <c r="EB1092" s="84"/>
      <c r="EC1092" s="84"/>
      <c r="ED1092" s="84"/>
      <c r="EE1092" s="84"/>
      <c r="EF1092" s="84"/>
      <c r="EG1092" s="84"/>
      <c r="EH1092" s="84"/>
      <c r="EI1092" s="84"/>
      <c r="EJ1092" s="84"/>
      <c r="EK1092" s="84"/>
      <c r="EL1092" s="84"/>
      <c r="EM1092" s="84"/>
      <c r="EN1092" s="84"/>
      <c r="EO1092" s="84"/>
      <c r="EP1092" s="84"/>
      <c r="EQ1092" s="84"/>
      <c r="ER1092" s="84"/>
      <c r="ES1092" s="84"/>
      <c r="ET1092" s="84"/>
      <c r="EU1092" s="84"/>
      <c r="EV1092" s="84"/>
      <c r="EW1092" s="84"/>
      <c r="EX1092" s="84"/>
      <c r="EY1092" s="84"/>
      <c r="EZ1092" s="84"/>
      <c r="FA1092" s="84"/>
      <c r="FB1092" s="84"/>
      <c r="FC1092" s="84"/>
      <c r="FD1092" s="84"/>
      <c r="FE1092" s="84"/>
      <c r="FF1092" s="84"/>
      <c r="FG1092" s="84"/>
      <c r="FH1092" s="84"/>
      <c r="FI1092" s="84"/>
      <c r="FJ1092" s="84"/>
      <c r="FK1092" s="84"/>
      <c r="FL1092" s="84"/>
      <c r="FM1092" s="84"/>
      <c r="FN1092" s="84"/>
      <c r="FO1092" s="84"/>
      <c r="FP1092" s="84"/>
      <c r="FQ1092" s="84"/>
      <c r="FR1092" s="84"/>
      <c r="FS1092" s="84"/>
      <c r="FT1092" s="84"/>
      <c r="FU1092" s="84"/>
      <c r="FV1092" s="84"/>
      <c r="FW1092" s="84"/>
      <c r="FX1092" s="84"/>
      <c r="FY1092" s="84"/>
      <c r="FZ1092" s="84"/>
      <c r="GA1092" s="84"/>
      <c r="GB1092" s="84"/>
      <c r="GC1092" s="84"/>
      <c r="GD1092" s="84"/>
      <c r="GE1092" s="84"/>
      <c r="GF1092" s="84"/>
      <c r="GG1092" s="84"/>
      <c r="GH1092" s="84"/>
      <c r="GI1092" s="84"/>
      <c r="GJ1092" s="84"/>
      <c r="GK1092" s="84"/>
      <c r="GL1092" s="84"/>
      <c r="GM1092" s="84"/>
      <c r="GN1092" s="84"/>
      <c r="GO1092" s="84"/>
      <c r="GP1092" s="84"/>
      <c r="GQ1092" s="84"/>
      <c r="GR1092" s="84"/>
      <c r="GS1092" s="84"/>
      <c r="GT1092" s="84"/>
      <c r="GU1092" s="84"/>
      <c r="GV1092" s="84"/>
      <c r="GW1092" s="84"/>
      <c r="GX1092" s="84"/>
      <c r="GY1092" s="84"/>
      <c r="GZ1092" s="84"/>
      <c r="HA1092" s="84"/>
      <c r="HB1092" s="84"/>
      <c r="HC1092" s="84"/>
      <c r="HD1092" s="84"/>
      <c r="HE1092" s="84"/>
      <c r="HF1092" s="84"/>
      <c r="HG1092" s="84"/>
      <c r="HH1092" s="84"/>
      <c r="HI1092" s="84"/>
      <c r="HJ1092" s="84"/>
      <c r="HK1092" s="84"/>
      <c r="HL1092" s="84"/>
      <c r="HM1092" s="84"/>
      <c r="HN1092" s="84"/>
      <c r="HO1092" s="84"/>
      <c r="HP1092" s="84"/>
      <c r="HQ1092" s="84"/>
      <c r="HR1092" s="84"/>
      <c r="HS1092" s="84"/>
      <c r="HT1092" s="84"/>
      <c r="HU1092" s="84"/>
      <c r="HV1092" s="84"/>
      <c r="HW1092" s="84"/>
      <c r="HX1092" s="84"/>
      <c r="HY1092" s="84"/>
      <c r="HZ1092" s="84"/>
      <c r="IA1092" s="84"/>
      <c r="IB1092" s="84"/>
      <c r="IC1092" s="84"/>
      <c r="ID1092" s="84"/>
      <c r="IE1092" s="84"/>
      <c r="IF1092" s="84"/>
      <c r="IG1092" s="84"/>
      <c r="IH1092" s="84"/>
      <c r="II1092" s="84"/>
      <c r="IJ1092" s="84"/>
      <c r="IK1092" s="84"/>
      <c r="IL1092" s="84"/>
    </row>
    <row r="1093" spans="1:246" ht="30">
      <c r="A1093" s="49" t="s">
        <v>868</v>
      </c>
      <c r="B1093" s="49" t="s">
        <v>23</v>
      </c>
      <c r="E1093" s="90">
        <v>10</v>
      </c>
      <c r="F1093" s="108" t="s">
        <v>807</v>
      </c>
      <c r="G1093" s="124" t="s">
        <v>806</v>
      </c>
      <c r="H1093" s="222">
        <f t="shared" si="223"/>
        <v>162</v>
      </c>
      <c r="I1093" s="203">
        <v>162</v>
      </c>
      <c r="J1093" s="113"/>
      <c r="K1093" s="113"/>
      <c r="L1093" s="88">
        <f t="shared" si="224"/>
        <v>162</v>
      </c>
      <c r="M1093" s="113">
        <v>162</v>
      </c>
      <c r="N1093" s="114"/>
      <c r="O1093" s="113"/>
      <c r="P1093" s="113">
        <f t="shared" si="225"/>
        <v>0</v>
      </c>
      <c r="Q1093" s="113">
        <v>0</v>
      </c>
      <c r="R1093" s="114"/>
      <c r="S1093" s="114"/>
      <c r="T1093" s="114">
        <f t="shared" si="226"/>
        <v>42</v>
      </c>
      <c r="U1093" s="114">
        <v>42</v>
      </c>
      <c r="V1093" s="114"/>
      <c r="W1093" s="114"/>
      <c r="X1093" s="82" t="s">
        <v>720</v>
      </c>
      <c r="Y1093" s="90"/>
      <c r="Z1093" s="50">
        <f t="shared" si="205"/>
        <v>162</v>
      </c>
      <c r="AA1093" s="51">
        <f t="shared" si="206"/>
        <v>162</v>
      </c>
      <c r="AB1093" s="51">
        <f t="shared" si="207"/>
        <v>0</v>
      </c>
      <c r="AC1093" s="51">
        <f t="shared" si="208"/>
        <v>42</v>
      </c>
      <c r="AD1093" s="84"/>
      <c r="AE1093" s="84"/>
      <c r="AF1093" s="84"/>
      <c r="AG1093" s="84"/>
      <c r="AH1093" s="84"/>
      <c r="AI1093" s="84"/>
      <c r="AJ1093" s="84"/>
      <c r="AK1093" s="84"/>
      <c r="AL1093" s="84"/>
      <c r="AM1093" s="84"/>
      <c r="AN1093" s="84"/>
      <c r="AO1093" s="84"/>
      <c r="AP1093" s="84"/>
      <c r="AQ1093" s="84"/>
      <c r="AR1093" s="84"/>
      <c r="AS1093" s="84"/>
      <c r="AT1093" s="84"/>
      <c r="AU1093" s="84"/>
      <c r="AV1093" s="84"/>
      <c r="AW1093" s="84"/>
      <c r="AX1093" s="84"/>
      <c r="AY1093" s="84"/>
      <c r="AZ1093" s="84"/>
      <c r="BA1093" s="84"/>
      <c r="BB1093" s="84"/>
      <c r="BC1093" s="84"/>
      <c r="BD1093" s="84"/>
      <c r="BE1093" s="84"/>
      <c r="BF1093" s="84"/>
      <c r="BG1093" s="84"/>
      <c r="BH1093" s="84"/>
      <c r="BI1093" s="84"/>
      <c r="BJ1093" s="84"/>
      <c r="BK1093" s="84"/>
      <c r="BL1093" s="84"/>
      <c r="BM1093" s="84"/>
      <c r="BN1093" s="84"/>
      <c r="BO1093" s="84"/>
      <c r="BP1093" s="84"/>
      <c r="BQ1093" s="84"/>
      <c r="BR1093" s="84"/>
      <c r="BS1093" s="84"/>
      <c r="BT1093" s="84"/>
      <c r="BU1093" s="84"/>
      <c r="BV1093" s="84"/>
      <c r="BW1093" s="84"/>
      <c r="BX1093" s="84"/>
      <c r="BY1093" s="84"/>
      <c r="BZ1093" s="84"/>
      <c r="CA1093" s="84"/>
      <c r="CB1093" s="84"/>
      <c r="CC1093" s="84"/>
      <c r="CD1093" s="84"/>
      <c r="CE1093" s="84"/>
      <c r="CF1093" s="84"/>
      <c r="CG1093" s="84"/>
      <c r="CH1093" s="84"/>
      <c r="CI1093" s="84"/>
      <c r="CJ1093" s="84"/>
      <c r="CK1093" s="84"/>
      <c r="CL1093" s="84"/>
      <c r="CM1093" s="84"/>
      <c r="CN1093" s="84"/>
      <c r="CO1093" s="84"/>
      <c r="CP1093" s="84"/>
      <c r="CQ1093" s="84"/>
      <c r="CR1093" s="84"/>
      <c r="CS1093" s="84"/>
      <c r="CT1093" s="84"/>
      <c r="CU1093" s="84"/>
      <c r="CV1093" s="84"/>
      <c r="CW1093" s="84"/>
      <c r="CX1093" s="84"/>
      <c r="CY1093" s="84"/>
      <c r="CZ1093" s="84"/>
      <c r="DA1093" s="84"/>
      <c r="DB1093" s="84"/>
      <c r="DC1093" s="84"/>
      <c r="DD1093" s="84"/>
      <c r="DE1093" s="84"/>
      <c r="DF1093" s="84"/>
      <c r="DG1093" s="84"/>
      <c r="DH1093" s="84"/>
      <c r="DI1093" s="84"/>
      <c r="DJ1093" s="84"/>
      <c r="DK1093" s="84"/>
      <c r="DL1093" s="84"/>
      <c r="DM1093" s="84"/>
      <c r="DN1093" s="84"/>
      <c r="DO1093" s="84"/>
      <c r="DP1093" s="84"/>
      <c r="DQ1093" s="84"/>
      <c r="DR1093" s="84"/>
      <c r="DS1093" s="84"/>
      <c r="DT1093" s="84"/>
      <c r="DU1093" s="84"/>
      <c r="DV1093" s="84"/>
      <c r="DW1093" s="84"/>
      <c r="DX1093" s="84"/>
      <c r="DY1093" s="84"/>
      <c r="DZ1093" s="84"/>
      <c r="EA1093" s="84"/>
      <c r="EB1093" s="84"/>
      <c r="EC1093" s="84"/>
      <c r="ED1093" s="84"/>
      <c r="EE1093" s="84"/>
      <c r="EF1093" s="84"/>
      <c r="EG1093" s="84"/>
      <c r="EH1093" s="84"/>
      <c r="EI1093" s="84"/>
      <c r="EJ1093" s="84"/>
      <c r="EK1093" s="84"/>
      <c r="EL1093" s="84"/>
      <c r="EM1093" s="84"/>
      <c r="EN1093" s="84"/>
      <c r="EO1093" s="84"/>
      <c r="EP1093" s="84"/>
      <c r="EQ1093" s="84"/>
      <c r="ER1093" s="84"/>
      <c r="ES1093" s="84"/>
      <c r="ET1093" s="84"/>
      <c r="EU1093" s="84"/>
      <c r="EV1093" s="84"/>
      <c r="EW1093" s="84"/>
      <c r="EX1093" s="84"/>
      <c r="EY1093" s="84"/>
      <c r="EZ1093" s="84"/>
      <c r="FA1093" s="84"/>
      <c r="FB1093" s="84"/>
      <c r="FC1093" s="84"/>
      <c r="FD1093" s="84"/>
      <c r="FE1093" s="84"/>
      <c r="FF1093" s="84"/>
      <c r="FG1093" s="84"/>
      <c r="FH1093" s="84"/>
      <c r="FI1093" s="84"/>
      <c r="FJ1093" s="84"/>
      <c r="FK1093" s="84"/>
      <c r="FL1093" s="84"/>
      <c r="FM1093" s="84"/>
      <c r="FN1093" s="84"/>
      <c r="FO1093" s="84"/>
      <c r="FP1093" s="84"/>
      <c r="FQ1093" s="84"/>
      <c r="FR1093" s="84"/>
      <c r="FS1093" s="84"/>
      <c r="FT1093" s="84"/>
      <c r="FU1093" s="84"/>
      <c r="FV1093" s="84"/>
      <c r="FW1093" s="84"/>
      <c r="FX1093" s="84"/>
      <c r="FY1093" s="84"/>
      <c r="FZ1093" s="84"/>
      <c r="GA1093" s="84"/>
      <c r="GB1093" s="84"/>
      <c r="GC1093" s="84"/>
      <c r="GD1093" s="84"/>
      <c r="GE1093" s="84"/>
      <c r="GF1093" s="84"/>
      <c r="GG1093" s="84"/>
      <c r="GH1093" s="84"/>
      <c r="GI1093" s="84"/>
      <c r="GJ1093" s="84"/>
      <c r="GK1093" s="84"/>
      <c r="GL1093" s="84"/>
      <c r="GM1093" s="84"/>
      <c r="GN1093" s="84"/>
      <c r="GO1093" s="84"/>
      <c r="GP1093" s="84"/>
      <c r="GQ1093" s="84"/>
      <c r="GR1093" s="84"/>
      <c r="GS1093" s="84"/>
      <c r="GT1093" s="84"/>
      <c r="GU1093" s="84"/>
      <c r="GV1093" s="84"/>
      <c r="GW1093" s="84"/>
      <c r="GX1093" s="84"/>
      <c r="GY1093" s="84"/>
      <c r="GZ1093" s="84"/>
      <c r="HA1093" s="84"/>
      <c r="HB1093" s="84"/>
      <c r="HC1093" s="84"/>
      <c r="HD1093" s="84"/>
      <c r="HE1093" s="84"/>
      <c r="HF1093" s="84"/>
      <c r="HG1093" s="84"/>
      <c r="HH1093" s="84"/>
      <c r="HI1093" s="84"/>
      <c r="HJ1093" s="84"/>
      <c r="HK1093" s="84"/>
      <c r="HL1093" s="84"/>
      <c r="HM1093" s="84"/>
      <c r="HN1093" s="84"/>
      <c r="HO1093" s="84"/>
      <c r="HP1093" s="84"/>
      <c r="HQ1093" s="84"/>
      <c r="HR1093" s="84"/>
      <c r="HS1093" s="84"/>
      <c r="HT1093" s="84"/>
      <c r="HU1093" s="84"/>
      <c r="HV1093" s="84"/>
      <c r="HW1093" s="84"/>
      <c r="HX1093" s="84"/>
      <c r="HY1093" s="84"/>
      <c r="HZ1093" s="84"/>
      <c r="IA1093" s="84"/>
      <c r="IB1093" s="84"/>
      <c r="IC1093" s="84"/>
      <c r="ID1093" s="84"/>
      <c r="IE1093" s="84"/>
      <c r="IF1093" s="84"/>
      <c r="IG1093" s="84"/>
      <c r="IH1093" s="84"/>
      <c r="II1093" s="84"/>
      <c r="IJ1093" s="84"/>
      <c r="IK1093" s="84"/>
      <c r="IL1093" s="84"/>
    </row>
    <row r="1094" spans="1:246" ht="30">
      <c r="A1094" s="49" t="s">
        <v>868</v>
      </c>
      <c r="B1094" s="49" t="s">
        <v>23</v>
      </c>
      <c r="E1094" s="90">
        <v>11</v>
      </c>
      <c r="F1094" s="108" t="s">
        <v>808</v>
      </c>
      <c r="G1094" s="124" t="s">
        <v>775</v>
      </c>
      <c r="H1094" s="222">
        <f t="shared" si="223"/>
        <v>162</v>
      </c>
      <c r="I1094" s="203">
        <v>162</v>
      </c>
      <c r="J1094" s="113"/>
      <c r="K1094" s="113"/>
      <c r="L1094" s="88">
        <f t="shared" si="224"/>
        <v>162</v>
      </c>
      <c r="M1094" s="113">
        <v>162</v>
      </c>
      <c r="N1094" s="114"/>
      <c r="O1094" s="113"/>
      <c r="P1094" s="113">
        <f t="shared" si="225"/>
        <v>0</v>
      </c>
      <c r="Q1094" s="113">
        <v>0</v>
      </c>
      <c r="R1094" s="114"/>
      <c r="S1094" s="114"/>
      <c r="T1094" s="114">
        <f t="shared" si="226"/>
        <v>4.373818</v>
      </c>
      <c r="U1094" s="114">
        <v>4.373818</v>
      </c>
      <c r="V1094" s="114"/>
      <c r="W1094" s="114"/>
      <c r="X1094" s="82" t="s">
        <v>720</v>
      </c>
      <c r="Y1094" s="90"/>
      <c r="Z1094" s="50">
        <f t="shared" si="205"/>
        <v>162</v>
      </c>
      <c r="AA1094" s="51">
        <f t="shared" si="206"/>
        <v>162</v>
      </c>
      <c r="AB1094" s="51">
        <f t="shared" si="207"/>
        <v>0</v>
      </c>
      <c r="AC1094" s="51">
        <f t="shared" si="208"/>
        <v>4.373818</v>
      </c>
      <c r="AD1094" s="84"/>
      <c r="AE1094" s="84"/>
      <c r="AF1094" s="84"/>
      <c r="AG1094" s="84"/>
      <c r="AH1094" s="84"/>
      <c r="AI1094" s="84"/>
      <c r="AJ1094" s="84"/>
      <c r="AK1094" s="84"/>
      <c r="AL1094" s="84"/>
      <c r="AM1094" s="84"/>
      <c r="AN1094" s="84"/>
      <c r="AO1094" s="84"/>
      <c r="AP1094" s="84"/>
      <c r="AQ1094" s="84"/>
      <c r="AR1094" s="84"/>
      <c r="AS1094" s="84"/>
      <c r="AT1094" s="84"/>
      <c r="AU1094" s="84"/>
      <c r="AV1094" s="84"/>
      <c r="AW1094" s="84"/>
      <c r="AX1094" s="84"/>
      <c r="AY1094" s="84"/>
      <c r="AZ1094" s="84"/>
      <c r="BA1094" s="84"/>
      <c r="BB1094" s="84"/>
      <c r="BC1094" s="84"/>
      <c r="BD1094" s="84"/>
      <c r="BE1094" s="84"/>
      <c r="BF1094" s="84"/>
      <c r="BG1094" s="84"/>
      <c r="BH1094" s="84"/>
      <c r="BI1094" s="84"/>
      <c r="BJ1094" s="84"/>
      <c r="BK1094" s="84"/>
      <c r="BL1094" s="84"/>
      <c r="BM1094" s="84"/>
      <c r="BN1094" s="84"/>
      <c r="BO1094" s="84"/>
      <c r="BP1094" s="84"/>
      <c r="BQ1094" s="84"/>
      <c r="BR1094" s="84"/>
      <c r="BS1094" s="84"/>
      <c r="BT1094" s="84"/>
      <c r="BU1094" s="84"/>
      <c r="BV1094" s="84"/>
      <c r="BW1094" s="84"/>
      <c r="BX1094" s="84"/>
      <c r="BY1094" s="84"/>
      <c r="BZ1094" s="84"/>
      <c r="CA1094" s="84"/>
      <c r="CB1094" s="84"/>
      <c r="CC1094" s="84"/>
      <c r="CD1094" s="84"/>
      <c r="CE1094" s="84"/>
      <c r="CF1094" s="84"/>
      <c r="CG1094" s="84"/>
      <c r="CH1094" s="84"/>
      <c r="CI1094" s="84"/>
      <c r="CJ1094" s="84"/>
      <c r="CK1094" s="84"/>
      <c r="CL1094" s="84"/>
      <c r="CM1094" s="84"/>
      <c r="CN1094" s="84"/>
      <c r="CO1094" s="84"/>
      <c r="CP1094" s="84"/>
      <c r="CQ1094" s="84"/>
      <c r="CR1094" s="84"/>
      <c r="CS1094" s="84"/>
      <c r="CT1094" s="84"/>
      <c r="CU1094" s="84"/>
      <c r="CV1094" s="84"/>
      <c r="CW1094" s="84"/>
      <c r="CX1094" s="84"/>
      <c r="CY1094" s="84"/>
      <c r="CZ1094" s="84"/>
      <c r="DA1094" s="84"/>
      <c r="DB1094" s="84"/>
      <c r="DC1094" s="84"/>
      <c r="DD1094" s="84"/>
      <c r="DE1094" s="84"/>
      <c r="DF1094" s="84"/>
      <c r="DG1094" s="84"/>
      <c r="DH1094" s="84"/>
      <c r="DI1094" s="84"/>
      <c r="DJ1094" s="84"/>
      <c r="DK1094" s="84"/>
      <c r="DL1094" s="84"/>
      <c r="DM1094" s="84"/>
      <c r="DN1094" s="84"/>
      <c r="DO1094" s="84"/>
      <c r="DP1094" s="84"/>
      <c r="DQ1094" s="84"/>
      <c r="DR1094" s="84"/>
      <c r="DS1094" s="84"/>
      <c r="DT1094" s="84"/>
      <c r="DU1094" s="84"/>
      <c r="DV1094" s="84"/>
      <c r="DW1094" s="84"/>
      <c r="DX1094" s="84"/>
      <c r="DY1094" s="84"/>
      <c r="DZ1094" s="84"/>
      <c r="EA1094" s="84"/>
      <c r="EB1094" s="84"/>
      <c r="EC1094" s="84"/>
      <c r="ED1094" s="84"/>
      <c r="EE1094" s="84"/>
      <c r="EF1094" s="84"/>
      <c r="EG1094" s="84"/>
      <c r="EH1094" s="84"/>
      <c r="EI1094" s="84"/>
      <c r="EJ1094" s="84"/>
      <c r="EK1094" s="84"/>
      <c r="EL1094" s="84"/>
      <c r="EM1094" s="84"/>
      <c r="EN1094" s="84"/>
      <c r="EO1094" s="84"/>
      <c r="EP1094" s="84"/>
      <c r="EQ1094" s="84"/>
      <c r="ER1094" s="84"/>
      <c r="ES1094" s="84"/>
      <c r="ET1094" s="84"/>
      <c r="EU1094" s="84"/>
      <c r="EV1094" s="84"/>
      <c r="EW1094" s="84"/>
      <c r="EX1094" s="84"/>
      <c r="EY1094" s="84"/>
      <c r="EZ1094" s="84"/>
      <c r="FA1094" s="84"/>
      <c r="FB1094" s="84"/>
      <c r="FC1094" s="84"/>
      <c r="FD1094" s="84"/>
      <c r="FE1094" s="84"/>
      <c r="FF1094" s="84"/>
      <c r="FG1094" s="84"/>
      <c r="FH1094" s="84"/>
      <c r="FI1094" s="84"/>
      <c r="FJ1094" s="84"/>
      <c r="FK1094" s="84"/>
      <c r="FL1094" s="84"/>
      <c r="FM1094" s="84"/>
      <c r="FN1094" s="84"/>
      <c r="FO1094" s="84"/>
      <c r="FP1094" s="84"/>
      <c r="FQ1094" s="84"/>
      <c r="FR1094" s="84"/>
      <c r="FS1094" s="84"/>
      <c r="FT1094" s="84"/>
      <c r="FU1094" s="84"/>
      <c r="FV1094" s="84"/>
      <c r="FW1094" s="84"/>
      <c r="FX1094" s="84"/>
      <c r="FY1094" s="84"/>
      <c r="FZ1094" s="84"/>
      <c r="GA1094" s="84"/>
      <c r="GB1094" s="84"/>
      <c r="GC1094" s="84"/>
      <c r="GD1094" s="84"/>
      <c r="GE1094" s="84"/>
      <c r="GF1094" s="84"/>
      <c r="GG1094" s="84"/>
      <c r="GH1094" s="84"/>
      <c r="GI1094" s="84"/>
      <c r="GJ1094" s="84"/>
      <c r="GK1094" s="84"/>
      <c r="GL1094" s="84"/>
      <c r="GM1094" s="84"/>
      <c r="GN1094" s="84"/>
      <c r="GO1094" s="84"/>
      <c r="GP1094" s="84"/>
      <c r="GQ1094" s="84"/>
      <c r="GR1094" s="84"/>
      <c r="GS1094" s="84"/>
      <c r="GT1094" s="84"/>
      <c r="GU1094" s="84"/>
      <c r="GV1094" s="84"/>
      <c r="GW1094" s="84"/>
      <c r="GX1094" s="84"/>
      <c r="GY1094" s="84"/>
      <c r="GZ1094" s="84"/>
      <c r="HA1094" s="84"/>
      <c r="HB1094" s="84"/>
      <c r="HC1094" s="84"/>
      <c r="HD1094" s="84"/>
      <c r="HE1094" s="84"/>
      <c r="HF1094" s="84"/>
      <c r="HG1094" s="84"/>
      <c r="HH1094" s="84"/>
      <c r="HI1094" s="84"/>
      <c r="HJ1094" s="84"/>
      <c r="HK1094" s="84"/>
      <c r="HL1094" s="84"/>
      <c r="HM1094" s="84"/>
      <c r="HN1094" s="84"/>
      <c r="HO1094" s="84"/>
      <c r="HP1094" s="84"/>
      <c r="HQ1094" s="84"/>
      <c r="HR1094" s="84"/>
      <c r="HS1094" s="84"/>
      <c r="HT1094" s="84"/>
      <c r="HU1094" s="84"/>
      <c r="HV1094" s="84"/>
      <c r="HW1094" s="84"/>
      <c r="HX1094" s="84"/>
      <c r="HY1094" s="84"/>
      <c r="HZ1094" s="84"/>
      <c r="IA1094" s="84"/>
      <c r="IB1094" s="84"/>
      <c r="IC1094" s="84"/>
      <c r="ID1094" s="84"/>
      <c r="IE1094" s="84"/>
      <c r="IF1094" s="84"/>
      <c r="IG1094" s="84"/>
      <c r="IH1094" s="84"/>
      <c r="II1094" s="84"/>
      <c r="IJ1094" s="84"/>
      <c r="IK1094" s="84"/>
      <c r="IL1094" s="84"/>
    </row>
    <row r="1095" spans="1:246" s="127" customFormat="1">
      <c r="B1095" s="49" t="s">
        <v>23</v>
      </c>
      <c r="E1095" s="122" t="s">
        <v>905</v>
      </c>
      <c r="F1095" s="117" t="s">
        <v>1081</v>
      </c>
      <c r="G1095" s="142"/>
      <c r="H1095" s="280">
        <f>SUM(H1096:H1105)</f>
        <v>1781</v>
      </c>
      <c r="I1095" s="280">
        <f t="shared" ref="I1095:W1095" si="227">SUM(I1096:I1105)</f>
        <v>1781</v>
      </c>
      <c r="J1095" s="130">
        <f t="shared" si="227"/>
        <v>0</v>
      </c>
      <c r="K1095" s="130">
        <f t="shared" si="227"/>
        <v>0</v>
      </c>
      <c r="L1095" s="120">
        <f t="shared" si="227"/>
        <v>1312</v>
      </c>
      <c r="M1095" s="130">
        <f t="shared" si="227"/>
        <v>1312</v>
      </c>
      <c r="N1095" s="130">
        <f t="shared" si="227"/>
        <v>0</v>
      </c>
      <c r="O1095" s="130">
        <f t="shared" si="227"/>
        <v>0</v>
      </c>
      <c r="P1095" s="130">
        <f t="shared" si="227"/>
        <v>469</v>
      </c>
      <c r="Q1095" s="130">
        <f t="shared" si="227"/>
        <v>469</v>
      </c>
      <c r="R1095" s="130">
        <f t="shared" si="227"/>
        <v>0</v>
      </c>
      <c r="S1095" s="130">
        <f t="shared" si="227"/>
        <v>0</v>
      </c>
      <c r="T1095" s="143">
        <f t="shared" si="227"/>
        <v>6.853572999999983</v>
      </c>
      <c r="U1095" s="143">
        <f t="shared" si="227"/>
        <v>6.853572999999983</v>
      </c>
      <c r="V1095" s="130">
        <f t="shared" si="227"/>
        <v>0</v>
      </c>
      <c r="W1095" s="130">
        <f t="shared" si="227"/>
        <v>0</v>
      </c>
      <c r="X1095" s="76">
        <v>0</v>
      </c>
      <c r="Y1095" s="122"/>
      <c r="Z1095" s="50">
        <f t="shared" si="205"/>
        <v>1781</v>
      </c>
      <c r="AA1095" s="51">
        <f t="shared" si="206"/>
        <v>1312</v>
      </c>
      <c r="AB1095" s="51">
        <f t="shared" si="207"/>
        <v>469</v>
      </c>
      <c r="AC1095" s="51">
        <f t="shared" si="208"/>
        <v>6.853572999999983</v>
      </c>
      <c r="AD1095" s="123"/>
      <c r="AE1095" s="123"/>
      <c r="AF1095" s="123"/>
      <c r="AG1095" s="123"/>
      <c r="AH1095" s="123"/>
      <c r="AI1095" s="123"/>
      <c r="AJ1095" s="123"/>
      <c r="AK1095" s="123"/>
      <c r="AL1095" s="123"/>
      <c r="AM1095" s="123"/>
      <c r="AN1095" s="123"/>
      <c r="AO1095" s="123"/>
      <c r="AP1095" s="123"/>
      <c r="AQ1095" s="123"/>
      <c r="AR1095" s="123"/>
      <c r="AS1095" s="123"/>
      <c r="AT1095" s="123"/>
      <c r="AU1095" s="123"/>
      <c r="AV1095" s="123"/>
      <c r="AW1095" s="123"/>
      <c r="AX1095" s="123"/>
      <c r="AY1095" s="123"/>
      <c r="AZ1095" s="123"/>
      <c r="BA1095" s="123"/>
      <c r="BB1095" s="123"/>
      <c r="BC1095" s="123"/>
      <c r="BD1095" s="123"/>
      <c r="BE1095" s="123"/>
      <c r="BF1095" s="123"/>
      <c r="BG1095" s="123"/>
      <c r="BH1095" s="123"/>
      <c r="BI1095" s="123"/>
      <c r="BJ1095" s="123"/>
      <c r="BK1095" s="123"/>
      <c r="BL1095" s="123"/>
      <c r="BM1095" s="123"/>
      <c r="BN1095" s="123"/>
      <c r="BO1095" s="123"/>
      <c r="BP1095" s="123"/>
      <c r="BQ1095" s="123"/>
      <c r="BR1095" s="123"/>
      <c r="BS1095" s="123"/>
      <c r="BT1095" s="123"/>
      <c r="BU1095" s="123"/>
      <c r="BV1095" s="123"/>
      <c r="BW1095" s="123"/>
      <c r="BX1095" s="123"/>
      <c r="BY1095" s="123"/>
      <c r="BZ1095" s="123"/>
      <c r="CA1095" s="123"/>
      <c r="CB1095" s="123"/>
      <c r="CC1095" s="123"/>
      <c r="CD1095" s="123"/>
      <c r="CE1095" s="123"/>
      <c r="CF1095" s="123"/>
      <c r="CG1095" s="123"/>
      <c r="CH1095" s="123"/>
      <c r="CI1095" s="123"/>
      <c r="CJ1095" s="123"/>
      <c r="CK1095" s="123"/>
      <c r="CL1095" s="123"/>
      <c r="CM1095" s="123"/>
      <c r="CN1095" s="123"/>
      <c r="CO1095" s="123"/>
      <c r="CP1095" s="123"/>
      <c r="CQ1095" s="123"/>
      <c r="CR1095" s="123"/>
      <c r="CS1095" s="123"/>
      <c r="CT1095" s="123"/>
      <c r="CU1095" s="123"/>
      <c r="CV1095" s="123"/>
      <c r="CW1095" s="123"/>
      <c r="CX1095" s="123"/>
      <c r="CY1095" s="123"/>
      <c r="CZ1095" s="123"/>
      <c r="DA1095" s="123"/>
      <c r="DB1095" s="123"/>
      <c r="DC1095" s="123"/>
      <c r="DD1095" s="123"/>
      <c r="DE1095" s="123"/>
      <c r="DF1095" s="123"/>
      <c r="DG1095" s="123"/>
      <c r="DH1095" s="123"/>
      <c r="DI1095" s="123"/>
      <c r="DJ1095" s="123"/>
      <c r="DK1095" s="123"/>
      <c r="DL1095" s="123"/>
      <c r="DM1095" s="123"/>
      <c r="DN1095" s="123"/>
      <c r="DO1095" s="123"/>
      <c r="DP1095" s="123"/>
      <c r="DQ1095" s="123"/>
      <c r="DR1095" s="123"/>
      <c r="DS1095" s="123"/>
      <c r="DT1095" s="123"/>
      <c r="DU1095" s="123"/>
      <c r="DV1095" s="123"/>
      <c r="DW1095" s="123"/>
      <c r="DX1095" s="123"/>
      <c r="DY1095" s="123"/>
      <c r="DZ1095" s="123"/>
      <c r="EA1095" s="123"/>
      <c r="EB1095" s="123"/>
      <c r="EC1095" s="123"/>
      <c r="ED1095" s="123"/>
      <c r="EE1095" s="123"/>
      <c r="EF1095" s="123"/>
      <c r="EG1095" s="123"/>
      <c r="EH1095" s="123"/>
      <c r="EI1095" s="123"/>
      <c r="EJ1095" s="123"/>
      <c r="EK1095" s="123"/>
      <c r="EL1095" s="123"/>
      <c r="EM1095" s="123"/>
      <c r="EN1095" s="123"/>
      <c r="EO1095" s="123"/>
      <c r="EP1095" s="123"/>
      <c r="EQ1095" s="123"/>
      <c r="ER1095" s="123"/>
      <c r="ES1095" s="123"/>
      <c r="ET1095" s="123"/>
      <c r="EU1095" s="123"/>
      <c r="EV1095" s="123"/>
      <c r="EW1095" s="123"/>
      <c r="EX1095" s="123"/>
      <c r="EY1095" s="123"/>
      <c r="EZ1095" s="123"/>
      <c r="FA1095" s="123"/>
      <c r="FB1095" s="123"/>
      <c r="FC1095" s="123"/>
      <c r="FD1095" s="123"/>
      <c r="FE1095" s="123"/>
      <c r="FF1095" s="123"/>
      <c r="FG1095" s="123"/>
      <c r="FH1095" s="123"/>
      <c r="FI1095" s="123"/>
      <c r="FJ1095" s="123"/>
      <c r="FK1095" s="123"/>
      <c r="FL1095" s="123"/>
      <c r="FM1095" s="123"/>
      <c r="FN1095" s="123"/>
      <c r="FO1095" s="123"/>
      <c r="FP1095" s="123"/>
      <c r="FQ1095" s="123"/>
      <c r="FR1095" s="123"/>
      <c r="FS1095" s="123"/>
      <c r="FT1095" s="123"/>
      <c r="FU1095" s="123"/>
      <c r="FV1095" s="123"/>
      <c r="FW1095" s="123"/>
      <c r="FX1095" s="123"/>
      <c r="FY1095" s="123"/>
      <c r="FZ1095" s="123"/>
      <c r="GA1095" s="123"/>
      <c r="GB1095" s="123"/>
      <c r="GC1095" s="123"/>
      <c r="GD1095" s="123"/>
      <c r="GE1095" s="123"/>
      <c r="GF1095" s="123"/>
      <c r="GG1095" s="123"/>
      <c r="GH1095" s="123"/>
      <c r="GI1095" s="123"/>
      <c r="GJ1095" s="123"/>
      <c r="GK1095" s="123"/>
      <c r="GL1095" s="123"/>
      <c r="GM1095" s="123"/>
      <c r="GN1095" s="123"/>
      <c r="GO1095" s="123"/>
      <c r="GP1095" s="123"/>
      <c r="GQ1095" s="123"/>
      <c r="GR1095" s="123"/>
      <c r="GS1095" s="123"/>
      <c r="GT1095" s="123"/>
      <c r="GU1095" s="123"/>
      <c r="GV1095" s="123"/>
      <c r="GW1095" s="123"/>
      <c r="GX1095" s="123"/>
      <c r="GY1095" s="123"/>
      <c r="GZ1095" s="123"/>
      <c r="HA1095" s="123"/>
      <c r="HB1095" s="123"/>
      <c r="HC1095" s="123"/>
      <c r="HD1095" s="123"/>
      <c r="HE1095" s="123"/>
      <c r="HF1095" s="123"/>
      <c r="HG1095" s="123"/>
      <c r="HH1095" s="123"/>
      <c r="HI1095" s="123"/>
      <c r="HJ1095" s="123"/>
      <c r="HK1095" s="123"/>
      <c r="HL1095" s="123"/>
      <c r="HM1095" s="123"/>
      <c r="HN1095" s="123"/>
      <c r="HO1095" s="123"/>
      <c r="HP1095" s="123"/>
      <c r="HQ1095" s="123"/>
      <c r="HR1095" s="123"/>
      <c r="HS1095" s="123"/>
      <c r="HT1095" s="123"/>
      <c r="HU1095" s="123"/>
      <c r="HV1095" s="123"/>
      <c r="HW1095" s="123"/>
      <c r="HX1095" s="123"/>
      <c r="HY1095" s="123"/>
      <c r="HZ1095" s="123"/>
      <c r="IA1095" s="123"/>
      <c r="IB1095" s="123"/>
      <c r="IC1095" s="123"/>
      <c r="ID1095" s="123"/>
      <c r="IE1095" s="123"/>
      <c r="IF1095" s="123"/>
      <c r="IG1095" s="123"/>
      <c r="IH1095" s="123"/>
      <c r="II1095" s="123"/>
      <c r="IJ1095" s="123"/>
      <c r="IK1095" s="123"/>
      <c r="IL1095" s="123"/>
    </row>
    <row r="1096" spans="1:246" ht="45">
      <c r="B1096" s="49" t="s">
        <v>23</v>
      </c>
      <c r="E1096" s="90">
        <v>1</v>
      </c>
      <c r="F1096" s="115" t="s">
        <v>1083</v>
      </c>
      <c r="G1096" s="124" t="s">
        <v>918</v>
      </c>
      <c r="H1096" s="222">
        <f>SUM(I1096:K1096)</f>
        <v>160.5</v>
      </c>
      <c r="I1096" s="203">
        <v>160.5</v>
      </c>
      <c r="J1096" s="113"/>
      <c r="K1096" s="113"/>
      <c r="L1096" s="88">
        <v>160.5</v>
      </c>
      <c r="M1096" s="113">
        <v>160.5</v>
      </c>
      <c r="N1096" s="114"/>
      <c r="O1096" s="113"/>
      <c r="P1096" s="113">
        <v>0</v>
      </c>
      <c r="Q1096" s="113"/>
      <c r="R1096" s="114"/>
      <c r="S1096" s="114"/>
      <c r="T1096" s="114">
        <v>0</v>
      </c>
      <c r="U1096" s="114">
        <v>0</v>
      </c>
      <c r="V1096" s="114"/>
      <c r="W1096" s="114"/>
      <c r="X1096" s="82" t="s">
        <v>918</v>
      </c>
      <c r="Y1096" s="90"/>
      <c r="Z1096" s="50">
        <f t="shared" si="205"/>
        <v>160.5</v>
      </c>
      <c r="AA1096" s="51">
        <f t="shared" si="206"/>
        <v>160.5</v>
      </c>
      <c r="AB1096" s="51">
        <f t="shared" si="207"/>
        <v>0</v>
      </c>
      <c r="AC1096" s="51">
        <f t="shared" si="208"/>
        <v>0</v>
      </c>
      <c r="AD1096" s="84"/>
      <c r="AE1096" s="84"/>
      <c r="AF1096" s="84"/>
      <c r="AG1096" s="84"/>
      <c r="AH1096" s="84"/>
      <c r="AI1096" s="84"/>
      <c r="AJ1096" s="84"/>
      <c r="AK1096" s="84"/>
      <c r="AL1096" s="84"/>
      <c r="AM1096" s="84"/>
      <c r="AN1096" s="84"/>
      <c r="AO1096" s="84"/>
      <c r="AP1096" s="84"/>
      <c r="AQ1096" s="84"/>
      <c r="AR1096" s="84"/>
      <c r="AS1096" s="84"/>
      <c r="AT1096" s="84"/>
      <c r="AU1096" s="84"/>
      <c r="AV1096" s="84"/>
      <c r="AW1096" s="84"/>
      <c r="AX1096" s="84"/>
      <c r="AY1096" s="84"/>
      <c r="AZ1096" s="84"/>
      <c r="BA1096" s="84"/>
      <c r="BB1096" s="84"/>
      <c r="BC1096" s="84"/>
      <c r="BD1096" s="84"/>
      <c r="BE1096" s="84"/>
      <c r="BF1096" s="84"/>
      <c r="BG1096" s="84"/>
      <c r="BH1096" s="84"/>
      <c r="BI1096" s="84"/>
      <c r="BJ1096" s="84"/>
      <c r="BK1096" s="84"/>
      <c r="BL1096" s="84"/>
      <c r="BM1096" s="84"/>
      <c r="BN1096" s="84"/>
      <c r="BO1096" s="84"/>
      <c r="BP1096" s="84"/>
      <c r="BQ1096" s="84"/>
      <c r="BR1096" s="84"/>
      <c r="BS1096" s="84"/>
      <c r="BT1096" s="84"/>
      <c r="BU1096" s="84"/>
      <c r="BV1096" s="84"/>
      <c r="BW1096" s="84"/>
      <c r="BX1096" s="84"/>
      <c r="BY1096" s="84"/>
      <c r="BZ1096" s="84"/>
      <c r="CA1096" s="84"/>
      <c r="CB1096" s="84"/>
      <c r="CC1096" s="84"/>
      <c r="CD1096" s="84"/>
      <c r="CE1096" s="84"/>
      <c r="CF1096" s="84"/>
      <c r="CG1096" s="84"/>
      <c r="CH1096" s="84"/>
      <c r="CI1096" s="84"/>
      <c r="CJ1096" s="84"/>
      <c r="CK1096" s="84"/>
      <c r="CL1096" s="84"/>
      <c r="CM1096" s="84"/>
      <c r="CN1096" s="84"/>
      <c r="CO1096" s="84"/>
      <c r="CP1096" s="84"/>
      <c r="CQ1096" s="84"/>
      <c r="CR1096" s="84"/>
      <c r="CS1096" s="84"/>
      <c r="CT1096" s="84"/>
      <c r="CU1096" s="84"/>
      <c r="CV1096" s="84"/>
      <c r="CW1096" s="84"/>
      <c r="CX1096" s="84"/>
      <c r="CY1096" s="84"/>
      <c r="CZ1096" s="84"/>
      <c r="DA1096" s="84"/>
      <c r="DB1096" s="84"/>
      <c r="DC1096" s="84"/>
      <c r="DD1096" s="84"/>
      <c r="DE1096" s="84"/>
      <c r="DF1096" s="84"/>
      <c r="DG1096" s="84"/>
      <c r="DH1096" s="84"/>
      <c r="DI1096" s="84"/>
      <c r="DJ1096" s="84"/>
      <c r="DK1096" s="84"/>
      <c r="DL1096" s="84"/>
      <c r="DM1096" s="84"/>
      <c r="DN1096" s="84"/>
      <c r="DO1096" s="84"/>
      <c r="DP1096" s="84"/>
      <c r="DQ1096" s="84"/>
      <c r="DR1096" s="84"/>
      <c r="DS1096" s="84"/>
      <c r="DT1096" s="84"/>
      <c r="DU1096" s="84"/>
      <c r="DV1096" s="84"/>
      <c r="DW1096" s="84"/>
      <c r="DX1096" s="84"/>
      <c r="DY1096" s="84"/>
      <c r="DZ1096" s="84"/>
      <c r="EA1096" s="84"/>
      <c r="EB1096" s="84"/>
      <c r="EC1096" s="84"/>
      <c r="ED1096" s="84"/>
      <c r="EE1096" s="84"/>
      <c r="EF1096" s="84"/>
      <c r="EG1096" s="84"/>
      <c r="EH1096" s="84"/>
      <c r="EI1096" s="84"/>
      <c r="EJ1096" s="84"/>
      <c r="EK1096" s="84"/>
      <c r="EL1096" s="84"/>
      <c r="EM1096" s="84"/>
      <c r="EN1096" s="84"/>
      <c r="EO1096" s="84"/>
      <c r="EP1096" s="84"/>
      <c r="EQ1096" s="84"/>
      <c r="ER1096" s="84"/>
      <c r="ES1096" s="84"/>
      <c r="ET1096" s="84"/>
      <c r="EU1096" s="84"/>
      <c r="EV1096" s="84"/>
      <c r="EW1096" s="84"/>
      <c r="EX1096" s="84"/>
      <c r="EY1096" s="84"/>
      <c r="EZ1096" s="84"/>
      <c r="FA1096" s="84"/>
      <c r="FB1096" s="84"/>
      <c r="FC1096" s="84"/>
      <c r="FD1096" s="84"/>
      <c r="FE1096" s="84"/>
      <c r="FF1096" s="84"/>
      <c r="FG1096" s="84"/>
      <c r="FH1096" s="84"/>
      <c r="FI1096" s="84"/>
      <c r="FJ1096" s="84"/>
      <c r="FK1096" s="84"/>
      <c r="FL1096" s="84"/>
      <c r="FM1096" s="84"/>
      <c r="FN1096" s="84"/>
      <c r="FO1096" s="84"/>
      <c r="FP1096" s="84"/>
      <c r="FQ1096" s="84"/>
      <c r="FR1096" s="84"/>
      <c r="FS1096" s="84"/>
      <c r="FT1096" s="84"/>
      <c r="FU1096" s="84"/>
      <c r="FV1096" s="84"/>
      <c r="FW1096" s="84"/>
      <c r="FX1096" s="84"/>
      <c r="FY1096" s="84"/>
      <c r="FZ1096" s="84"/>
      <c r="GA1096" s="84"/>
      <c r="GB1096" s="84"/>
      <c r="GC1096" s="84"/>
      <c r="GD1096" s="84"/>
      <c r="GE1096" s="84"/>
      <c r="GF1096" s="84"/>
      <c r="GG1096" s="84"/>
      <c r="GH1096" s="84"/>
      <c r="GI1096" s="84"/>
      <c r="GJ1096" s="84"/>
      <c r="GK1096" s="84"/>
      <c r="GL1096" s="84"/>
      <c r="GM1096" s="84"/>
      <c r="GN1096" s="84"/>
      <c r="GO1096" s="84"/>
      <c r="GP1096" s="84"/>
      <c r="GQ1096" s="84"/>
      <c r="GR1096" s="84"/>
      <c r="GS1096" s="84"/>
      <c r="GT1096" s="84"/>
      <c r="GU1096" s="84"/>
      <c r="GV1096" s="84"/>
      <c r="GW1096" s="84"/>
      <c r="GX1096" s="84"/>
      <c r="GY1096" s="84"/>
      <c r="GZ1096" s="84"/>
      <c r="HA1096" s="84"/>
      <c r="HB1096" s="84"/>
      <c r="HC1096" s="84"/>
      <c r="HD1096" s="84"/>
      <c r="HE1096" s="84"/>
      <c r="HF1096" s="84"/>
      <c r="HG1096" s="84"/>
      <c r="HH1096" s="84"/>
      <c r="HI1096" s="84"/>
      <c r="HJ1096" s="84"/>
      <c r="HK1096" s="84"/>
      <c r="HL1096" s="84"/>
      <c r="HM1096" s="84"/>
      <c r="HN1096" s="84"/>
      <c r="HO1096" s="84"/>
      <c r="HP1096" s="84"/>
      <c r="HQ1096" s="84"/>
      <c r="HR1096" s="84"/>
      <c r="HS1096" s="84"/>
      <c r="HT1096" s="84"/>
      <c r="HU1096" s="84"/>
      <c r="HV1096" s="84"/>
      <c r="HW1096" s="84"/>
      <c r="HX1096" s="84"/>
      <c r="HY1096" s="84"/>
      <c r="HZ1096" s="84"/>
      <c r="IA1096" s="84"/>
      <c r="IB1096" s="84"/>
      <c r="IC1096" s="84"/>
      <c r="ID1096" s="84"/>
      <c r="IE1096" s="84"/>
      <c r="IF1096" s="84"/>
      <c r="IG1096" s="84"/>
      <c r="IH1096" s="84"/>
      <c r="II1096" s="84"/>
      <c r="IJ1096" s="84"/>
      <c r="IK1096" s="84"/>
      <c r="IL1096" s="84"/>
    </row>
    <row r="1097" spans="1:246" ht="60">
      <c r="B1097" s="49" t="s">
        <v>23</v>
      </c>
      <c r="E1097" s="90">
        <v>2</v>
      </c>
      <c r="F1097" s="115" t="s">
        <v>1084</v>
      </c>
      <c r="G1097" s="124" t="s">
        <v>913</v>
      </c>
      <c r="H1097" s="222">
        <f>SUM(I1097:K1097)</f>
        <v>160.5</v>
      </c>
      <c r="I1097" s="203">
        <v>160.5</v>
      </c>
      <c r="J1097" s="113"/>
      <c r="K1097" s="113"/>
      <c r="L1097" s="88">
        <v>160.5</v>
      </c>
      <c r="M1097" s="113">
        <v>160.5</v>
      </c>
      <c r="N1097" s="114"/>
      <c r="O1097" s="113"/>
      <c r="P1097" s="113">
        <v>0</v>
      </c>
      <c r="Q1097" s="113"/>
      <c r="R1097" s="114"/>
      <c r="S1097" s="114"/>
      <c r="T1097" s="114">
        <v>1.4999999999986358E-2</v>
      </c>
      <c r="U1097" s="114">
        <v>1.4999999999986358E-2</v>
      </c>
      <c r="V1097" s="114"/>
      <c r="W1097" s="114"/>
      <c r="X1097" s="82" t="s">
        <v>911</v>
      </c>
      <c r="Y1097" s="90"/>
      <c r="Z1097" s="50">
        <f t="shared" si="205"/>
        <v>160.5</v>
      </c>
      <c r="AA1097" s="51">
        <f t="shared" si="206"/>
        <v>160.5</v>
      </c>
      <c r="AB1097" s="51">
        <f t="shared" si="207"/>
        <v>0</v>
      </c>
      <c r="AC1097" s="51">
        <f t="shared" si="208"/>
        <v>1.4999999999986358E-2</v>
      </c>
      <c r="AD1097" s="84"/>
      <c r="AE1097" s="84"/>
      <c r="AF1097" s="84"/>
      <c r="AG1097" s="84"/>
      <c r="AH1097" s="84"/>
      <c r="AI1097" s="84"/>
      <c r="AJ1097" s="84"/>
      <c r="AK1097" s="84"/>
      <c r="AL1097" s="84"/>
      <c r="AM1097" s="84"/>
      <c r="AN1097" s="84"/>
      <c r="AO1097" s="84"/>
      <c r="AP1097" s="84"/>
      <c r="AQ1097" s="84"/>
      <c r="AR1097" s="84"/>
      <c r="AS1097" s="84"/>
      <c r="AT1097" s="84"/>
      <c r="AU1097" s="84"/>
      <c r="AV1097" s="84"/>
      <c r="AW1097" s="84"/>
      <c r="AX1097" s="84"/>
      <c r="AY1097" s="84"/>
      <c r="AZ1097" s="84"/>
      <c r="BA1097" s="84"/>
      <c r="BB1097" s="84"/>
      <c r="BC1097" s="84"/>
      <c r="BD1097" s="84"/>
      <c r="BE1097" s="84"/>
      <c r="BF1097" s="84"/>
      <c r="BG1097" s="84"/>
      <c r="BH1097" s="84"/>
      <c r="BI1097" s="84"/>
      <c r="BJ1097" s="84"/>
      <c r="BK1097" s="84"/>
      <c r="BL1097" s="84"/>
      <c r="BM1097" s="84"/>
      <c r="BN1097" s="84"/>
      <c r="BO1097" s="84"/>
      <c r="BP1097" s="84"/>
      <c r="BQ1097" s="84"/>
      <c r="BR1097" s="84"/>
      <c r="BS1097" s="84"/>
      <c r="BT1097" s="84"/>
      <c r="BU1097" s="84"/>
      <c r="BV1097" s="84"/>
      <c r="BW1097" s="84"/>
      <c r="BX1097" s="84"/>
      <c r="BY1097" s="84"/>
      <c r="BZ1097" s="84"/>
      <c r="CA1097" s="84"/>
      <c r="CB1097" s="84"/>
      <c r="CC1097" s="84"/>
      <c r="CD1097" s="84"/>
      <c r="CE1097" s="84"/>
      <c r="CF1097" s="84"/>
      <c r="CG1097" s="84"/>
      <c r="CH1097" s="84"/>
      <c r="CI1097" s="84"/>
      <c r="CJ1097" s="84"/>
      <c r="CK1097" s="84"/>
      <c r="CL1097" s="84"/>
      <c r="CM1097" s="84"/>
      <c r="CN1097" s="84"/>
      <c r="CO1097" s="84"/>
      <c r="CP1097" s="84"/>
      <c r="CQ1097" s="84"/>
      <c r="CR1097" s="84"/>
      <c r="CS1097" s="84"/>
      <c r="CT1097" s="84"/>
      <c r="CU1097" s="84"/>
      <c r="CV1097" s="84"/>
      <c r="CW1097" s="84"/>
      <c r="CX1097" s="84"/>
      <c r="CY1097" s="84"/>
      <c r="CZ1097" s="84"/>
      <c r="DA1097" s="84"/>
      <c r="DB1097" s="84"/>
      <c r="DC1097" s="84"/>
      <c r="DD1097" s="84"/>
      <c r="DE1097" s="84"/>
      <c r="DF1097" s="84"/>
      <c r="DG1097" s="84"/>
      <c r="DH1097" s="84"/>
      <c r="DI1097" s="84"/>
      <c r="DJ1097" s="84"/>
      <c r="DK1097" s="84"/>
      <c r="DL1097" s="84"/>
      <c r="DM1097" s="84"/>
      <c r="DN1097" s="84"/>
      <c r="DO1097" s="84"/>
      <c r="DP1097" s="84"/>
      <c r="DQ1097" s="84"/>
      <c r="DR1097" s="84"/>
      <c r="DS1097" s="84"/>
      <c r="DT1097" s="84"/>
      <c r="DU1097" s="84"/>
      <c r="DV1097" s="84"/>
      <c r="DW1097" s="84"/>
      <c r="DX1097" s="84"/>
      <c r="DY1097" s="84"/>
      <c r="DZ1097" s="84"/>
      <c r="EA1097" s="84"/>
      <c r="EB1097" s="84"/>
      <c r="EC1097" s="84"/>
      <c r="ED1097" s="84"/>
      <c r="EE1097" s="84"/>
      <c r="EF1097" s="84"/>
      <c r="EG1097" s="84"/>
      <c r="EH1097" s="84"/>
      <c r="EI1097" s="84"/>
      <c r="EJ1097" s="84"/>
      <c r="EK1097" s="84"/>
      <c r="EL1097" s="84"/>
      <c r="EM1097" s="84"/>
      <c r="EN1097" s="84"/>
      <c r="EO1097" s="84"/>
      <c r="EP1097" s="84"/>
      <c r="EQ1097" s="84"/>
      <c r="ER1097" s="84"/>
      <c r="ES1097" s="84"/>
      <c r="ET1097" s="84"/>
      <c r="EU1097" s="84"/>
      <c r="EV1097" s="84"/>
      <c r="EW1097" s="84"/>
      <c r="EX1097" s="84"/>
      <c r="EY1097" s="84"/>
      <c r="EZ1097" s="84"/>
      <c r="FA1097" s="84"/>
      <c r="FB1097" s="84"/>
      <c r="FC1097" s="84"/>
      <c r="FD1097" s="84"/>
      <c r="FE1097" s="84"/>
      <c r="FF1097" s="84"/>
      <c r="FG1097" s="84"/>
      <c r="FH1097" s="84"/>
      <c r="FI1097" s="84"/>
      <c r="FJ1097" s="84"/>
      <c r="FK1097" s="84"/>
      <c r="FL1097" s="84"/>
      <c r="FM1097" s="84"/>
      <c r="FN1097" s="84"/>
      <c r="FO1097" s="84"/>
      <c r="FP1097" s="84"/>
      <c r="FQ1097" s="84"/>
      <c r="FR1097" s="84"/>
      <c r="FS1097" s="84"/>
      <c r="FT1097" s="84"/>
      <c r="FU1097" s="84"/>
      <c r="FV1097" s="84"/>
      <c r="FW1097" s="84"/>
      <c r="FX1097" s="84"/>
      <c r="FY1097" s="84"/>
      <c r="FZ1097" s="84"/>
      <c r="GA1097" s="84"/>
      <c r="GB1097" s="84"/>
      <c r="GC1097" s="84"/>
      <c r="GD1097" s="84"/>
      <c r="GE1097" s="84"/>
      <c r="GF1097" s="84"/>
      <c r="GG1097" s="84"/>
      <c r="GH1097" s="84"/>
      <c r="GI1097" s="84"/>
      <c r="GJ1097" s="84"/>
      <c r="GK1097" s="84"/>
      <c r="GL1097" s="84"/>
      <c r="GM1097" s="84"/>
      <c r="GN1097" s="84"/>
      <c r="GO1097" s="84"/>
      <c r="GP1097" s="84"/>
      <c r="GQ1097" s="84"/>
      <c r="GR1097" s="84"/>
      <c r="GS1097" s="84"/>
      <c r="GT1097" s="84"/>
      <c r="GU1097" s="84"/>
      <c r="GV1097" s="84"/>
      <c r="GW1097" s="84"/>
      <c r="GX1097" s="84"/>
      <c r="GY1097" s="84"/>
      <c r="GZ1097" s="84"/>
      <c r="HA1097" s="84"/>
      <c r="HB1097" s="84"/>
      <c r="HC1097" s="84"/>
      <c r="HD1097" s="84"/>
      <c r="HE1097" s="84"/>
      <c r="HF1097" s="84"/>
      <c r="HG1097" s="84"/>
      <c r="HH1097" s="84"/>
      <c r="HI1097" s="84"/>
      <c r="HJ1097" s="84"/>
      <c r="HK1097" s="84"/>
      <c r="HL1097" s="84"/>
      <c r="HM1097" s="84"/>
      <c r="HN1097" s="84"/>
      <c r="HO1097" s="84"/>
      <c r="HP1097" s="84"/>
      <c r="HQ1097" s="84"/>
      <c r="HR1097" s="84"/>
      <c r="HS1097" s="84"/>
      <c r="HT1097" s="84"/>
      <c r="HU1097" s="84"/>
      <c r="HV1097" s="84"/>
      <c r="HW1097" s="84"/>
      <c r="HX1097" s="84"/>
      <c r="HY1097" s="84"/>
      <c r="HZ1097" s="84"/>
      <c r="IA1097" s="84"/>
      <c r="IB1097" s="84"/>
      <c r="IC1097" s="84"/>
      <c r="ID1097" s="84"/>
      <c r="IE1097" s="84"/>
      <c r="IF1097" s="84"/>
      <c r="IG1097" s="84"/>
      <c r="IH1097" s="84"/>
      <c r="II1097" s="84"/>
      <c r="IJ1097" s="84"/>
      <c r="IK1097" s="84"/>
      <c r="IL1097" s="84"/>
    </row>
    <row r="1098" spans="1:246" ht="75">
      <c r="B1098" s="49" t="s">
        <v>23</v>
      </c>
      <c r="E1098" s="90">
        <v>3</v>
      </c>
      <c r="F1098" s="115" t="s">
        <v>1085</v>
      </c>
      <c r="G1098" s="395" t="s">
        <v>911</v>
      </c>
      <c r="H1098" s="222">
        <f>SUM(I1098:K1098)</f>
        <v>215.5</v>
      </c>
      <c r="I1098" s="203">
        <v>215.5</v>
      </c>
      <c r="J1098" s="113"/>
      <c r="K1098" s="113"/>
      <c r="L1098" s="88">
        <v>215.5</v>
      </c>
      <c r="M1098" s="113">
        <v>215.5</v>
      </c>
      <c r="N1098" s="114"/>
      <c r="O1098" s="113"/>
      <c r="P1098" s="113">
        <v>0</v>
      </c>
      <c r="Q1098" s="113"/>
      <c r="R1098" s="114"/>
      <c r="S1098" s="114"/>
      <c r="T1098" s="114">
        <v>1.8050000000000068</v>
      </c>
      <c r="U1098" s="114">
        <v>1.8050000000000068</v>
      </c>
      <c r="V1098" s="114"/>
      <c r="W1098" s="114"/>
      <c r="X1098" s="82" t="s">
        <v>911</v>
      </c>
      <c r="Y1098" s="90"/>
      <c r="Z1098" s="50">
        <f t="shared" si="205"/>
        <v>215.5</v>
      </c>
      <c r="AA1098" s="51">
        <f t="shared" si="206"/>
        <v>215.5</v>
      </c>
      <c r="AB1098" s="51">
        <f t="shared" si="207"/>
        <v>0</v>
      </c>
      <c r="AC1098" s="51">
        <f t="shared" si="208"/>
        <v>1.8050000000000068</v>
      </c>
      <c r="AD1098" s="84"/>
      <c r="AE1098" s="84"/>
      <c r="AF1098" s="84"/>
      <c r="AG1098" s="84"/>
      <c r="AH1098" s="84"/>
      <c r="AI1098" s="84"/>
      <c r="AJ1098" s="84"/>
      <c r="AK1098" s="84"/>
      <c r="AL1098" s="84"/>
      <c r="AM1098" s="84"/>
      <c r="AN1098" s="84"/>
      <c r="AO1098" s="84"/>
      <c r="AP1098" s="84"/>
      <c r="AQ1098" s="84"/>
      <c r="AR1098" s="84"/>
      <c r="AS1098" s="84"/>
      <c r="AT1098" s="84"/>
      <c r="AU1098" s="84"/>
      <c r="AV1098" s="84"/>
      <c r="AW1098" s="84"/>
      <c r="AX1098" s="84"/>
      <c r="AY1098" s="84"/>
      <c r="AZ1098" s="84"/>
      <c r="BA1098" s="84"/>
      <c r="BB1098" s="84"/>
      <c r="BC1098" s="84"/>
      <c r="BD1098" s="84"/>
      <c r="BE1098" s="84"/>
      <c r="BF1098" s="84"/>
      <c r="BG1098" s="84"/>
      <c r="BH1098" s="84"/>
      <c r="BI1098" s="84"/>
      <c r="BJ1098" s="84"/>
      <c r="BK1098" s="84"/>
      <c r="BL1098" s="84"/>
      <c r="BM1098" s="84"/>
      <c r="BN1098" s="84"/>
      <c r="BO1098" s="84"/>
      <c r="BP1098" s="84"/>
      <c r="BQ1098" s="84"/>
      <c r="BR1098" s="84"/>
      <c r="BS1098" s="84"/>
      <c r="BT1098" s="84"/>
      <c r="BU1098" s="84"/>
      <c r="BV1098" s="84"/>
      <c r="BW1098" s="84"/>
      <c r="BX1098" s="84"/>
      <c r="BY1098" s="84"/>
      <c r="BZ1098" s="84"/>
      <c r="CA1098" s="84"/>
      <c r="CB1098" s="84"/>
      <c r="CC1098" s="84"/>
      <c r="CD1098" s="84"/>
      <c r="CE1098" s="84"/>
      <c r="CF1098" s="84"/>
      <c r="CG1098" s="84"/>
      <c r="CH1098" s="84"/>
      <c r="CI1098" s="84"/>
      <c r="CJ1098" s="84"/>
      <c r="CK1098" s="84"/>
      <c r="CL1098" s="84"/>
      <c r="CM1098" s="84"/>
      <c r="CN1098" s="84"/>
      <c r="CO1098" s="84"/>
      <c r="CP1098" s="84"/>
      <c r="CQ1098" s="84"/>
      <c r="CR1098" s="84"/>
      <c r="CS1098" s="84"/>
      <c r="CT1098" s="84"/>
      <c r="CU1098" s="84"/>
      <c r="CV1098" s="84"/>
      <c r="CW1098" s="84"/>
      <c r="CX1098" s="84"/>
      <c r="CY1098" s="84"/>
      <c r="CZ1098" s="84"/>
      <c r="DA1098" s="84"/>
      <c r="DB1098" s="84"/>
      <c r="DC1098" s="84"/>
      <c r="DD1098" s="84"/>
      <c r="DE1098" s="84"/>
      <c r="DF1098" s="84"/>
      <c r="DG1098" s="84"/>
      <c r="DH1098" s="84"/>
      <c r="DI1098" s="84"/>
      <c r="DJ1098" s="84"/>
      <c r="DK1098" s="84"/>
      <c r="DL1098" s="84"/>
      <c r="DM1098" s="84"/>
      <c r="DN1098" s="84"/>
      <c r="DO1098" s="84"/>
      <c r="DP1098" s="84"/>
      <c r="DQ1098" s="84"/>
      <c r="DR1098" s="84"/>
      <c r="DS1098" s="84"/>
      <c r="DT1098" s="84"/>
      <c r="DU1098" s="84"/>
      <c r="DV1098" s="84"/>
      <c r="DW1098" s="84"/>
      <c r="DX1098" s="84"/>
      <c r="DY1098" s="84"/>
      <c r="DZ1098" s="84"/>
      <c r="EA1098" s="84"/>
      <c r="EB1098" s="84"/>
      <c r="EC1098" s="84"/>
      <c r="ED1098" s="84"/>
      <c r="EE1098" s="84"/>
      <c r="EF1098" s="84"/>
      <c r="EG1098" s="84"/>
      <c r="EH1098" s="84"/>
      <c r="EI1098" s="84"/>
      <c r="EJ1098" s="84"/>
      <c r="EK1098" s="84"/>
      <c r="EL1098" s="84"/>
      <c r="EM1098" s="84"/>
      <c r="EN1098" s="84"/>
      <c r="EO1098" s="84"/>
      <c r="EP1098" s="84"/>
      <c r="EQ1098" s="84"/>
      <c r="ER1098" s="84"/>
      <c r="ES1098" s="84"/>
      <c r="ET1098" s="84"/>
      <c r="EU1098" s="84"/>
      <c r="EV1098" s="84"/>
      <c r="EW1098" s="84"/>
      <c r="EX1098" s="84"/>
      <c r="EY1098" s="84"/>
      <c r="EZ1098" s="84"/>
      <c r="FA1098" s="84"/>
      <c r="FB1098" s="84"/>
      <c r="FC1098" s="84"/>
      <c r="FD1098" s="84"/>
      <c r="FE1098" s="84"/>
      <c r="FF1098" s="84"/>
      <c r="FG1098" s="84"/>
      <c r="FH1098" s="84"/>
      <c r="FI1098" s="84"/>
      <c r="FJ1098" s="84"/>
      <c r="FK1098" s="84"/>
      <c r="FL1098" s="84"/>
      <c r="FM1098" s="84"/>
      <c r="FN1098" s="84"/>
      <c r="FO1098" s="84"/>
      <c r="FP1098" s="84"/>
      <c r="FQ1098" s="84"/>
      <c r="FR1098" s="84"/>
      <c r="FS1098" s="84"/>
      <c r="FT1098" s="84"/>
      <c r="FU1098" s="84"/>
      <c r="FV1098" s="84"/>
      <c r="FW1098" s="84"/>
      <c r="FX1098" s="84"/>
      <c r="FY1098" s="84"/>
      <c r="FZ1098" s="84"/>
      <c r="GA1098" s="84"/>
      <c r="GB1098" s="84"/>
      <c r="GC1098" s="84"/>
      <c r="GD1098" s="84"/>
      <c r="GE1098" s="84"/>
      <c r="GF1098" s="84"/>
      <c r="GG1098" s="84"/>
      <c r="GH1098" s="84"/>
      <c r="GI1098" s="84"/>
      <c r="GJ1098" s="84"/>
      <c r="GK1098" s="84"/>
      <c r="GL1098" s="84"/>
      <c r="GM1098" s="84"/>
      <c r="GN1098" s="84"/>
      <c r="GO1098" s="84"/>
      <c r="GP1098" s="84"/>
      <c r="GQ1098" s="84"/>
      <c r="GR1098" s="84"/>
      <c r="GS1098" s="84"/>
      <c r="GT1098" s="84"/>
      <c r="GU1098" s="84"/>
      <c r="GV1098" s="84"/>
      <c r="GW1098" s="84"/>
      <c r="GX1098" s="84"/>
      <c r="GY1098" s="84"/>
      <c r="GZ1098" s="84"/>
      <c r="HA1098" s="84"/>
      <c r="HB1098" s="84"/>
      <c r="HC1098" s="84"/>
      <c r="HD1098" s="84"/>
      <c r="HE1098" s="84"/>
      <c r="HF1098" s="84"/>
      <c r="HG1098" s="84"/>
      <c r="HH1098" s="84"/>
      <c r="HI1098" s="84"/>
      <c r="HJ1098" s="84"/>
      <c r="HK1098" s="84"/>
      <c r="HL1098" s="84"/>
      <c r="HM1098" s="84"/>
      <c r="HN1098" s="84"/>
      <c r="HO1098" s="84"/>
      <c r="HP1098" s="84"/>
      <c r="HQ1098" s="84"/>
      <c r="HR1098" s="84"/>
      <c r="HS1098" s="84"/>
      <c r="HT1098" s="84"/>
      <c r="HU1098" s="84"/>
      <c r="HV1098" s="84"/>
      <c r="HW1098" s="84"/>
      <c r="HX1098" s="84"/>
      <c r="HY1098" s="84"/>
      <c r="HZ1098" s="84"/>
      <c r="IA1098" s="84"/>
      <c r="IB1098" s="84"/>
      <c r="IC1098" s="84"/>
      <c r="ID1098" s="84"/>
      <c r="IE1098" s="84"/>
      <c r="IF1098" s="84"/>
      <c r="IG1098" s="84"/>
      <c r="IH1098" s="84"/>
      <c r="II1098" s="84"/>
      <c r="IJ1098" s="84"/>
      <c r="IK1098" s="84"/>
      <c r="IL1098" s="84"/>
    </row>
    <row r="1099" spans="1:246" ht="45">
      <c r="B1099" s="49" t="s">
        <v>23</v>
      </c>
      <c r="E1099" s="90">
        <v>4</v>
      </c>
      <c r="F1099" s="115" t="s">
        <v>1315</v>
      </c>
      <c r="G1099" s="395"/>
      <c r="H1099" s="222">
        <f>SUM(I1099:K1099)</f>
        <v>156</v>
      </c>
      <c r="I1099" s="203">
        <v>156</v>
      </c>
      <c r="J1099" s="113"/>
      <c r="K1099" s="113"/>
      <c r="L1099" s="88"/>
      <c r="M1099" s="113"/>
      <c r="N1099" s="114"/>
      <c r="O1099" s="113"/>
      <c r="P1099" s="113">
        <v>156</v>
      </c>
      <c r="Q1099" s="113">
        <v>156</v>
      </c>
      <c r="R1099" s="114"/>
      <c r="S1099" s="114"/>
      <c r="T1099" s="114"/>
      <c r="U1099" s="114"/>
      <c r="V1099" s="114"/>
      <c r="W1099" s="114"/>
      <c r="X1099" s="82"/>
      <c r="Y1099" s="90"/>
      <c r="Z1099" s="50">
        <f t="shared" si="205"/>
        <v>156</v>
      </c>
      <c r="AA1099" s="51">
        <f t="shared" si="206"/>
        <v>0</v>
      </c>
      <c r="AB1099" s="51">
        <f t="shared" si="207"/>
        <v>156</v>
      </c>
      <c r="AC1099" s="51">
        <f t="shared" si="208"/>
        <v>0</v>
      </c>
      <c r="AD1099" s="84"/>
      <c r="AE1099" s="84"/>
      <c r="AF1099" s="84"/>
      <c r="AG1099" s="84"/>
      <c r="AH1099" s="84"/>
      <c r="AI1099" s="84"/>
      <c r="AJ1099" s="84"/>
      <c r="AK1099" s="84"/>
      <c r="AL1099" s="84"/>
      <c r="AM1099" s="84"/>
      <c r="AN1099" s="84"/>
      <c r="AO1099" s="84"/>
      <c r="AP1099" s="84"/>
      <c r="AQ1099" s="84"/>
      <c r="AR1099" s="84"/>
      <c r="AS1099" s="84"/>
      <c r="AT1099" s="84"/>
      <c r="AU1099" s="84"/>
      <c r="AV1099" s="84"/>
      <c r="AW1099" s="84"/>
      <c r="AX1099" s="84"/>
      <c r="AY1099" s="84"/>
      <c r="AZ1099" s="84"/>
      <c r="BA1099" s="84"/>
      <c r="BB1099" s="84"/>
      <c r="BC1099" s="84"/>
      <c r="BD1099" s="84"/>
      <c r="BE1099" s="84"/>
      <c r="BF1099" s="84"/>
      <c r="BG1099" s="84"/>
      <c r="BH1099" s="84"/>
      <c r="BI1099" s="84"/>
      <c r="BJ1099" s="84"/>
      <c r="BK1099" s="84"/>
      <c r="BL1099" s="84"/>
      <c r="BM1099" s="84"/>
      <c r="BN1099" s="84"/>
      <c r="BO1099" s="84"/>
      <c r="BP1099" s="84"/>
      <c r="BQ1099" s="84"/>
      <c r="BR1099" s="84"/>
      <c r="BS1099" s="84"/>
      <c r="BT1099" s="84"/>
      <c r="BU1099" s="84"/>
      <c r="BV1099" s="84"/>
      <c r="BW1099" s="84"/>
      <c r="BX1099" s="84"/>
      <c r="BY1099" s="84"/>
      <c r="BZ1099" s="84"/>
      <c r="CA1099" s="84"/>
      <c r="CB1099" s="84"/>
      <c r="CC1099" s="84"/>
      <c r="CD1099" s="84"/>
      <c r="CE1099" s="84"/>
      <c r="CF1099" s="84"/>
      <c r="CG1099" s="84"/>
      <c r="CH1099" s="84"/>
      <c r="CI1099" s="84"/>
      <c r="CJ1099" s="84"/>
      <c r="CK1099" s="84"/>
      <c r="CL1099" s="84"/>
      <c r="CM1099" s="84"/>
      <c r="CN1099" s="84"/>
      <c r="CO1099" s="84"/>
      <c r="CP1099" s="84"/>
      <c r="CQ1099" s="84"/>
      <c r="CR1099" s="84"/>
      <c r="CS1099" s="84"/>
      <c r="CT1099" s="84"/>
      <c r="CU1099" s="84"/>
      <c r="CV1099" s="84"/>
      <c r="CW1099" s="84"/>
      <c r="CX1099" s="84"/>
      <c r="CY1099" s="84"/>
      <c r="CZ1099" s="84"/>
      <c r="DA1099" s="84"/>
      <c r="DB1099" s="84"/>
      <c r="DC1099" s="84"/>
      <c r="DD1099" s="84"/>
      <c r="DE1099" s="84"/>
      <c r="DF1099" s="84"/>
      <c r="DG1099" s="84"/>
      <c r="DH1099" s="84"/>
      <c r="DI1099" s="84"/>
      <c r="DJ1099" s="84"/>
      <c r="DK1099" s="84"/>
      <c r="DL1099" s="84"/>
      <c r="DM1099" s="84"/>
      <c r="DN1099" s="84"/>
      <c r="DO1099" s="84"/>
      <c r="DP1099" s="84"/>
      <c r="DQ1099" s="84"/>
      <c r="DR1099" s="84"/>
      <c r="DS1099" s="84"/>
      <c r="DT1099" s="84"/>
      <c r="DU1099" s="84"/>
      <c r="DV1099" s="84"/>
      <c r="DW1099" s="84"/>
      <c r="DX1099" s="84"/>
      <c r="DY1099" s="84"/>
      <c r="DZ1099" s="84"/>
      <c r="EA1099" s="84"/>
      <c r="EB1099" s="84"/>
      <c r="EC1099" s="84"/>
      <c r="ED1099" s="84"/>
      <c r="EE1099" s="84"/>
      <c r="EF1099" s="84"/>
      <c r="EG1099" s="84"/>
      <c r="EH1099" s="84"/>
      <c r="EI1099" s="84"/>
      <c r="EJ1099" s="84"/>
      <c r="EK1099" s="84"/>
      <c r="EL1099" s="84"/>
      <c r="EM1099" s="84"/>
      <c r="EN1099" s="84"/>
      <c r="EO1099" s="84"/>
      <c r="EP1099" s="84"/>
      <c r="EQ1099" s="84"/>
      <c r="ER1099" s="84"/>
      <c r="ES1099" s="84"/>
      <c r="ET1099" s="84"/>
      <c r="EU1099" s="84"/>
      <c r="EV1099" s="84"/>
      <c r="EW1099" s="84"/>
      <c r="EX1099" s="84"/>
      <c r="EY1099" s="84"/>
      <c r="EZ1099" s="84"/>
      <c r="FA1099" s="84"/>
      <c r="FB1099" s="84"/>
      <c r="FC1099" s="84"/>
      <c r="FD1099" s="84"/>
      <c r="FE1099" s="84"/>
      <c r="FF1099" s="84"/>
      <c r="FG1099" s="84"/>
      <c r="FH1099" s="84"/>
      <c r="FI1099" s="84"/>
      <c r="FJ1099" s="84"/>
      <c r="FK1099" s="84"/>
      <c r="FL1099" s="84"/>
      <c r="FM1099" s="84"/>
      <c r="FN1099" s="84"/>
      <c r="FO1099" s="84"/>
      <c r="FP1099" s="84"/>
      <c r="FQ1099" s="84"/>
      <c r="FR1099" s="84"/>
      <c r="FS1099" s="84"/>
      <c r="FT1099" s="84"/>
      <c r="FU1099" s="84"/>
      <c r="FV1099" s="84"/>
      <c r="FW1099" s="84"/>
      <c r="FX1099" s="84"/>
      <c r="FY1099" s="84"/>
      <c r="FZ1099" s="84"/>
      <c r="GA1099" s="84"/>
      <c r="GB1099" s="84"/>
      <c r="GC1099" s="84"/>
      <c r="GD1099" s="84"/>
      <c r="GE1099" s="84"/>
      <c r="GF1099" s="84"/>
      <c r="GG1099" s="84"/>
      <c r="GH1099" s="84"/>
      <c r="GI1099" s="84"/>
      <c r="GJ1099" s="84"/>
      <c r="GK1099" s="84"/>
      <c r="GL1099" s="84"/>
      <c r="GM1099" s="84"/>
      <c r="GN1099" s="84"/>
      <c r="GO1099" s="84"/>
      <c r="GP1099" s="84"/>
      <c r="GQ1099" s="84"/>
      <c r="GR1099" s="84"/>
      <c r="GS1099" s="84"/>
      <c r="GT1099" s="84"/>
      <c r="GU1099" s="84"/>
      <c r="GV1099" s="84"/>
      <c r="GW1099" s="84"/>
      <c r="GX1099" s="84"/>
      <c r="GY1099" s="84"/>
      <c r="GZ1099" s="84"/>
      <c r="HA1099" s="84"/>
      <c r="HB1099" s="84"/>
      <c r="HC1099" s="84"/>
      <c r="HD1099" s="84"/>
      <c r="HE1099" s="84"/>
      <c r="HF1099" s="84"/>
      <c r="HG1099" s="84"/>
      <c r="HH1099" s="84"/>
      <c r="HI1099" s="84"/>
      <c r="HJ1099" s="84"/>
      <c r="HK1099" s="84"/>
      <c r="HL1099" s="84"/>
      <c r="HM1099" s="84"/>
      <c r="HN1099" s="84"/>
      <c r="HO1099" s="84"/>
      <c r="HP1099" s="84"/>
      <c r="HQ1099" s="84"/>
      <c r="HR1099" s="84"/>
      <c r="HS1099" s="84"/>
      <c r="HT1099" s="84"/>
      <c r="HU1099" s="84"/>
      <c r="HV1099" s="84"/>
      <c r="HW1099" s="84"/>
      <c r="HX1099" s="84"/>
      <c r="HY1099" s="84"/>
      <c r="HZ1099" s="84"/>
      <c r="IA1099" s="84"/>
      <c r="IB1099" s="84"/>
      <c r="IC1099" s="84"/>
      <c r="ID1099" s="84"/>
      <c r="IE1099" s="84"/>
      <c r="IF1099" s="84"/>
      <c r="IG1099" s="84"/>
      <c r="IH1099" s="84"/>
      <c r="II1099" s="84"/>
      <c r="IJ1099" s="84"/>
      <c r="IK1099" s="84"/>
      <c r="IL1099" s="84"/>
    </row>
    <row r="1100" spans="1:246" ht="30">
      <c r="B1100" s="49" t="s">
        <v>23</v>
      </c>
      <c r="E1100" s="90">
        <v>5</v>
      </c>
      <c r="F1100" s="108" t="s">
        <v>1086</v>
      </c>
      <c r="G1100" s="395" t="s">
        <v>907</v>
      </c>
      <c r="H1100" s="222">
        <f>SUM(I1100:K1100)</f>
        <v>215.5</v>
      </c>
      <c r="I1100" s="203">
        <v>215.5</v>
      </c>
      <c r="J1100" s="113"/>
      <c r="K1100" s="113"/>
      <c r="L1100" s="88">
        <v>215.5</v>
      </c>
      <c r="M1100" s="113">
        <v>215.5</v>
      </c>
      <c r="N1100" s="114"/>
      <c r="O1100" s="113"/>
      <c r="P1100" s="113">
        <v>0</v>
      </c>
      <c r="Q1100" s="113"/>
      <c r="R1100" s="114"/>
      <c r="S1100" s="114"/>
      <c r="T1100" s="114">
        <v>1.2295269999999903</v>
      </c>
      <c r="U1100" s="114">
        <v>1.2295269999999903</v>
      </c>
      <c r="V1100" s="114"/>
      <c r="W1100" s="114"/>
      <c r="X1100" s="82" t="s">
        <v>907</v>
      </c>
      <c r="Y1100" s="90"/>
      <c r="Z1100" s="50">
        <f t="shared" ref="Z1100:Z1163" si="228">I1100+J1100+K1100</f>
        <v>215.5</v>
      </c>
      <c r="AA1100" s="51">
        <f t="shared" ref="AA1100:AA1163" si="229">M1100+N1100+O1100</f>
        <v>215.5</v>
      </c>
      <c r="AB1100" s="51">
        <f t="shared" ref="AB1100:AB1163" si="230">Q1100+R1100+S1100</f>
        <v>0</v>
      </c>
      <c r="AC1100" s="51">
        <f t="shared" ref="AC1100:AC1163" si="231">U1100+V1100+W1100</f>
        <v>1.2295269999999903</v>
      </c>
      <c r="AD1100" s="84"/>
      <c r="AE1100" s="84"/>
      <c r="AF1100" s="84"/>
      <c r="AG1100" s="84"/>
      <c r="AH1100" s="84"/>
      <c r="AI1100" s="84"/>
      <c r="AJ1100" s="84"/>
      <c r="AK1100" s="84"/>
      <c r="AL1100" s="84"/>
      <c r="AM1100" s="84"/>
      <c r="AN1100" s="84"/>
      <c r="AO1100" s="84"/>
      <c r="AP1100" s="84"/>
      <c r="AQ1100" s="84"/>
      <c r="AR1100" s="84"/>
      <c r="AS1100" s="84"/>
      <c r="AT1100" s="84"/>
      <c r="AU1100" s="84"/>
      <c r="AV1100" s="84"/>
      <c r="AW1100" s="84"/>
      <c r="AX1100" s="84"/>
      <c r="AY1100" s="84"/>
      <c r="AZ1100" s="84"/>
      <c r="BA1100" s="84"/>
      <c r="BB1100" s="84"/>
      <c r="BC1100" s="84"/>
      <c r="BD1100" s="84"/>
      <c r="BE1100" s="84"/>
      <c r="BF1100" s="84"/>
      <c r="BG1100" s="84"/>
      <c r="BH1100" s="84"/>
      <c r="BI1100" s="84"/>
      <c r="BJ1100" s="84"/>
      <c r="BK1100" s="84"/>
      <c r="BL1100" s="84"/>
      <c r="BM1100" s="84"/>
      <c r="BN1100" s="84"/>
      <c r="BO1100" s="84"/>
      <c r="BP1100" s="84"/>
      <c r="BQ1100" s="84"/>
      <c r="BR1100" s="84"/>
      <c r="BS1100" s="84"/>
      <c r="BT1100" s="84"/>
      <c r="BU1100" s="84"/>
      <c r="BV1100" s="84"/>
      <c r="BW1100" s="84"/>
      <c r="BX1100" s="84"/>
      <c r="BY1100" s="84"/>
      <c r="BZ1100" s="84"/>
      <c r="CA1100" s="84"/>
      <c r="CB1100" s="84"/>
      <c r="CC1100" s="84"/>
      <c r="CD1100" s="84"/>
      <c r="CE1100" s="84"/>
      <c r="CF1100" s="84"/>
      <c r="CG1100" s="84"/>
      <c r="CH1100" s="84"/>
      <c r="CI1100" s="84"/>
      <c r="CJ1100" s="84"/>
      <c r="CK1100" s="84"/>
      <c r="CL1100" s="84"/>
      <c r="CM1100" s="84"/>
      <c r="CN1100" s="84"/>
      <c r="CO1100" s="84"/>
      <c r="CP1100" s="84"/>
      <c r="CQ1100" s="84"/>
      <c r="CR1100" s="84"/>
      <c r="CS1100" s="84"/>
      <c r="CT1100" s="84"/>
      <c r="CU1100" s="84"/>
      <c r="CV1100" s="84"/>
      <c r="CW1100" s="84"/>
      <c r="CX1100" s="84"/>
      <c r="CY1100" s="84"/>
      <c r="CZ1100" s="84"/>
      <c r="DA1100" s="84"/>
      <c r="DB1100" s="84"/>
      <c r="DC1100" s="84"/>
      <c r="DD1100" s="84"/>
      <c r="DE1100" s="84"/>
      <c r="DF1100" s="84"/>
      <c r="DG1100" s="84"/>
      <c r="DH1100" s="84"/>
      <c r="DI1100" s="84"/>
      <c r="DJ1100" s="84"/>
      <c r="DK1100" s="84"/>
      <c r="DL1100" s="84"/>
      <c r="DM1100" s="84"/>
      <c r="DN1100" s="84"/>
      <c r="DO1100" s="84"/>
      <c r="DP1100" s="84"/>
      <c r="DQ1100" s="84"/>
      <c r="DR1100" s="84"/>
      <c r="DS1100" s="84"/>
      <c r="DT1100" s="84"/>
      <c r="DU1100" s="84"/>
      <c r="DV1100" s="84"/>
      <c r="DW1100" s="84"/>
      <c r="DX1100" s="84"/>
      <c r="DY1100" s="84"/>
      <c r="DZ1100" s="84"/>
      <c r="EA1100" s="84"/>
      <c r="EB1100" s="84"/>
      <c r="EC1100" s="84"/>
      <c r="ED1100" s="84"/>
      <c r="EE1100" s="84"/>
      <c r="EF1100" s="84"/>
      <c r="EG1100" s="84"/>
      <c r="EH1100" s="84"/>
      <c r="EI1100" s="84"/>
      <c r="EJ1100" s="84"/>
      <c r="EK1100" s="84"/>
      <c r="EL1100" s="84"/>
      <c r="EM1100" s="84"/>
      <c r="EN1100" s="84"/>
      <c r="EO1100" s="84"/>
      <c r="EP1100" s="84"/>
      <c r="EQ1100" s="84"/>
      <c r="ER1100" s="84"/>
      <c r="ES1100" s="84"/>
      <c r="ET1100" s="84"/>
      <c r="EU1100" s="84"/>
      <c r="EV1100" s="84"/>
      <c r="EW1100" s="84"/>
      <c r="EX1100" s="84"/>
      <c r="EY1100" s="84"/>
      <c r="EZ1100" s="84"/>
      <c r="FA1100" s="84"/>
      <c r="FB1100" s="84"/>
      <c r="FC1100" s="84"/>
      <c r="FD1100" s="84"/>
      <c r="FE1100" s="84"/>
      <c r="FF1100" s="84"/>
      <c r="FG1100" s="84"/>
      <c r="FH1100" s="84"/>
      <c r="FI1100" s="84"/>
      <c r="FJ1100" s="84"/>
      <c r="FK1100" s="84"/>
      <c r="FL1100" s="84"/>
      <c r="FM1100" s="84"/>
      <c r="FN1100" s="84"/>
      <c r="FO1100" s="84"/>
      <c r="FP1100" s="84"/>
      <c r="FQ1100" s="84"/>
      <c r="FR1100" s="84"/>
      <c r="FS1100" s="84"/>
      <c r="FT1100" s="84"/>
      <c r="FU1100" s="84"/>
      <c r="FV1100" s="84"/>
      <c r="FW1100" s="84"/>
      <c r="FX1100" s="84"/>
      <c r="FY1100" s="84"/>
      <c r="FZ1100" s="84"/>
      <c r="GA1100" s="84"/>
      <c r="GB1100" s="84"/>
      <c r="GC1100" s="84"/>
      <c r="GD1100" s="84"/>
      <c r="GE1100" s="84"/>
      <c r="GF1100" s="84"/>
      <c r="GG1100" s="84"/>
      <c r="GH1100" s="84"/>
      <c r="GI1100" s="84"/>
      <c r="GJ1100" s="84"/>
      <c r="GK1100" s="84"/>
      <c r="GL1100" s="84"/>
      <c r="GM1100" s="84"/>
      <c r="GN1100" s="84"/>
      <c r="GO1100" s="84"/>
      <c r="GP1100" s="84"/>
      <c r="GQ1100" s="84"/>
      <c r="GR1100" s="84"/>
      <c r="GS1100" s="84"/>
      <c r="GT1100" s="84"/>
      <c r="GU1100" s="84"/>
      <c r="GV1100" s="84"/>
      <c r="GW1100" s="84"/>
      <c r="GX1100" s="84"/>
      <c r="GY1100" s="84"/>
      <c r="GZ1100" s="84"/>
      <c r="HA1100" s="84"/>
      <c r="HB1100" s="84"/>
      <c r="HC1100" s="84"/>
      <c r="HD1100" s="84"/>
      <c r="HE1100" s="84"/>
      <c r="HF1100" s="84"/>
      <c r="HG1100" s="84"/>
      <c r="HH1100" s="84"/>
      <c r="HI1100" s="84"/>
      <c r="HJ1100" s="84"/>
      <c r="HK1100" s="84"/>
      <c r="HL1100" s="84"/>
      <c r="HM1100" s="84"/>
      <c r="HN1100" s="84"/>
      <c r="HO1100" s="84"/>
      <c r="HP1100" s="84"/>
      <c r="HQ1100" s="84"/>
      <c r="HR1100" s="84"/>
      <c r="HS1100" s="84"/>
      <c r="HT1100" s="84"/>
      <c r="HU1100" s="84"/>
      <c r="HV1100" s="84"/>
      <c r="HW1100" s="84"/>
      <c r="HX1100" s="84"/>
      <c r="HY1100" s="84"/>
      <c r="HZ1100" s="84"/>
      <c r="IA1100" s="84"/>
      <c r="IB1100" s="84"/>
      <c r="IC1100" s="84"/>
      <c r="ID1100" s="84"/>
      <c r="IE1100" s="84"/>
      <c r="IF1100" s="84"/>
      <c r="IG1100" s="84"/>
      <c r="IH1100" s="84"/>
      <c r="II1100" s="84"/>
      <c r="IJ1100" s="84"/>
      <c r="IK1100" s="84"/>
      <c r="IL1100" s="84"/>
    </row>
    <row r="1101" spans="1:246" ht="21" customHeight="1">
      <c r="B1101" s="49" t="s">
        <v>23</v>
      </c>
      <c r="E1101" s="90"/>
      <c r="F1101" s="115" t="s">
        <v>1316</v>
      </c>
      <c r="G1101" s="395"/>
      <c r="H1101" s="222">
        <v>313</v>
      </c>
      <c r="I1101" s="203">
        <v>313</v>
      </c>
      <c r="J1101" s="113"/>
      <c r="K1101" s="113"/>
      <c r="L1101" s="88"/>
      <c r="M1101" s="113"/>
      <c r="N1101" s="114"/>
      <c r="O1101" s="113"/>
      <c r="P1101" s="113">
        <v>313</v>
      </c>
      <c r="Q1101" s="113">
        <v>313</v>
      </c>
      <c r="R1101" s="114"/>
      <c r="S1101" s="114"/>
      <c r="T1101" s="114"/>
      <c r="U1101" s="114"/>
      <c r="V1101" s="114"/>
      <c r="W1101" s="114"/>
      <c r="X1101" s="82"/>
      <c r="Y1101" s="90"/>
      <c r="Z1101" s="50">
        <f t="shared" si="228"/>
        <v>313</v>
      </c>
      <c r="AA1101" s="51">
        <f t="shared" si="229"/>
        <v>0</v>
      </c>
      <c r="AB1101" s="51">
        <f t="shared" si="230"/>
        <v>313</v>
      </c>
      <c r="AC1101" s="51">
        <f t="shared" si="231"/>
        <v>0</v>
      </c>
      <c r="AD1101" s="84"/>
      <c r="AE1101" s="84"/>
      <c r="AF1101" s="84"/>
      <c r="AG1101" s="84"/>
      <c r="AH1101" s="84"/>
      <c r="AI1101" s="84"/>
      <c r="AJ1101" s="84"/>
      <c r="AK1101" s="84"/>
      <c r="AL1101" s="84"/>
      <c r="AM1101" s="84"/>
      <c r="AN1101" s="84"/>
      <c r="AO1101" s="84"/>
      <c r="AP1101" s="84"/>
      <c r="AQ1101" s="84"/>
      <c r="AR1101" s="84"/>
      <c r="AS1101" s="84"/>
      <c r="AT1101" s="84"/>
      <c r="AU1101" s="84"/>
      <c r="AV1101" s="84"/>
      <c r="AW1101" s="84"/>
      <c r="AX1101" s="84"/>
      <c r="AY1101" s="84"/>
      <c r="AZ1101" s="84"/>
      <c r="BA1101" s="84"/>
      <c r="BB1101" s="84"/>
      <c r="BC1101" s="84"/>
      <c r="BD1101" s="84"/>
      <c r="BE1101" s="84"/>
      <c r="BF1101" s="84"/>
      <c r="BG1101" s="84"/>
      <c r="BH1101" s="84"/>
      <c r="BI1101" s="84"/>
      <c r="BJ1101" s="84"/>
      <c r="BK1101" s="84"/>
      <c r="BL1101" s="84"/>
      <c r="BM1101" s="84"/>
      <c r="BN1101" s="84"/>
      <c r="BO1101" s="84"/>
      <c r="BP1101" s="84"/>
      <c r="BQ1101" s="84"/>
      <c r="BR1101" s="84"/>
      <c r="BS1101" s="84"/>
      <c r="BT1101" s="84"/>
      <c r="BU1101" s="84"/>
      <c r="BV1101" s="84"/>
      <c r="BW1101" s="84"/>
      <c r="BX1101" s="84"/>
      <c r="BY1101" s="84"/>
      <c r="BZ1101" s="84"/>
      <c r="CA1101" s="84"/>
      <c r="CB1101" s="84"/>
      <c r="CC1101" s="84"/>
      <c r="CD1101" s="84"/>
      <c r="CE1101" s="84"/>
      <c r="CF1101" s="84"/>
      <c r="CG1101" s="84"/>
      <c r="CH1101" s="84"/>
      <c r="CI1101" s="84"/>
      <c r="CJ1101" s="84"/>
      <c r="CK1101" s="84"/>
      <c r="CL1101" s="84"/>
      <c r="CM1101" s="84"/>
      <c r="CN1101" s="84"/>
      <c r="CO1101" s="84"/>
      <c r="CP1101" s="84"/>
      <c r="CQ1101" s="84"/>
      <c r="CR1101" s="84"/>
      <c r="CS1101" s="84"/>
      <c r="CT1101" s="84"/>
      <c r="CU1101" s="84"/>
      <c r="CV1101" s="84"/>
      <c r="CW1101" s="84"/>
      <c r="CX1101" s="84"/>
      <c r="CY1101" s="84"/>
      <c r="CZ1101" s="84"/>
      <c r="DA1101" s="84"/>
      <c r="DB1101" s="84"/>
      <c r="DC1101" s="84"/>
      <c r="DD1101" s="84"/>
      <c r="DE1101" s="84"/>
      <c r="DF1101" s="84"/>
      <c r="DG1101" s="84"/>
      <c r="DH1101" s="84"/>
      <c r="DI1101" s="84"/>
      <c r="DJ1101" s="84"/>
      <c r="DK1101" s="84"/>
      <c r="DL1101" s="84"/>
      <c r="DM1101" s="84"/>
      <c r="DN1101" s="84"/>
      <c r="DO1101" s="84"/>
      <c r="DP1101" s="84"/>
      <c r="DQ1101" s="84"/>
      <c r="DR1101" s="84"/>
      <c r="DS1101" s="84"/>
      <c r="DT1101" s="84"/>
      <c r="DU1101" s="84"/>
      <c r="DV1101" s="84"/>
      <c r="DW1101" s="84"/>
      <c r="DX1101" s="84"/>
      <c r="DY1101" s="84"/>
      <c r="DZ1101" s="84"/>
      <c r="EA1101" s="84"/>
      <c r="EB1101" s="84"/>
      <c r="EC1101" s="84"/>
      <c r="ED1101" s="84"/>
      <c r="EE1101" s="84"/>
      <c r="EF1101" s="84"/>
      <c r="EG1101" s="84"/>
      <c r="EH1101" s="84"/>
      <c r="EI1101" s="84"/>
      <c r="EJ1101" s="84"/>
      <c r="EK1101" s="84"/>
      <c r="EL1101" s="84"/>
      <c r="EM1101" s="84"/>
      <c r="EN1101" s="84"/>
      <c r="EO1101" s="84"/>
      <c r="EP1101" s="84"/>
      <c r="EQ1101" s="84"/>
      <c r="ER1101" s="84"/>
      <c r="ES1101" s="84"/>
      <c r="ET1101" s="84"/>
      <c r="EU1101" s="84"/>
      <c r="EV1101" s="84"/>
      <c r="EW1101" s="84"/>
      <c r="EX1101" s="84"/>
      <c r="EY1101" s="84"/>
      <c r="EZ1101" s="84"/>
      <c r="FA1101" s="84"/>
      <c r="FB1101" s="84"/>
      <c r="FC1101" s="84"/>
      <c r="FD1101" s="84"/>
      <c r="FE1101" s="84"/>
      <c r="FF1101" s="84"/>
      <c r="FG1101" s="84"/>
      <c r="FH1101" s="84"/>
      <c r="FI1101" s="84"/>
      <c r="FJ1101" s="84"/>
      <c r="FK1101" s="84"/>
      <c r="FL1101" s="84"/>
      <c r="FM1101" s="84"/>
      <c r="FN1101" s="84"/>
      <c r="FO1101" s="84"/>
      <c r="FP1101" s="84"/>
      <c r="FQ1101" s="84"/>
      <c r="FR1101" s="84"/>
      <c r="FS1101" s="84"/>
      <c r="FT1101" s="84"/>
      <c r="FU1101" s="84"/>
      <c r="FV1101" s="84"/>
      <c r="FW1101" s="84"/>
      <c r="FX1101" s="84"/>
      <c r="FY1101" s="84"/>
      <c r="FZ1101" s="84"/>
      <c r="GA1101" s="84"/>
      <c r="GB1101" s="84"/>
      <c r="GC1101" s="84"/>
      <c r="GD1101" s="84"/>
      <c r="GE1101" s="84"/>
      <c r="GF1101" s="84"/>
      <c r="GG1101" s="84"/>
      <c r="GH1101" s="84"/>
      <c r="GI1101" s="84"/>
      <c r="GJ1101" s="84"/>
      <c r="GK1101" s="84"/>
      <c r="GL1101" s="84"/>
      <c r="GM1101" s="84"/>
      <c r="GN1101" s="84"/>
      <c r="GO1101" s="84"/>
      <c r="GP1101" s="84"/>
      <c r="GQ1101" s="84"/>
      <c r="GR1101" s="84"/>
      <c r="GS1101" s="84"/>
      <c r="GT1101" s="84"/>
      <c r="GU1101" s="84"/>
      <c r="GV1101" s="84"/>
      <c r="GW1101" s="84"/>
      <c r="GX1101" s="84"/>
      <c r="GY1101" s="84"/>
      <c r="GZ1101" s="84"/>
      <c r="HA1101" s="84"/>
      <c r="HB1101" s="84"/>
      <c r="HC1101" s="84"/>
      <c r="HD1101" s="84"/>
      <c r="HE1101" s="84"/>
      <c r="HF1101" s="84"/>
      <c r="HG1101" s="84"/>
      <c r="HH1101" s="84"/>
      <c r="HI1101" s="84"/>
      <c r="HJ1101" s="84"/>
      <c r="HK1101" s="84"/>
      <c r="HL1101" s="84"/>
      <c r="HM1101" s="84"/>
      <c r="HN1101" s="84"/>
      <c r="HO1101" s="84"/>
      <c r="HP1101" s="84"/>
      <c r="HQ1101" s="84"/>
      <c r="HR1101" s="84"/>
      <c r="HS1101" s="84"/>
      <c r="HT1101" s="84"/>
      <c r="HU1101" s="84"/>
      <c r="HV1101" s="84"/>
      <c r="HW1101" s="84"/>
      <c r="HX1101" s="84"/>
      <c r="HY1101" s="84"/>
      <c r="HZ1101" s="84"/>
      <c r="IA1101" s="84"/>
      <c r="IB1101" s="84"/>
      <c r="IC1101" s="84"/>
      <c r="ID1101" s="84"/>
      <c r="IE1101" s="84"/>
      <c r="IF1101" s="84"/>
      <c r="IG1101" s="84"/>
      <c r="IH1101" s="84"/>
      <c r="II1101" s="84"/>
      <c r="IJ1101" s="84"/>
      <c r="IK1101" s="84"/>
      <c r="IL1101" s="84"/>
    </row>
    <row r="1102" spans="1:246" ht="30">
      <c r="B1102" s="49" t="s">
        <v>23</v>
      </c>
      <c r="E1102" s="90">
        <v>6</v>
      </c>
      <c r="F1102" s="115" t="s">
        <v>1087</v>
      </c>
      <c r="G1102" s="124" t="s">
        <v>909</v>
      </c>
      <c r="H1102" s="222">
        <v>140</v>
      </c>
      <c r="I1102" s="203">
        <v>140</v>
      </c>
      <c r="J1102" s="113"/>
      <c r="K1102" s="113"/>
      <c r="L1102" s="88">
        <v>140</v>
      </c>
      <c r="M1102" s="113">
        <v>140</v>
      </c>
      <c r="N1102" s="114"/>
      <c r="O1102" s="113"/>
      <c r="P1102" s="113">
        <v>0</v>
      </c>
      <c r="Q1102" s="113"/>
      <c r="R1102" s="114"/>
      <c r="S1102" s="114"/>
      <c r="T1102" s="114">
        <v>0.95641900000001101</v>
      </c>
      <c r="U1102" s="114">
        <v>0.95641900000001101</v>
      </c>
      <c r="V1102" s="114"/>
      <c r="W1102" s="114"/>
      <c r="X1102" s="82" t="s">
        <v>907</v>
      </c>
      <c r="Y1102" s="90"/>
      <c r="Z1102" s="50">
        <f t="shared" si="228"/>
        <v>140</v>
      </c>
      <c r="AA1102" s="51">
        <f t="shared" si="229"/>
        <v>140</v>
      </c>
      <c r="AB1102" s="51">
        <f t="shared" si="230"/>
        <v>0</v>
      </c>
      <c r="AC1102" s="51">
        <f t="shared" si="231"/>
        <v>0.95641900000001101</v>
      </c>
      <c r="AD1102" s="84"/>
      <c r="AE1102" s="84"/>
      <c r="AF1102" s="84"/>
      <c r="AG1102" s="84"/>
      <c r="AH1102" s="84"/>
      <c r="AI1102" s="84"/>
      <c r="AJ1102" s="84"/>
      <c r="AK1102" s="84"/>
      <c r="AL1102" s="84"/>
      <c r="AM1102" s="84"/>
      <c r="AN1102" s="84"/>
      <c r="AO1102" s="84"/>
      <c r="AP1102" s="84"/>
      <c r="AQ1102" s="84"/>
      <c r="AR1102" s="84"/>
      <c r="AS1102" s="84"/>
      <c r="AT1102" s="84"/>
      <c r="AU1102" s="84"/>
      <c r="AV1102" s="84"/>
      <c r="AW1102" s="84"/>
      <c r="AX1102" s="84"/>
      <c r="AY1102" s="84"/>
      <c r="AZ1102" s="84"/>
      <c r="BA1102" s="84"/>
      <c r="BB1102" s="84"/>
      <c r="BC1102" s="84"/>
      <c r="BD1102" s="84"/>
      <c r="BE1102" s="84"/>
      <c r="BF1102" s="84"/>
      <c r="BG1102" s="84"/>
      <c r="BH1102" s="84"/>
      <c r="BI1102" s="84"/>
      <c r="BJ1102" s="84"/>
      <c r="BK1102" s="84"/>
      <c r="BL1102" s="84"/>
      <c r="BM1102" s="84"/>
      <c r="BN1102" s="84"/>
      <c r="BO1102" s="84"/>
      <c r="BP1102" s="84"/>
      <c r="BQ1102" s="84"/>
      <c r="BR1102" s="84"/>
      <c r="BS1102" s="84"/>
      <c r="BT1102" s="84"/>
      <c r="BU1102" s="84"/>
      <c r="BV1102" s="84"/>
      <c r="BW1102" s="84"/>
      <c r="BX1102" s="84"/>
      <c r="BY1102" s="84"/>
      <c r="BZ1102" s="84"/>
      <c r="CA1102" s="84"/>
      <c r="CB1102" s="84"/>
      <c r="CC1102" s="84"/>
      <c r="CD1102" s="84"/>
      <c r="CE1102" s="84"/>
      <c r="CF1102" s="84"/>
      <c r="CG1102" s="84"/>
      <c r="CH1102" s="84"/>
      <c r="CI1102" s="84"/>
      <c r="CJ1102" s="84"/>
      <c r="CK1102" s="84"/>
      <c r="CL1102" s="84"/>
      <c r="CM1102" s="84"/>
      <c r="CN1102" s="84"/>
      <c r="CO1102" s="84"/>
      <c r="CP1102" s="84"/>
      <c r="CQ1102" s="84"/>
      <c r="CR1102" s="84"/>
      <c r="CS1102" s="84"/>
      <c r="CT1102" s="84"/>
      <c r="CU1102" s="84"/>
      <c r="CV1102" s="84"/>
      <c r="CW1102" s="84"/>
      <c r="CX1102" s="84"/>
      <c r="CY1102" s="84"/>
      <c r="CZ1102" s="84"/>
      <c r="DA1102" s="84"/>
      <c r="DB1102" s="84"/>
      <c r="DC1102" s="84"/>
      <c r="DD1102" s="84"/>
      <c r="DE1102" s="84"/>
      <c r="DF1102" s="84"/>
      <c r="DG1102" s="84"/>
      <c r="DH1102" s="84"/>
      <c r="DI1102" s="84"/>
      <c r="DJ1102" s="84"/>
      <c r="DK1102" s="84"/>
      <c r="DL1102" s="84"/>
      <c r="DM1102" s="84"/>
      <c r="DN1102" s="84"/>
      <c r="DO1102" s="84"/>
      <c r="DP1102" s="84"/>
      <c r="DQ1102" s="84"/>
      <c r="DR1102" s="84"/>
      <c r="DS1102" s="84"/>
      <c r="DT1102" s="84"/>
      <c r="DU1102" s="84"/>
      <c r="DV1102" s="84"/>
      <c r="DW1102" s="84"/>
      <c r="DX1102" s="84"/>
      <c r="DY1102" s="84"/>
      <c r="DZ1102" s="84"/>
      <c r="EA1102" s="84"/>
      <c r="EB1102" s="84"/>
      <c r="EC1102" s="84"/>
      <c r="ED1102" s="84"/>
      <c r="EE1102" s="84"/>
      <c r="EF1102" s="84"/>
      <c r="EG1102" s="84"/>
      <c r="EH1102" s="84"/>
      <c r="EI1102" s="84"/>
      <c r="EJ1102" s="84"/>
      <c r="EK1102" s="84"/>
      <c r="EL1102" s="84"/>
      <c r="EM1102" s="84"/>
      <c r="EN1102" s="84"/>
      <c r="EO1102" s="84"/>
      <c r="EP1102" s="84"/>
      <c r="EQ1102" s="84"/>
      <c r="ER1102" s="84"/>
      <c r="ES1102" s="84"/>
      <c r="ET1102" s="84"/>
      <c r="EU1102" s="84"/>
      <c r="EV1102" s="84"/>
      <c r="EW1102" s="84"/>
      <c r="EX1102" s="84"/>
      <c r="EY1102" s="84"/>
      <c r="EZ1102" s="84"/>
      <c r="FA1102" s="84"/>
      <c r="FB1102" s="84"/>
      <c r="FC1102" s="84"/>
      <c r="FD1102" s="84"/>
      <c r="FE1102" s="84"/>
      <c r="FF1102" s="84"/>
      <c r="FG1102" s="84"/>
      <c r="FH1102" s="84"/>
      <c r="FI1102" s="84"/>
      <c r="FJ1102" s="84"/>
      <c r="FK1102" s="84"/>
      <c r="FL1102" s="84"/>
      <c r="FM1102" s="84"/>
      <c r="FN1102" s="84"/>
      <c r="FO1102" s="84"/>
      <c r="FP1102" s="84"/>
      <c r="FQ1102" s="84"/>
      <c r="FR1102" s="84"/>
      <c r="FS1102" s="84"/>
      <c r="FT1102" s="84"/>
      <c r="FU1102" s="84"/>
      <c r="FV1102" s="84"/>
      <c r="FW1102" s="84"/>
      <c r="FX1102" s="84"/>
      <c r="FY1102" s="84"/>
      <c r="FZ1102" s="84"/>
      <c r="GA1102" s="84"/>
      <c r="GB1102" s="84"/>
      <c r="GC1102" s="84"/>
      <c r="GD1102" s="84"/>
      <c r="GE1102" s="84"/>
      <c r="GF1102" s="84"/>
      <c r="GG1102" s="84"/>
      <c r="GH1102" s="84"/>
      <c r="GI1102" s="84"/>
      <c r="GJ1102" s="84"/>
      <c r="GK1102" s="84"/>
      <c r="GL1102" s="84"/>
      <c r="GM1102" s="84"/>
      <c r="GN1102" s="84"/>
      <c r="GO1102" s="84"/>
      <c r="GP1102" s="84"/>
      <c r="GQ1102" s="84"/>
      <c r="GR1102" s="84"/>
      <c r="GS1102" s="84"/>
      <c r="GT1102" s="84"/>
      <c r="GU1102" s="84"/>
      <c r="GV1102" s="84"/>
      <c r="GW1102" s="84"/>
      <c r="GX1102" s="84"/>
      <c r="GY1102" s="84"/>
      <c r="GZ1102" s="84"/>
      <c r="HA1102" s="84"/>
      <c r="HB1102" s="84"/>
      <c r="HC1102" s="84"/>
      <c r="HD1102" s="84"/>
      <c r="HE1102" s="84"/>
      <c r="HF1102" s="84"/>
      <c r="HG1102" s="84"/>
      <c r="HH1102" s="84"/>
      <c r="HI1102" s="84"/>
      <c r="HJ1102" s="84"/>
      <c r="HK1102" s="84"/>
      <c r="HL1102" s="84"/>
      <c r="HM1102" s="84"/>
      <c r="HN1102" s="84"/>
      <c r="HO1102" s="84"/>
      <c r="HP1102" s="84"/>
      <c r="HQ1102" s="84"/>
      <c r="HR1102" s="84"/>
      <c r="HS1102" s="84"/>
      <c r="HT1102" s="84"/>
      <c r="HU1102" s="84"/>
      <c r="HV1102" s="84"/>
      <c r="HW1102" s="84"/>
      <c r="HX1102" s="84"/>
      <c r="HY1102" s="84"/>
      <c r="HZ1102" s="84"/>
      <c r="IA1102" s="84"/>
      <c r="IB1102" s="84"/>
      <c r="IC1102" s="84"/>
      <c r="ID1102" s="84"/>
      <c r="IE1102" s="84"/>
      <c r="IF1102" s="84"/>
      <c r="IG1102" s="84"/>
      <c r="IH1102" s="84"/>
      <c r="II1102" s="84"/>
      <c r="IJ1102" s="84"/>
      <c r="IK1102" s="84"/>
      <c r="IL1102" s="84"/>
    </row>
    <row r="1103" spans="1:246" ht="30">
      <c r="B1103" s="49" t="s">
        <v>23</v>
      </c>
      <c r="E1103" s="90">
        <v>7</v>
      </c>
      <c r="F1103" s="115" t="s">
        <v>1088</v>
      </c>
      <c r="G1103" s="124" t="s">
        <v>922</v>
      </c>
      <c r="H1103" s="222">
        <v>140</v>
      </c>
      <c r="I1103" s="203">
        <v>140</v>
      </c>
      <c r="J1103" s="113"/>
      <c r="K1103" s="113"/>
      <c r="L1103" s="88">
        <v>140</v>
      </c>
      <c r="M1103" s="113">
        <v>140</v>
      </c>
      <c r="N1103" s="114"/>
      <c r="O1103" s="113"/>
      <c r="P1103" s="113">
        <v>0</v>
      </c>
      <c r="Q1103" s="113"/>
      <c r="R1103" s="114"/>
      <c r="S1103" s="114"/>
      <c r="T1103" s="114">
        <v>1.0323919999999873</v>
      </c>
      <c r="U1103" s="114">
        <v>1.0323919999999873</v>
      </c>
      <c r="V1103" s="114"/>
      <c r="W1103" s="114"/>
      <c r="X1103" s="82" t="s">
        <v>891</v>
      </c>
      <c r="Y1103" s="90"/>
      <c r="Z1103" s="50">
        <f t="shared" si="228"/>
        <v>140</v>
      </c>
      <c r="AA1103" s="51">
        <f t="shared" si="229"/>
        <v>140</v>
      </c>
      <c r="AB1103" s="51">
        <f t="shared" si="230"/>
        <v>0</v>
      </c>
      <c r="AC1103" s="51">
        <f t="shared" si="231"/>
        <v>1.0323919999999873</v>
      </c>
      <c r="AD1103" s="84"/>
      <c r="AE1103" s="84"/>
      <c r="AF1103" s="84"/>
      <c r="AG1103" s="84"/>
      <c r="AH1103" s="84"/>
      <c r="AI1103" s="84"/>
      <c r="AJ1103" s="84"/>
      <c r="AK1103" s="84"/>
      <c r="AL1103" s="84"/>
      <c r="AM1103" s="84"/>
      <c r="AN1103" s="84"/>
      <c r="AO1103" s="84"/>
      <c r="AP1103" s="84"/>
      <c r="AQ1103" s="84"/>
      <c r="AR1103" s="84"/>
      <c r="AS1103" s="84"/>
      <c r="AT1103" s="84"/>
      <c r="AU1103" s="84"/>
      <c r="AV1103" s="84"/>
      <c r="AW1103" s="84"/>
      <c r="AX1103" s="84"/>
      <c r="AY1103" s="84"/>
      <c r="AZ1103" s="84"/>
      <c r="BA1103" s="84"/>
      <c r="BB1103" s="84"/>
      <c r="BC1103" s="84"/>
      <c r="BD1103" s="84"/>
      <c r="BE1103" s="84"/>
      <c r="BF1103" s="84"/>
      <c r="BG1103" s="84"/>
      <c r="BH1103" s="84"/>
      <c r="BI1103" s="84"/>
      <c r="BJ1103" s="84"/>
      <c r="BK1103" s="84"/>
      <c r="BL1103" s="84"/>
      <c r="BM1103" s="84"/>
      <c r="BN1103" s="84"/>
      <c r="BO1103" s="84"/>
      <c r="BP1103" s="84"/>
      <c r="BQ1103" s="84"/>
      <c r="BR1103" s="84"/>
      <c r="BS1103" s="84"/>
      <c r="BT1103" s="84"/>
      <c r="BU1103" s="84"/>
      <c r="BV1103" s="84"/>
      <c r="BW1103" s="84"/>
      <c r="BX1103" s="84"/>
      <c r="BY1103" s="84"/>
      <c r="BZ1103" s="84"/>
      <c r="CA1103" s="84"/>
      <c r="CB1103" s="84"/>
      <c r="CC1103" s="84"/>
      <c r="CD1103" s="84"/>
      <c r="CE1103" s="84"/>
      <c r="CF1103" s="84"/>
      <c r="CG1103" s="84"/>
      <c r="CH1103" s="84"/>
      <c r="CI1103" s="84"/>
      <c r="CJ1103" s="84"/>
      <c r="CK1103" s="84"/>
      <c r="CL1103" s="84"/>
      <c r="CM1103" s="84"/>
      <c r="CN1103" s="84"/>
      <c r="CO1103" s="84"/>
      <c r="CP1103" s="84"/>
      <c r="CQ1103" s="84"/>
      <c r="CR1103" s="84"/>
      <c r="CS1103" s="84"/>
      <c r="CT1103" s="84"/>
      <c r="CU1103" s="84"/>
      <c r="CV1103" s="84"/>
      <c r="CW1103" s="84"/>
      <c r="CX1103" s="84"/>
      <c r="CY1103" s="84"/>
      <c r="CZ1103" s="84"/>
      <c r="DA1103" s="84"/>
      <c r="DB1103" s="84"/>
      <c r="DC1103" s="84"/>
      <c r="DD1103" s="84"/>
      <c r="DE1103" s="84"/>
      <c r="DF1103" s="84"/>
      <c r="DG1103" s="84"/>
      <c r="DH1103" s="84"/>
      <c r="DI1103" s="84"/>
      <c r="DJ1103" s="84"/>
      <c r="DK1103" s="84"/>
      <c r="DL1103" s="84"/>
      <c r="DM1103" s="84"/>
      <c r="DN1103" s="84"/>
      <c r="DO1103" s="84"/>
      <c r="DP1103" s="84"/>
      <c r="DQ1103" s="84"/>
      <c r="DR1103" s="84"/>
      <c r="DS1103" s="84"/>
      <c r="DT1103" s="84"/>
      <c r="DU1103" s="84"/>
      <c r="DV1103" s="84"/>
      <c r="DW1103" s="84"/>
      <c r="DX1103" s="84"/>
      <c r="DY1103" s="84"/>
      <c r="DZ1103" s="84"/>
      <c r="EA1103" s="84"/>
      <c r="EB1103" s="84"/>
      <c r="EC1103" s="84"/>
      <c r="ED1103" s="84"/>
      <c r="EE1103" s="84"/>
      <c r="EF1103" s="84"/>
      <c r="EG1103" s="84"/>
      <c r="EH1103" s="84"/>
      <c r="EI1103" s="84"/>
      <c r="EJ1103" s="84"/>
      <c r="EK1103" s="84"/>
      <c r="EL1103" s="84"/>
      <c r="EM1103" s="84"/>
      <c r="EN1103" s="84"/>
      <c r="EO1103" s="84"/>
      <c r="EP1103" s="84"/>
      <c r="EQ1103" s="84"/>
      <c r="ER1103" s="84"/>
      <c r="ES1103" s="84"/>
      <c r="ET1103" s="84"/>
      <c r="EU1103" s="84"/>
      <c r="EV1103" s="84"/>
      <c r="EW1103" s="84"/>
      <c r="EX1103" s="84"/>
      <c r="EY1103" s="84"/>
      <c r="EZ1103" s="84"/>
      <c r="FA1103" s="84"/>
      <c r="FB1103" s="84"/>
      <c r="FC1103" s="84"/>
      <c r="FD1103" s="84"/>
      <c r="FE1103" s="84"/>
      <c r="FF1103" s="84"/>
      <c r="FG1103" s="84"/>
      <c r="FH1103" s="84"/>
      <c r="FI1103" s="84"/>
      <c r="FJ1103" s="84"/>
      <c r="FK1103" s="84"/>
      <c r="FL1103" s="84"/>
      <c r="FM1103" s="84"/>
      <c r="FN1103" s="84"/>
      <c r="FO1103" s="84"/>
      <c r="FP1103" s="84"/>
      <c r="FQ1103" s="84"/>
      <c r="FR1103" s="84"/>
      <c r="FS1103" s="84"/>
      <c r="FT1103" s="84"/>
      <c r="FU1103" s="84"/>
      <c r="FV1103" s="84"/>
      <c r="FW1103" s="84"/>
      <c r="FX1103" s="84"/>
      <c r="FY1103" s="84"/>
      <c r="FZ1103" s="84"/>
      <c r="GA1103" s="84"/>
      <c r="GB1103" s="84"/>
      <c r="GC1103" s="84"/>
      <c r="GD1103" s="84"/>
      <c r="GE1103" s="84"/>
      <c r="GF1103" s="84"/>
      <c r="GG1103" s="84"/>
      <c r="GH1103" s="84"/>
      <c r="GI1103" s="84"/>
      <c r="GJ1103" s="84"/>
      <c r="GK1103" s="84"/>
      <c r="GL1103" s="84"/>
      <c r="GM1103" s="84"/>
      <c r="GN1103" s="84"/>
      <c r="GO1103" s="84"/>
      <c r="GP1103" s="84"/>
      <c r="GQ1103" s="84"/>
      <c r="GR1103" s="84"/>
      <c r="GS1103" s="84"/>
      <c r="GT1103" s="84"/>
      <c r="GU1103" s="84"/>
      <c r="GV1103" s="84"/>
      <c r="GW1103" s="84"/>
      <c r="GX1103" s="84"/>
      <c r="GY1103" s="84"/>
      <c r="GZ1103" s="84"/>
      <c r="HA1103" s="84"/>
      <c r="HB1103" s="84"/>
      <c r="HC1103" s="84"/>
      <c r="HD1103" s="84"/>
      <c r="HE1103" s="84"/>
      <c r="HF1103" s="84"/>
      <c r="HG1103" s="84"/>
      <c r="HH1103" s="84"/>
      <c r="HI1103" s="84"/>
      <c r="HJ1103" s="84"/>
      <c r="HK1103" s="84"/>
      <c r="HL1103" s="84"/>
      <c r="HM1103" s="84"/>
      <c r="HN1103" s="84"/>
      <c r="HO1103" s="84"/>
      <c r="HP1103" s="84"/>
      <c r="HQ1103" s="84"/>
      <c r="HR1103" s="84"/>
      <c r="HS1103" s="84"/>
      <c r="HT1103" s="84"/>
      <c r="HU1103" s="84"/>
      <c r="HV1103" s="84"/>
      <c r="HW1103" s="84"/>
      <c r="HX1103" s="84"/>
      <c r="HY1103" s="84"/>
      <c r="HZ1103" s="84"/>
      <c r="IA1103" s="84"/>
      <c r="IB1103" s="84"/>
      <c r="IC1103" s="84"/>
      <c r="ID1103" s="84"/>
      <c r="IE1103" s="84"/>
      <c r="IF1103" s="84"/>
      <c r="IG1103" s="84"/>
      <c r="IH1103" s="84"/>
      <c r="II1103" s="84"/>
      <c r="IJ1103" s="84"/>
      <c r="IK1103" s="84"/>
      <c r="IL1103" s="84"/>
    </row>
    <row r="1104" spans="1:246" ht="30">
      <c r="B1104" s="49" t="s">
        <v>23</v>
      </c>
      <c r="E1104" s="90">
        <v>8</v>
      </c>
      <c r="F1104" s="115" t="s">
        <v>1089</v>
      </c>
      <c r="G1104" s="124" t="s">
        <v>915</v>
      </c>
      <c r="H1104" s="222">
        <v>140</v>
      </c>
      <c r="I1104" s="203">
        <v>140</v>
      </c>
      <c r="J1104" s="113"/>
      <c r="K1104" s="113"/>
      <c r="L1104" s="88">
        <v>140</v>
      </c>
      <c r="M1104" s="113">
        <v>140</v>
      </c>
      <c r="N1104" s="114"/>
      <c r="O1104" s="113"/>
      <c r="P1104" s="113">
        <v>0</v>
      </c>
      <c r="Q1104" s="113"/>
      <c r="R1104" s="114"/>
      <c r="S1104" s="114"/>
      <c r="T1104" s="114">
        <v>0.88346599999999853</v>
      </c>
      <c r="U1104" s="114">
        <v>0.88346599999999853</v>
      </c>
      <c r="V1104" s="114"/>
      <c r="W1104" s="114"/>
      <c r="X1104" s="82" t="s">
        <v>916</v>
      </c>
      <c r="Y1104" s="90"/>
      <c r="Z1104" s="50">
        <f t="shared" si="228"/>
        <v>140</v>
      </c>
      <c r="AA1104" s="51">
        <f t="shared" si="229"/>
        <v>140</v>
      </c>
      <c r="AB1104" s="51">
        <f t="shared" si="230"/>
        <v>0</v>
      </c>
      <c r="AC1104" s="51">
        <f t="shared" si="231"/>
        <v>0.88346599999999853</v>
      </c>
      <c r="AD1104" s="84"/>
      <c r="AE1104" s="84"/>
      <c r="AF1104" s="84"/>
      <c r="AG1104" s="84"/>
      <c r="AH1104" s="84"/>
      <c r="AI1104" s="84"/>
      <c r="AJ1104" s="84"/>
      <c r="AK1104" s="84"/>
      <c r="AL1104" s="84"/>
      <c r="AM1104" s="84"/>
      <c r="AN1104" s="84"/>
      <c r="AO1104" s="84"/>
      <c r="AP1104" s="84"/>
      <c r="AQ1104" s="84"/>
      <c r="AR1104" s="84"/>
      <c r="AS1104" s="84"/>
      <c r="AT1104" s="84"/>
      <c r="AU1104" s="84"/>
      <c r="AV1104" s="84"/>
      <c r="AW1104" s="84"/>
      <c r="AX1104" s="84"/>
      <c r="AY1104" s="84"/>
      <c r="AZ1104" s="84"/>
      <c r="BA1104" s="84"/>
      <c r="BB1104" s="84"/>
      <c r="BC1104" s="84"/>
      <c r="BD1104" s="84"/>
      <c r="BE1104" s="84"/>
      <c r="BF1104" s="84"/>
      <c r="BG1104" s="84"/>
      <c r="BH1104" s="84"/>
      <c r="BI1104" s="84"/>
      <c r="BJ1104" s="84"/>
      <c r="BK1104" s="84"/>
      <c r="BL1104" s="84"/>
      <c r="BM1104" s="84"/>
      <c r="BN1104" s="84"/>
      <c r="BO1104" s="84"/>
      <c r="BP1104" s="84"/>
      <c r="BQ1104" s="84"/>
      <c r="BR1104" s="84"/>
      <c r="BS1104" s="84"/>
      <c r="BT1104" s="84"/>
      <c r="BU1104" s="84"/>
      <c r="BV1104" s="84"/>
      <c r="BW1104" s="84"/>
      <c r="BX1104" s="84"/>
      <c r="BY1104" s="84"/>
      <c r="BZ1104" s="84"/>
      <c r="CA1104" s="84"/>
      <c r="CB1104" s="84"/>
      <c r="CC1104" s="84"/>
      <c r="CD1104" s="84"/>
      <c r="CE1104" s="84"/>
      <c r="CF1104" s="84"/>
      <c r="CG1104" s="84"/>
      <c r="CH1104" s="84"/>
      <c r="CI1104" s="84"/>
      <c r="CJ1104" s="84"/>
      <c r="CK1104" s="84"/>
      <c r="CL1104" s="84"/>
      <c r="CM1104" s="84"/>
      <c r="CN1104" s="84"/>
      <c r="CO1104" s="84"/>
      <c r="CP1104" s="84"/>
      <c r="CQ1104" s="84"/>
      <c r="CR1104" s="84"/>
      <c r="CS1104" s="84"/>
      <c r="CT1104" s="84"/>
      <c r="CU1104" s="84"/>
      <c r="CV1104" s="84"/>
      <c r="CW1104" s="84"/>
      <c r="CX1104" s="84"/>
      <c r="CY1104" s="84"/>
      <c r="CZ1104" s="84"/>
      <c r="DA1104" s="84"/>
      <c r="DB1104" s="84"/>
      <c r="DC1104" s="84"/>
      <c r="DD1104" s="84"/>
      <c r="DE1104" s="84"/>
      <c r="DF1104" s="84"/>
      <c r="DG1104" s="84"/>
      <c r="DH1104" s="84"/>
      <c r="DI1104" s="84"/>
      <c r="DJ1104" s="84"/>
      <c r="DK1104" s="84"/>
      <c r="DL1104" s="84"/>
      <c r="DM1104" s="84"/>
      <c r="DN1104" s="84"/>
      <c r="DO1104" s="84"/>
      <c r="DP1104" s="84"/>
      <c r="DQ1104" s="84"/>
      <c r="DR1104" s="84"/>
      <c r="DS1104" s="84"/>
      <c r="DT1104" s="84"/>
      <c r="DU1104" s="84"/>
      <c r="DV1104" s="84"/>
      <c r="DW1104" s="84"/>
      <c r="DX1104" s="84"/>
      <c r="DY1104" s="84"/>
      <c r="DZ1104" s="84"/>
      <c r="EA1104" s="84"/>
      <c r="EB1104" s="84"/>
      <c r="EC1104" s="84"/>
      <c r="ED1104" s="84"/>
      <c r="EE1104" s="84"/>
      <c r="EF1104" s="84"/>
      <c r="EG1104" s="84"/>
      <c r="EH1104" s="84"/>
      <c r="EI1104" s="84"/>
      <c r="EJ1104" s="84"/>
      <c r="EK1104" s="84"/>
      <c r="EL1104" s="84"/>
      <c r="EM1104" s="84"/>
      <c r="EN1104" s="84"/>
      <c r="EO1104" s="84"/>
      <c r="EP1104" s="84"/>
      <c r="EQ1104" s="84"/>
      <c r="ER1104" s="84"/>
      <c r="ES1104" s="84"/>
      <c r="ET1104" s="84"/>
      <c r="EU1104" s="84"/>
      <c r="EV1104" s="84"/>
      <c r="EW1104" s="84"/>
      <c r="EX1104" s="84"/>
      <c r="EY1104" s="84"/>
      <c r="EZ1104" s="84"/>
      <c r="FA1104" s="84"/>
      <c r="FB1104" s="84"/>
      <c r="FC1104" s="84"/>
      <c r="FD1104" s="84"/>
      <c r="FE1104" s="84"/>
      <c r="FF1104" s="84"/>
      <c r="FG1104" s="84"/>
      <c r="FH1104" s="84"/>
      <c r="FI1104" s="84"/>
      <c r="FJ1104" s="84"/>
      <c r="FK1104" s="84"/>
      <c r="FL1104" s="84"/>
      <c r="FM1104" s="84"/>
      <c r="FN1104" s="84"/>
      <c r="FO1104" s="84"/>
      <c r="FP1104" s="84"/>
      <c r="FQ1104" s="84"/>
      <c r="FR1104" s="84"/>
      <c r="FS1104" s="84"/>
      <c r="FT1104" s="84"/>
      <c r="FU1104" s="84"/>
      <c r="FV1104" s="84"/>
      <c r="FW1104" s="84"/>
      <c r="FX1104" s="84"/>
      <c r="FY1104" s="84"/>
      <c r="FZ1104" s="84"/>
      <c r="GA1104" s="84"/>
      <c r="GB1104" s="84"/>
      <c r="GC1104" s="84"/>
      <c r="GD1104" s="84"/>
      <c r="GE1104" s="84"/>
      <c r="GF1104" s="84"/>
      <c r="GG1104" s="84"/>
      <c r="GH1104" s="84"/>
      <c r="GI1104" s="84"/>
      <c r="GJ1104" s="84"/>
      <c r="GK1104" s="84"/>
      <c r="GL1104" s="84"/>
      <c r="GM1104" s="84"/>
      <c r="GN1104" s="84"/>
      <c r="GO1104" s="84"/>
      <c r="GP1104" s="84"/>
      <c r="GQ1104" s="84"/>
      <c r="GR1104" s="84"/>
      <c r="GS1104" s="84"/>
      <c r="GT1104" s="84"/>
      <c r="GU1104" s="84"/>
      <c r="GV1104" s="84"/>
      <c r="GW1104" s="84"/>
      <c r="GX1104" s="84"/>
      <c r="GY1104" s="84"/>
      <c r="GZ1104" s="84"/>
      <c r="HA1104" s="84"/>
      <c r="HB1104" s="84"/>
      <c r="HC1104" s="84"/>
      <c r="HD1104" s="84"/>
      <c r="HE1104" s="84"/>
      <c r="HF1104" s="84"/>
      <c r="HG1104" s="84"/>
      <c r="HH1104" s="84"/>
      <c r="HI1104" s="84"/>
      <c r="HJ1104" s="84"/>
      <c r="HK1104" s="84"/>
      <c r="HL1104" s="84"/>
      <c r="HM1104" s="84"/>
      <c r="HN1104" s="84"/>
      <c r="HO1104" s="84"/>
      <c r="HP1104" s="84"/>
      <c r="HQ1104" s="84"/>
      <c r="HR1104" s="84"/>
      <c r="HS1104" s="84"/>
      <c r="HT1104" s="84"/>
      <c r="HU1104" s="84"/>
      <c r="HV1104" s="84"/>
      <c r="HW1104" s="84"/>
      <c r="HX1104" s="84"/>
      <c r="HY1104" s="84"/>
      <c r="HZ1104" s="84"/>
      <c r="IA1104" s="84"/>
      <c r="IB1104" s="84"/>
      <c r="IC1104" s="84"/>
      <c r="ID1104" s="84"/>
      <c r="IE1104" s="84"/>
      <c r="IF1104" s="84"/>
      <c r="IG1104" s="84"/>
      <c r="IH1104" s="84"/>
      <c r="II1104" s="84"/>
      <c r="IJ1104" s="84"/>
      <c r="IK1104" s="84"/>
      <c r="IL1104" s="84"/>
    </row>
    <row r="1105" spans="2:246" ht="30">
      <c r="B1105" s="49" t="s">
        <v>23</v>
      </c>
      <c r="E1105" s="90">
        <v>9</v>
      </c>
      <c r="F1105" s="115" t="s">
        <v>1090</v>
      </c>
      <c r="G1105" s="124" t="s">
        <v>920</v>
      </c>
      <c r="H1105" s="222">
        <v>140</v>
      </c>
      <c r="I1105" s="203">
        <v>140</v>
      </c>
      <c r="J1105" s="113"/>
      <c r="K1105" s="113"/>
      <c r="L1105" s="88">
        <v>140</v>
      </c>
      <c r="M1105" s="113">
        <v>140</v>
      </c>
      <c r="N1105" s="114"/>
      <c r="O1105" s="113"/>
      <c r="P1105" s="113">
        <v>0</v>
      </c>
      <c r="Q1105" s="113"/>
      <c r="R1105" s="114"/>
      <c r="S1105" s="114"/>
      <c r="T1105" s="114">
        <v>0.93176900000000273</v>
      </c>
      <c r="U1105" s="114">
        <v>0.93176900000000273</v>
      </c>
      <c r="V1105" s="114"/>
      <c r="W1105" s="114"/>
      <c r="X1105" s="82" t="s">
        <v>891</v>
      </c>
      <c r="Y1105" s="90"/>
      <c r="Z1105" s="50">
        <f t="shared" si="228"/>
        <v>140</v>
      </c>
      <c r="AA1105" s="51">
        <f t="shared" si="229"/>
        <v>140</v>
      </c>
      <c r="AB1105" s="51">
        <f t="shared" si="230"/>
        <v>0</v>
      </c>
      <c r="AC1105" s="51">
        <f t="shared" si="231"/>
        <v>0.93176900000000273</v>
      </c>
      <c r="AD1105" s="84"/>
      <c r="AE1105" s="84"/>
      <c r="AF1105" s="84"/>
      <c r="AG1105" s="84"/>
      <c r="AH1105" s="84"/>
      <c r="AI1105" s="84"/>
      <c r="AJ1105" s="84"/>
      <c r="AK1105" s="84"/>
      <c r="AL1105" s="84"/>
      <c r="AM1105" s="84"/>
      <c r="AN1105" s="84"/>
      <c r="AO1105" s="84"/>
      <c r="AP1105" s="84"/>
      <c r="AQ1105" s="84"/>
      <c r="AR1105" s="84"/>
      <c r="AS1105" s="84"/>
      <c r="AT1105" s="84"/>
      <c r="AU1105" s="84"/>
      <c r="AV1105" s="84"/>
      <c r="AW1105" s="84"/>
      <c r="AX1105" s="84"/>
      <c r="AY1105" s="84"/>
      <c r="AZ1105" s="84"/>
      <c r="BA1105" s="84"/>
      <c r="BB1105" s="84"/>
      <c r="BC1105" s="84"/>
      <c r="BD1105" s="84"/>
      <c r="BE1105" s="84"/>
      <c r="BF1105" s="84"/>
      <c r="BG1105" s="84"/>
      <c r="BH1105" s="84"/>
      <c r="BI1105" s="84"/>
      <c r="BJ1105" s="84"/>
      <c r="BK1105" s="84"/>
      <c r="BL1105" s="84"/>
      <c r="BM1105" s="84"/>
      <c r="BN1105" s="84"/>
      <c r="BO1105" s="84"/>
      <c r="BP1105" s="84"/>
      <c r="BQ1105" s="84"/>
      <c r="BR1105" s="84"/>
      <c r="BS1105" s="84"/>
      <c r="BT1105" s="84"/>
      <c r="BU1105" s="84"/>
      <c r="BV1105" s="84"/>
      <c r="BW1105" s="84"/>
      <c r="BX1105" s="84"/>
      <c r="BY1105" s="84"/>
      <c r="BZ1105" s="84"/>
      <c r="CA1105" s="84"/>
      <c r="CB1105" s="84"/>
      <c r="CC1105" s="84"/>
      <c r="CD1105" s="84"/>
      <c r="CE1105" s="84"/>
      <c r="CF1105" s="84"/>
      <c r="CG1105" s="84"/>
      <c r="CH1105" s="84"/>
      <c r="CI1105" s="84"/>
      <c r="CJ1105" s="84"/>
      <c r="CK1105" s="84"/>
      <c r="CL1105" s="84"/>
      <c r="CM1105" s="84"/>
      <c r="CN1105" s="84"/>
      <c r="CO1105" s="84"/>
      <c r="CP1105" s="84"/>
      <c r="CQ1105" s="84"/>
      <c r="CR1105" s="84"/>
      <c r="CS1105" s="84"/>
      <c r="CT1105" s="84"/>
      <c r="CU1105" s="84"/>
      <c r="CV1105" s="84"/>
      <c r="CW1105" s="84"/>
      <c r="CX1105" s="84"/>
      <c r="CY1105" s="84"/>
      <c r="CZ1105" s="84"/>
      <c r="DA1105" s="84"/>
      <c r="DB1105" s="84"/>
      <c r="DC1105" s="84"/>
      <c r="DD1105" s="84"/>
      <c r="DE1105" s="84"/>
      <c r="DF1105" s="84"/>
      <c r="DG1105" s="84"/>
      <c r="DH1105" s="84"/>
      <c r="DI1105" s="84"/>
      <c r="DJ1105" s="84"/>
      <c r="DK1105" s="84"/>
      <c r="DL1105" s="84"/>
      <c r="DM1105" s="84"/>
      <c r="DN1105" s="84"/>
      <c r="DO1105" s="84"/>
      <c r="DP1105" s="84"/>
      <c r="DQ1105" s="84"/>
      <c r="DR1105" s="84"/>
      <c r="DS1105" s="84"/>
      <c r="DT1105" s="84"/>
      <c r="DU1105" s="84"/>
      <c r="DV1105" s="84"/>
      <c r="DW1105" s="84"/>
      <c r="DX1105" s="84"/>
      <c r="DY1105" s="84"/>
      <c r="DZ1105" s="84"/>
      <c r="EA1105" s="84"/>
      <c r="EB1105" s="84"/>
      <c r="EC1105" s="84"/>
      <c r="ED1105" s="84"/>
      <c r="EE1105" s="84"/>
      <c r="EF1105" s="84"/>
      <c r="EG1105" s="84"/>
      <c r="EH1105" s="84"/>
      <c r="EI1105" s="84"/>
      <c r="EJ1105" s="84"/>
      <c r="EK1105" s="84"/>
      <c r="EL1105" s="84"/>
      <c r="EM1105" s="84"/>
      <c r="EN1105" s="84"/>
      <c r="EO1105" s="84"/>
      <c r="EP1105" s="84"/>
      <c r="EQ1105" s="84"/>
      <c r="ER1105" s="84"/>
      <c r="ES1105" s="84"/>
      <c r="ET1105" s="84"/>
      <c r="EU1105" s="84"/>
      <c r="EV1105" s="84"/>
      <c r="EW1105" s="84"/>
      <c r="EX1105" s="84"/>
      <c r="EY1105" s="84"/>
      <c r="EZ1105" s="84"/>
      <c r="FA1105" s="84"/>
      <c r="FB1105" s="84"/>
      <c r="FC1105" s="84"/>
      <c r="FD1105" s="84"/>
      <c r="FE1105" s="84"/>
      <c r="FF1105" s="84"/>
      <c r="FG1105" s="84"/>
      <c r="FH1105" s="84"/>
      <c r="FI1105" s="84"/>
      <c r="FJ1105" s="84"/>
      <c r="FK1105" s="84"/>
      <c r="FL1105" s="84"/>
      <c r="FM1105" s="84"/>
      <c r="FN1105" s="84"/>
      <c r="FO1105" s="84"/>
      <c r="FP1105" s="84"/>
      <c r="FQ1105" s="84"/>
      <c r="FR1105" s="84"/>
      <c r="FS1105" s="84"/>
      <c r="FT1105" s="84"/>
      <c r="FU1105" s="84"/>
      <c r="FV1105" s="84"/>
      <c r="FW1105" s="84"/>
      <c r="FX1105" s="84"/>
      <c r="FY1105" s="84"/>
      <c r="FZ1105" s="84"/>
      <c r="GA1105" s="84"/>
      <c r="GB1105" s="84"/>
      <c r="GC1105" s="84"/>
      <c r="GD1105" s="84"/>
      <c r="GE1105" s="84"/>
      <c r="GF1105" s="84"/>
      <c r="GG1105" s="84"/>
      <c r="GH1105" s="84"/>
      <c r="GI1105" s="84"/>
      <c r="GJ1105" s="84"/>
      <c r="GK1105" s="84"/>
      <c r="GL1105" s="84"/>
      <c r="GM1105" s="84"/>
      <c r="GN1105" s="84"/>
      <c r="GO1105" s="84"/>
      <c r="GP1105" s="84"/>
      <c r="GQ1105" s="84"/>
      <c r="GR1105" s="84"/>
      <c r="GS1105" s="84"/>
      <c r="GT1105" s="84"/>
      <c r="GU1105" s="84"/>
      <c r="GV1105" s="84"/>
      <c r="GW1105" s="84"/>
      <c r="GX1105" s="84"/>
      <c r="GY1105" s="84"/>
      <c r="GZ1105" s="84"/>
      <c r="HA1105" s="84"/>
      <c r="HB1105" s="84"/>
      <c r="HC1105" s="84"/>
      <c r="HD1105" s="84"/>
      <c r="HE1105" s="84"/>
      <c r="HF1105" s="84"/>
      <c r="HG1105" s="84"/>
      <c r="HH1105" s="84"/>
      <c r="HI1105" s="84"/>
      <c r="HJ1105" s="84"/>
      <c r="HK1105" s="84"/>
      <c r="HL1105" s="84"/>
      <c r="HM1105" s="84"/>
      <c r="HN1105" s="84"/>
      <c r="HO1105" s="84"/>
      <c r="HP1105" s="84"/>
      <c r="HQ1105" s="84"/>
      <c r="HR1105" s="84"/>
      <c r="HS1105" s="84"/>
      <c r="HT1105" s="84"/>
      <c r="HU1105" s="84"/>
      <c r="HV1105" s="84"/>
      <c r="HW1105" s="84"/>
      <c r="HX1105" s="84"/>
      <c r="HY1105" s="84"/>
      <c r="HZ1105" s="84"/>
      <c r="IA1105" s="84"/>
      <c r="IB1105" s="84"/>
      <c r="IC1105" s="84"/>
      <c r="ID1105" s="84"/>
      <c r="IE1105" s="84"/>
      <c r="IF1105" s="84"/>
      <c r="IG1105" s="84"/>
      <c r="IH1105" s="84"/>
      <c r="II1105" s="84"/>
      <c r="IJ1105" s="84"/>
      <c r="IK1105" s="84"/>
      <c r="IL1105" s="84"/>
    </row>
    <row r="1106" spans="2:246" s="127" customFormat="1">
      <c r="B1106" s="49" t="s">
        <v>23</v>
      </c>
      <c r="E1106" s="116" t="s">
        <v>1093</v>
      </c>
      <c r="F1106" s="117" t="s">
        <v>1114</v>
      </c>
      <c r="G1106" s="142"/>
      <c r="H1106" s="280">
        <f>SUM(H1107:H1124)</f>
        <v>7285</v>
      </c>
      <c r="I1106" s="280">
        <f t="shared" ref="I1106:W1106" si="232">SUM(I1107:I1124)</f>
        <v>7285</v>
      </c>
      <c r="J1106" s="130">
        <f t="shared" si="232"/>
        <v>0</v>
      </c>
      <c r="K1106" s="130">
        <f t="shared" si="232"/>
        <v>0</v>
      </c>
      <c r="L1106" s="120">
        <f t="shared" si="232"/>
        <v>6064</v>
      </c>
      <c r="M1106" s="130">
        <f t="shared" si="232"/>
        <v>6064</v>
      </c>
      <c r="N1106" s="130">
        <f t="shared" si="232"/>
        <v>0</v>
      </c>
      <c r="O1106" s="130">
        <f t="shared" si="232"/>
        <v>0</v>
      </c>
      <c r="P1106" s="130">
        <f t="shared" si="232"/>
        <v>1221</v>
      </c>
      <c r="Q1106" s="130">
        <f t="shared" si="232"/>
        <v>1221</v>
      </c>
      <c r="R1106" s="130">
        <f t="shared" si="232"/>
        <v>0</v>
      </c>
      <c r="S1106" s="130">
        <f t="shared" si="232"/>
        <v>0</v>
      </c>
      <c r="T1106" s="143">
        <f t="shared" si="232"/>
        <v>149.134017</v>
      </c>
      <c r="U1106" s="143">
        <f t="shared" si="232"/>
        <v>149.134017</v>
      </c>
      <c r="V1106" s="130">
        <f t="shared" si="232"/>
        <v>0</v>
      </c>
      <c r="W1106" s="130">
        <f t="shared" si="232"/>
        <v>0</v>
      </c>
      <c r="X1106" s="76"/>
      <c r="Y1106" s="122"/>
      <c r="Z1106" s="50">
        <f t="shared" si="228"/>
        <v>7285</v>
      </c>
      <c r="AA1106" s="51">
        <f t="shared" si="229"/>
        <v>6064</v>
      </c>
      <c r="AB1106" s="51">
        <f t="shared" si="230"/>
        <v>1221</v>
      </c>
      <c r="AC1106" s="51">
        <f t="shared" si="231"/>
        <v>149.134017</v>
      </c>
      <c r="AD1106" s="123"/>
      <c r="AE1106" s="123"/>
      <c r="AF1106" s="123"/>
      <c r="AG1106" s="123"/>
      <c r="AH1106" s="123"/>
      <c r="AI1106" s="123"/>
      <c r="AJ1106" s="123"/>
      <c r="AK1106" s="123"/>
      <c r="AL1106" s="123"/>
      <c r="AM1106" s="123"/>
      <c r="AN1106" s="123"/>
      <c r="AO1106" s="123"/>
      <c r="AP1106" s="123"/>
      <c r="AQ1106" s="123"/>
      <c r="AR1106" s="123"/>
      <c r="AS1106" s="123"/>
      <c r="AT1106" s="123"/>
      <c r="AU1106" s="123"/>
      <c r="AV1106" s="123"/>
      <c r="AW1106" s="123"/>
      <c r="AX1106" s="123"/>
      <c r="AY1106" s="123"/>
      <c r="AZ1106" s="123"/>
      <c r="BA1106" s="123"/>
      <c r="BB1106" s="123"/>
      <c r="BC1106" s="123"/>
      <c r="BD1106" s="123"/>
      <c r="BE1106" s="123"/>
      <c r="BF1106" s="123"/>
      <c r="BG1106" s="123"/>
      <c r="BH1106" s="123"/>
      <c r="BI1106" s="123"/>
      <c r="BJ1106" s="123"/>
      <c r="BK1106" s="123"/>
      <c r="BL1106" s="123"/>
      <c r="BM1106" s="123"/>
      <c r="BN1106" s="123"/>
      <c r="BO1106" s="123"/>
      <c r="BP1106" s="123"/>
      <c r="BQ1106" s="123"/>
      <c r="BR1106" s="123"/>
      <c r="BS1106" s="123"/>
      <c r="BT1106" s="123"/>
      <c r="BU1106" s="123"/>
      <c r="BV1106" s="123"/>
      <c r="BW1106" s="123"/>
      <c r="BX1106" s="123"/>
      <c r="BY1106" s="123"/>
      <c r="BZ1106" s="123"/>
      <c r="CA1106" s="123"/>
      <c r="CB1106" s="123"/>
      <c r="CC1106" s="123"/>
      <c r="CD1106" s="123"/>
      <c r="CE1106" s="123"/>
      <c r="CF1106" s="123"/>
      <c r="CG1106" s="123"/>
      <c r="CH1106" s="123"/>
      <c r="CI1106" s="123"/>
      <c r="CJ1106" s="123"/>
      <c r="CK1106" s="123"/>
      <c r="CL1106" s="123"/>
      <c r="CM1106" s="123"/>
      <c r="CN1106" s="123"/>
      <c r="CO1106" s="123"/>
      <c r="CP1106" s="123"/>
      <c r="CQ1106" s="123"/>
      <c r="CR1106" s="123"/>
      <c r="CS1106" s="123"/>
      <c r="CT1106" s="123"/>
      <c r="CU1106" s="123"/>
      <c r="CV1106" s="123"/>
      <c r="CW1106" s="123"/>
      <c r="CX1106" s="123"/>
      <c r="CY1106" s="123"/>
      <c r="CZ1106" s="123"/>
      <c r="DA1106" s="123"/>
      <c r="DB1106" s="123"/>
      <c r="DC1106" s="123"/>
      <c r="DD1106" s="123"/>
      <c r="DE1106" s="123"/>
      <c r="DF1106" s="123"/>
      <c r="DG1106" s="123"/>
      <c r="DH1106" s="123"/>
      <c r="DI1106" s="123"/>
      <c r="DJ1106" s="123"/>
      <c r="DK1106" s="123"/>
      <c r="DL1106" s="123"/>
      <c r="DM1106" s="123"/>
      <c r="DN1106" s="123"/>
      <c r="DO1106" s="123"/>
      <c r="DP1106" s="123"/>
      <c r="DQ1106" s="123"/>
      <c r="DR1106" s="123"/>
      <c r="DS1106" s="123"/>
      <c r="DT1106" s="123"/>
      <c r="DU1106" s="123"/>
      <c r="DV1106" s="123"/>
      <c r="DW1106" s="123"/>
      <c r="DX1106" s="123"/>
      <c r="DY1106" s="123"/>
      <c r="DZ1106" s="123"/>
      <c r="EA1106" s="123"/>
      <c r="EB1106" s="123"/>
      <c r="EC1106" s="123"/>
      <c r="ED1106" s="123"/>
      <c r="EE1106" s="123"/>
      <c r="EF1106" s="123"/>
      <c r="EG1106" s="123"/>
      <c r="EH1106" s="123"/>
      <c r="EI1106" s="123"/>
      <c r="EJ1106" s="123"/>
      <c r="EK1106" s="123"/>
      <c r="EL1106" s="123"/>
      <c r="EM1106" s="123"/>
      <c r="EN1106" s="123"/>
      <c r="EO1106" s="123"/>
      <c r="EP1106" s="123"/>
      <c r="EQ1106" s="123"/>
      <c r="ER1106" s="123"/>
      <c r="ES1106" s="123"/>
      <c r="ET1106" s="123"/>
      <c r="EU1106" s="123"/>
      <c r="EV1106" s="123"/>
      <c r="EW1106" s="123"/>
      <c r="EX1106" s="123"/>
      <c r="EY1106" s="123"/>
      <c r="EZ1106" s="123"/>
      <c r="FA1106" s="123"/>
      <c r="FB1106" s="123"/>
      <c r="FC1106" s="123"/>
      <c r="FD1106" s="123"/>
      <c r="FE1106" s="123"/>
      <c r="FF1106" s="123"/>
      <c r="FG1106" s="123"/>
      <c r="FH1106" s="123"/>
      <c r="FI1106" s="123"/>
      <c r="FJ1106" s="123"/>
      <c r="FK1106" s="123"/>
      <c r="FL1106" s="123"/>
      <c r="FM1106" s="123"/>
      <c r="FN1106" s="123"/>
      <c r="FO1106" s="123"/>
      <c r="FP1106" s="123"/>
      <c r="FQ1106" s="123"/>
      <c r="FR1106" s="123"/>
      <c r="FS1106" s="123"/>
      <c r="FT1106" s="123"/>
      <c r="FU1106" s="123"/>
      <c r="FV1106" s="123"/>
      <c r="FW1106" s="123"/>
      <c r="FX1106" s="123"/>
      <c r="FY1106" s="123"/>
      <c r="FZ1106" s="123"/>
      <c r="GA1106" s="123"/>
      <c r="GB1106" s="123"/>
      <c r="GC1106" s="123"/>
      <c r="GD1106" s="123"/>
      <c r="GE1106" s="123"/>
      <c r="GF1106" s="123"/>
      <c r="GG1106" s="123"/>
      <c r="GH1106" s="123"/>
      <c r="GI1106" s="123"/>
      <c r="GJ1106" s="123"/>
      <c r="GK1106" s="123"/>
      <c r="GL1106" s="123"/>
      <c r="GM1106" s="123"/>
      <c r="GN1106" s="123"/>
      <c r="GO1106" s="123"/>
      <c r="GP1106" s="123"/>
      <c r="GQ1106" s="123"/>
      <c r="GR1106" s="123"/>
      <c r="GS1106" s="123"/>
      <c r="GT1106" s="123"/>
      <c r="GU1106" s="123"/>
      <c r="GV1106" s="123"/>
      <c r="GW1106" s="123"/>
      <c r="GX1106" s="123"/>
      <c r="GY1106" s="123"/>
      <c r="GZ1106" s="123"/>
      <c r="HA1106" s="123"/>
      <c r="HB1106" s="123"/>
      <c r="HC1106" s="123"/>
      <c r="HD1106" s="123"/>
      <c r="HE1106" s="123"/>
      <c r="HF1106" s="123"/>
      <c r="HG1106" s="123"/>
      <c r="HH1106" s="123"/>
      <c r="HI1106" s="123"/>
      <c r="HJ1106" s="123"/>
      <c r="HK1106" s="123"/>
      <c r="HL1106" s="123"/>
      <c r="HM1106" s="123"/>
      <c r="HN1106" s="123"/>
      <c r="HO1106" s="123"/>
      <c r="HP1106" s="123"/>
      <c r="HQ1106" s="123"/>
      <c r="HR1106" s="123"/>
      <c r="HS1106" s="123"/>
      <c r="HT1106" s="123"/>
      <c r="HU1106" s="123"/>
      <c r="HV1106" s="123"/>
      <c r="HW1106" s="123"/>
      <c r="HX1106" s="123"/>
      <c r="HY1106" s="123"/>
      <c r="HZ1106" s="123"/>
      <c r="IA1106" s="123"/>
      <c r="IB1106" s="123"/>
      <c r="IC1106" s="123"/>
      <c r="ID1106" s="123"/>
      <c r="IE1106" s="123"/>
      <c r="IF1106" s="123"/>
      <c r="IG1106" s="123"/>
      <c r="IH1106" s="123"/>
      <c r="II1106" s="123"/>
      <c r="IJ1106" s="123"/>
      <c r="IK1106" s="123"/>
      <c r="IL1106" s="123"/>
    </row>
    <row r="1107" spans="2:246" s="84" customFormat="1">
      <c r="B1107" s="49" t="s">
        <v>23</v>
      </c>
      <c r="E1107" s="122">
        <v>1</v>
      </c>
      <c r="F1107" s="108" t="s">
        <v>1239</v>
      </c>
      <c r="G1107" s="90" t="s">
        <v>1021</v>
      </c>
      <c r="H1107" s="222">
        <f t="shared" ref="H1107:H1124" si="233">SUM(I1107:K1107)</f>
        <v>4757</v>
      </c>
      <c r="I1107" s="203">
        <v>4757</v>
      </c>
      <c r="J1107" s="113"/>
      <c r="K1107" s="113"/>
      <c r="L1107" s="88">
        <f t="shared" ref="L1107:L1124" si="234">SUM(M1107:O1107)</f>
        <v>4642</v>
      </c>
      <c r="M1107" s="113">
        <v>4642</v>
      </c>
      <c r="N1107" s="114"/>
      <c r="O1107" s="114"/>
      <c r="P1107" s="114"/>
      <c r="Q1107" s="113"/>
      <c r="R1107" s="114"/>
      <c r="S1107" s="114"/>
      <c r="T1107" s="114">
        <f t="shared" ref="T1107:T1124" si="235">SUM(U1107:W1107)</f>
        <v>147.86301700000001</v>
      </c>
      <c r="U1107" s="114">
        <v>147.86301700000001</v>
      </c>
      <c r="V1107" s="114"/>
      <c r="W1107" s="114"/>
      <c r="X1107" s="82" t="s">
        <v>1097</v>
      </c>
      <c r="Y1107" s="108"/>
      <c r="Z1107" s="50">
        <f t="shared" si="228"/>
        <v>4757</v>
      </c>
      <c r="AA1107" s="51">
        <f t="shared" si="229"/>
        <v>4642</v>
      </c>
      <c r="AB1107" s="51">
        <f t="shared" si="230"/>
        <v>0</v>
      </c>
      <c r="AC1107" s="51">
        <f t="shared" si="231"/>
        <v>147.86301700000001</v>
      </c>
    </row>
    <row r="1108" spans="2:246" s="84" customFormat="1" ht="30">
      <c r="B1108" s="49" t="s">
        <v>23</v>
      </c>
      <c r="E1108" s="90">
        <v>2</v>
      </c>
      <c r="F1108" s="108" t="s">
        <v>1240</v>
      </c>
      <c r="G1108" s="394" t="s">
        <v>1096</v>
      </c>
      <c r="H1108" s="222">
        <f t="shared" si="233"/>
        <v>158</v>
      </c>
      <c r="I1108" s="203">
        <v>158</v>
      </c>
      <c r="J1108" s="113"/>
      <c r="K1108" s="113"/>
      <c r="L1108" s="88">
        <f t="shared" si="234"/>
        <v>158</v>
      </c>
      <c r="M1108" s="113">
        <v>158</v>
      </c>
      <c r="N1108" s="114"/>
      <c r="O1108" s="114"/>
      <c r="P1108" s="114">
        <f t="shared" ref="P1108:P1124" si="236">SUM(Q1108:S1108)</f>
        <v>0</v>
      </c>
      <c r="Q1108" s="113"/>
      <c r="R1108" s="114"/>
      <c r="S1108" s="114"/>
      <c r="T1108" s="114">
        <f t="shared" si="235"/>
        <v>0</v>
      </c>
      <c r="U1108" s="114"/>
      <c r="V1108" s="114"/>
      <c r="W1108" s="114"/>
      <c r="X1108" s="82" t="s">
        <v>1095</v>
      </c>
      <c r="Y1108" s="108"/>
      <c r="Z1108" s="50">
        <f t="shared" si="228"/>
        <v>158</v>
      </c>
      <c r="AA1108" s="51">
        <f t="shared" si="229"/>
        <v>158</v>
      </c>
      <c r="AB1108" s="51">
        <f t="shared" si="230"/>
        <v>0</v>
      </c>
      <c r="AC1108" s="51">
        <f t="shared" si="231"/>
        <v>0</v>
      </c>
    </row>
    <row r="1109" spans="2:246" s="84" customFormat="1" ht="30">
      <c r="B1109" s="49" t="s">
        <v>23</v>
      </c>
      <c r="E1109" s="122">
        <v>3</v>
      </c>
      <c r="F1109" s="108" t="s">
        <v>1241</v>
      </c>
      <c r="G1109" s="394"/>
      <c r="H1109" s="222">
        <f t="shared" si="233"/>
        <v>158</v>
      </c>
      <c r="I1109" s="203">
        <v>158</v>
      </c>
      <c r="J1109" s="113"/>
      <c r="K1109" s="113"/>
      <c r="L1109" s="88">
        <f t="shared" si="234"/>
        <v>158</v>
      </c>
      <c r="M1109" s="113">
        <v>158</v>
      </c>
      <c r="N1109" s="114"/>
      <c r="O1109" s="114"/>
      <c r="P1109" s="114">
        <f t="shared" si="236"/>
        <v>0</v>
      </c>
      <c r="Q1109" s="113"/>
      <c r="R1109" s="114"/>
      <c r="S1109" s="114"/>
      <c r="T1109" s="114">
        <f t="shared" si="235"/>
        <v>0</v>
      </c>
      <c r="U1109" s="114"/>
      <c r="V1109" s="114"/>
      <c r="W1109" s="114"/>
      <c r="X1109" s="82" t="s">
        <v>1095</v>
      </c>
      <c r="Y1109" s="108"/>
      <c r="Z1109" s="50">
        <f t="shared" si="228"/>
        <v>158</v>
      </c>
      <c r="AA1109" s="51">
        <f t="shared" si="229"/>
        <v>158</v>
      </c>
      <c r="AB1109" s="51">
        <f t="shared" si="230"/>
        <v>0</v>
      </c>
      <c r="AC1109" s="51">
        <f t="shared" si="231"/>
        <v>0</v>
      </c>
    </row>
    <row r="1110" spans="2:246" s="84" customFormat="1">
      <c r="B1110" s="49" t="s">
        <v>23</v>
      </c>
      <c r="E1110" s="90">
        <v>4</v>
      </c>
      <c r="F1110" s="108" t="s">
        <v>1242</v>
      </c>
      <c r="G1110" s="90" t="s">
        <v>1097</v>
      </c>
      <c r="H1110" s="222">
        <f t="shared" si="233"/>
        <v>158</v>
      </c>
      <c r="I1110" s="203">
        <v>158</v>
      </c>
      <c r="J1110" s="113"/>
      <c r="K1110" s="113"/>
      <c r="L1110" s="88">
        <f t="shared" si="234"/>
        <v>158</v>
      </c>
      <c r="M1110" s="113">
        <v>158</v>
      </c>
      <c r="N1110" s="114"/>
      <c r="O1110" s="114"/>
      <c r="P1110" s="114">
        <f t="shared" si="236"/>
        <v>0</v>
      </c>
      <c r="Q1110" s="113"/>
      <c r="R1110" s="114"/>
      <c r="S1110" s="114"/>
      <c r="T1110" s="114">
        <f t="shared" si="235"/>
        <v>0.29299999999999998</v>
      </c>
      <c r="U1110" s="114">
        <v>0.29299999999999998</v>
      </c>
      <c r="V1110" s="114"/>
      <c r="W1110" s="114"/>
      <c r="X1110" s="82" t="s">
        <v>1097</v>
      </c>
      <c r="Y1110" s="108"/>
      <c r="Z1110" s="50">
        <f t="shared" si="228"/>
        <v>158</v>
      </c>
      <c r="AA1110" s="51">
        <f t="shared" si="229"/>
        <v>158</v>
      </c>
      <c r="AB1110" s="51">
        <f t="shared" si="230"/>
        <v>0</v>
      </c>
      <c r="AC1110" s="51">
        <f t="shared" si="231"/>
        <v>0.29299999999999998</v>
      </c>
    </row>
    <row r="1111" spans="2:246" s="84" customFormat="1" ht="30">
      <c r="B1111" s="49" t="s">
        <v>23</v>
      </c>
      <c r="E1111" s="122">
        <v>5</v>
      </c>
      <c r="F1111" s="108" t="s">
        <v>1243</v>
      </c>
      <c r="G1111" s="394" t="s">
        <v>1098</v>
      </c>
      <c r="H1111" s="222">
        <f t="shared" si="233"/>
        <v>158</v>
      </c>
      <c r="I1111" s="203">
        <v>158</v>
      </c>
      <c r="J1111" s="113"/>
      <c r="K1111" s="113"/>
      <c r="L1111" s="88">
        <f t="shared" si="234"/>
        <v>158</v>
      </c>
      <c r="M1111" s="113">
        <v>158</v>
      </c>
      <c r="N1111" s="114"/>
      <c r="O1111" s="114"/>
      <c r="P1111" s="114">
        <f t="shared" si="236"/>
        <v>0</v>
      </c>
      <c r="Q1111" s="113"/>
      <c r="R1111" s="114"/>
      <c r="S1111" s="114"/>
      <c r="T1111" s="114">
        <f t="shared" si="235"/>
        <v>0.26600000000000001</v>
      </c>
      <c r="U1111" s="114">
        <v>0.26600000000000001</v>
      </c>
      <c r="V1111" s="114"/>
      <c r="W1111" s="114"/>
      <c r="X1111" s="82" t="s">
        <v>1098</v>
      </c>
      <c r="Y1111" s="108"/>
      <c r="Z1111" s="50">
        <f t="shared" si="228"/>
        <v>158</v>
      </c>
      <c r="AA1111" s="51">
        <f t="shared" si="229"/>
        <v>158</v>
      </c>
      <c r="AB1111" s="51">
        <f t="shared" si="230"/>
        <v>0</v>
      </c>
      <c r="AC1111" s="51">
        <f t="shared" si="231"/>
        <v>0.26600000000000001</v>
      </c>
    </row>
    <row r="1112" spans="2:246" s="84" customFormat="1" ht="30">
      <c r="B1112" s="49" t="s">
        <v>23</v>
      </c>
      <c r="E1112" s="90">
        <v>6</v>
      </c>
      <c r="F1112" s="108" t="s">
        <v>1244</v>
      </c>
      <c r="G1112" s="394"/>
      <c r="H1112" s="222">
        <f t="shared" si="233"/>
        <v>158</v>
      </c>
      <c r="I1112" s="203">
        <v>158</v>
      </c>
      <c r="J1112" s="113"/>
      <c r="K1112" s="113"/>
      <c r="L1112" s="88">
        <f t="shared" si="234"/>
        <v>158</v>
      </c>
      <c r="M1112" s="113">
        <v>158</v>
      </c>
      <c r="N1112" s="114"/>
      <c r="O1112" s="114"/>
      <c r="P1112" s="114">
        <f t="shared" si="236"/>
        <v>0</v>
      </c>
      <c r="Q1112" s="113"/>
      <c r="R1112" s="114"/>
      <c r="S1112" s="114"/>
      <c r="T1112" s="114">
        <f t="shared" si="235"/>
        <v>0.26600000000000001</v>
      </c>
      <c r="U1112" s="114">
        <v>0.26600000000000001</v>
      </c>
      <c r="V1112" s="114"/>
      <c r="W1112" s="114"/>
      <c r="X1112" s="82" t="s">
        <v>1098</v>
      </c>
      <c r="Y1112" s="108"/>
      <c r="Z1112" s="50">
        <f t="shared" si="228"/>
        <v>158</v>
      </c>
      <c r="AA1112" s="51">
        <f t="shared" si="229"/>
        <v>158</v>
      </c>
      <c r="AB1112" s="51">
        <f t="shared" si="230"/>
        <v>0</v>
      </c>
      <c r="AC1112" s="51">
        <f t="shared" si="231"/>
        <v>0.26600000000000001</v>
      </c>
    </row>
    <row r="1113" spans="2:246" s="84" customFormat="1">
      <c r="B1113" s="49" t="s">
        <v>23</v>
      </c>
      <c r="E1113" s="122">
        <v>7</v>
      </c>
      <c r="F1113" s="108" t="s">
        <v>1245</v>
      </c>
      <c r="G1113" s="90" t="s">
        <v>1101</v>
      </c>
      <c r="H1113" s="222">
        <f t="shared" si="233"/>
        <v>158</v>
      </c>
      <c r="I1113" s="203">
        <v>158</v>
      </c>
      <c r="J1113" s="113"/>
      <c r="K1113" s="113"/>
      <c r="L1113" s="88">
        <f t="shared" si="234"/>
        <v>158</v>
      </c>
      <c r="M1113" s="113">
        <v>158</v>
      </c>
      <c r="N1113" s="114"/>
      <c r="O1113" s="114"/>
      <c r="P1113" s="114">
        <f t="shared" si="236"/>
        <v>0</v>
      </c>
      <c r="Q1113" s="113"/>
      <c r="R1113" s="114"/>
      <c r="S1113" s="114"/>
      <c r="T1113" s="114">
        <f t="shared" si="235"/>
        <v>0.113</v>
      </c>
      <c r="U1113" s="114">
        <v>0.113</v>
      </c>
      <c r="V1113" s="114"/>
      <c r="W1113" s="114"/>
      <c r="X1113" s="82" t="s">
        <v>1097</v>
      </c>
      <c r="Y1113" s="108"/>
      <c r="Z1113" s="50">
        <f t="shared" si="228"/>
        <v>158</v>
      </c>
      <c r="AA1113" s="51">
        <f t="shared" si="229"/>
        <v>158</v>
      </c>
      <c r="AB1113" s="51">
        <f t="shared" si="230"/>
        <v>0</v>
      </c>
      <c r="AC1113" s="51">
        <f t="shared" si="231"/>
        <v>0.113</v>
      </c>
    </row>
    <row r="1114" spans="2:246" s="84" customFormat="1" ht="30">
      <c r="B1114" s="49" t="s">
        <v>23</v>
      </c>
      <c r="E1114" s="90">
        <v>8</v>
      </c>
      <c r="F1114" s="108" t="s">
        <v>1246</v>
      </c>
      <c r="G1114" s="394" t="s">
        <v>909</v>
      </c>
      <c r="H1114" s="222">
        <f t="shared" si="233"/>
        <v>158</v>
      </c>
      <c r="I1114" s="203">
        <v>158</v>
      </c>
      <c r="J1114" s="113"/>
      <c r="K1114" s="113"/>
      <c r="L1114" s="88">
        <f t="shared" si="234"/>
        <v>158</v>
      </c>
      <c r="M1114" s="113">
        <v>158</v>
      </c>
      <c r="N1114" s="114"/>
      <c r="O1114" s="114"/>
      <c r="P1114" s="114">
        <f t="shared" si="236"/>
        <v>0</v>
      </c>
      <c r="Q1114" s="113"/>
      <c r="R1114" s="114"/>
      <c r="S1114" s="114"/>
      <c r="T1114" s="114">
        <f t="shared" si="235"/>
        <v>0</v>
      </c>
      <c r="U1114" s="114"/>
      <c r="V1114" s="114"/>
      <c r="W1114" s="114"/>
      <c r="X1114" s="82" t="s">
        <v>909</v>
      </c>
      <c r="Y1114" s="108"/>
      <c r="Z1114" s="50">
        <f t="shared" si="228"/>
        <v>158</v>
      </c>
      <c r="AA1114" s="51">
        <f t="shared" si="229"/>
        <v>158</v>
      </c>
      <c r="AB1114" s="51">
        <f t="shared" si="230"/>
        <v>0</v>
      </c>
      <c r="AC1114" s="51">
        <f t="shared" si="231"/>
        <v>0</v>
      </c>
    </row>
    <row r="1115" spans="2:246" s="84" customFormat="1" ht="30">
      <c r="B1115" s="49" t="s">
        <v>23</v>
      </c>
      <c r="E1115" s="122">
        <v>9</v>
      </c>
      <c r="F1115" s="108" t="s">
        <v>1247</v>
      </c>
      <c r="G1115" s="394"/>
      <c r="H1115" s="222">
        <f t="shared" si="233"/>
        <v>158</v>
      </c>
      <c r="I1115" s="203">
        <v>158</v>
      </c>
      <c r="J1115" s="113"/>
      <c r="K1115" s="113"/>
      <c r="L1115" s="88">
        <f t="shared" si="234"/>
        <v>158</v>
      </c>
      <c r="M1115" s="113">
        <v>158</v>
      </c>
      <c r="N1115" s="114"/>
      <c r="O1115" s="114"/>
      <c r="P1115" s="114">
        <f t="shared" si="236"/>
        <v>0</v>
      </c>
      <c r="Q1115" s="113"/>
      <c r="R1115" s="114"/>
      <c r="S1115" s="114"/>
      <c r="T1115" s="114">
        <f t="shared" si="235"/>
        <v>0</v>
      </c>
      <c r="U1115" s="114"/>
      <c r="V1115" s="114"/>
      <c r="W1115" s="114"/>
      <c r="X1115" s="82" t="s">
        <v>909</v>
      </c>
      <c r="Y1115" s="108"/>
      <c r="Z1115" s="50">
        <f t="shared" si="228"/>
        <v>158</v>
      </c>
      <c r="AA1115" s="51">
        <f t="shared" si="229"/>
        <v>158</v>
      </c>
      <c r="AB1115" s="51">
        <f t="shared" si="230"/>
        <v>0</v>
      </c>
      <c r="AC1115" s="51">
        <f t="shared" si="231"/>
        <v>0</v>
      </c>
    </row>
    <row r="1116" spans="2:246" s="84" customFormat="1" ht="30">
      <c r="B1116" s="49" t="s">
        <v>23</v>
      </c>
      <c r="E1116" s="90">
        <v>10</v>
      </c>
      <c r="F1116" s="108" t="s">
        <v>1248</v>
      </c>
      <c r="G1116" s="394" t="s">
        <v>1104</v>
      </c>
      <c r="H1116" s="222">
        <f t="shared" si="233"/>
        <v>158</v>
      </c>
      <c r="I1116" s="203">
        <v>158</v>
      </c>
      <c r="J1116" s="113"/>
      <c r="K1116" s="113"/>
      <c r="L1116" s="88">
        <f t="shared" si="234"/>
        <v>158</v>
      </c>
      <c r="M1116" s="113">
        <v>158</v>
      </c>
      <c r="N1116" s="114"/>
      <c r="O1116" s="114"/>
      <c r="P1116" s="114">
        <f t="shared" si="236"/>
        <v>0</v>
      </c>
      <c r="Q1116" s="113"/>
      <c r="R1116" s="114"/>
      <c r="S1116" s="114"/>
      <c r="T1116" s="114">
        <f t="shared" si="235"/>
        <v>0.33300000000000002</v>
      </c>
      <c r="U1116" s="114">
        <v>0.33300000000000002</v>
      </c>
      <c r="V1116" s="114"/>
      <c r="W1116" s="114"/>
      <c r="X1116" s="82" t="s">
        <v>1098</v>
      </c>
      <c r="Y1116" s="108"/>
      <c r="Z1116" s="50">
        <f t="shared" si="228"/>
        <v>158</v>
      </c>
      <c r="AA1116" s="51">
        <f t="shared" si="229"/>
        <v>158</v>
      </c>
      <c r="AB1116" s="51">
        <f t="shared" si="230"/>
        <v>0</v>
      </c>
      <c r="AC1116" s="51">
        <f t="shared" si="231"/>
        <v>0.33300000000000002</v>
      </c>
    </row>
    <row r="1117" spans="2:246" s="84" customFormat="1" ht="30">
      <c r="B1117" s="49" t="s">
        <v>23</v>
      </c>
      <c r="E1117" s="90">
        <v>11</v>
      </c>
      <c r="F1117" s="108" t="s">
        <v>1249</v>
      </c>
      <c r="G1117" s="394"/>
      <c r="H1117" s="222">
        <f t="shared" si="233"/>
        <v>158</v>
      </c>
      <c r="I1117" s="203">
        <v>158</v>
      </c>
      <c r="J1117" s="113"/>
      <c r="K1117" s="113"/>
      <c r="L1117" s="88">
        <f t="shared" si="234"/>
        <v>0</v>
      </c>
      <c r="M1117" s="113"/>
      <c r="N1117" s="114"/>
      <c r="O1117" s="114"/>
      <c r="P1117" s="113">
        <f t="shared" si="236"/>
        <v>158</v>
      </c>
      <c r="Q1117" s="113">
        <v>158</v>
      </c>
      <c r="R1117" s="114"/>
      <c r="S1117" s="114"/>
      <c r="T1117" s="114">
        <f t="shared" si="235"/>
        <v>0</v>
      </c>
      <c r="U1117" s="114"/>
      <c r="V1117" s="114"/>
      <c r="W1117" s="114"/>
      <c r="X1117" s="82" t="s">
        <v>1098</v>
      </c>
      <c r="Y1117" s="108"/>
      <c r="Z1117" s="50">
        <f t="shared" si="228"/>
        <v>158</v>
      </c>
      <c r="AA1117" s="51">
        <f t="shared" si="229"/>
        <v>0</v>
      </c>
      <c r="AB1117" s="51">
        <f t="shared" si="230"/>
        <v>158</v>
      </c>
      <c r="AC1117" s="51">
        <f t="shared" si="231"/>
        <v>0</v>
      </c>
    </row>
    <row r="1118" spans="2:246" s="84" customFormat="1" ht="30">
      <c r="B1118" s="49" t="s">
        <v>23</v>
      </c>
      <c r="E1118" s="90">
        <v>12</v>
      </c>
      <c r="F1118" s="108" t="s">
        <v>1250</v>
      </c>
      <c r="G1118" s="394" t="s">
        <v>1180</v>
      </c>
      <c r="H1118" s="222">
        <f t="shared" si="233"/>
        <v>158</v>
      </c>
      <c r="I1118" s="203">
        <v>158</v>
      </c>
      <c r="J1118" s="113"/>
      <c r="K1118" s="113"/>
      <c r="L1118" s="88">
        <f t="shared" si="234"/>
        <v>0</v>
      </c>
      <c r="M1118" s="113"/>
      <c r="N1118" s="114"/>
      <c r="O1118" s="114"/>
      <c r="P1118" s="113">
        <f t="shared" si="236"/>
        <v>158</v>
      </c>
      <c r="Q1118" s="113">
        <v>158</v>
      </c>
      <c r="R1118" s="114"/>
      <c r="S1118" s="114"/>
      <c r="T1118" s="114">
        <f t="shared" si="235"/>
        <v>0</v>
      </c>
      <c r="U1118" s="114"/>
      <c r="V1118" s="114"/>
      <c r="W1118" s="114"/>
      <c r="X1118" s="82" t="s">
        <v>1105</v>
      </c>
      <c r="Y1118" s="108"/>
      <c r="Z1118" s="50">
        <f t="shared" si="228"/>
        <v>158</v>
      </c>
      <c r="AA1118" s="51">
        <f t="shared" si="229"/>
        <v>0</v>
      </c>
      <c r="AB1118" s="51">
        <f t="shared" si="230"/>
        <v>158</v>
      </c>
      <c r="AC1118" s="51">
        <f t="shared" si="231"/>
        <v>0</v>
      </c>
    </row>
    <row r="1119" spans="2:246" s="84" customFormat="1" ht="30">
      <c r="B1119" s="49" t="s">
        <v>23</v>
      </c>
      <c r="E1119" s="90">
        <v>13</v>
      </c>
      <c r="F1119" s="108" t="s">
        <v>1251</v>
      </c>
      <c r="G1119" s="394"/>
      <c r="H1119" s="222">
        <f t="shared" si="233"/>
        <v>158</v>
      </c>
      <c r="I1119" s="203">
        <v>158</v>
      </c>
      <c r="J1119" s="113"/>
      <c r="K1119" s="113"/>
      <c r="L1119" s="88">
        <f t="shared" si="234"/>
        <v>0</v>
      </c>
      <c r="M1119" s="113"/>
      <c r="N1119" s="114"/>
      <c r="O1119" s="114"/>
      <c r="P1119" s="113">
        <f t="shared" si="236"/>
        <v>158</v>
      </c>
      <c r="Q1119" s="113">
        <v>158</v>
      </c>
      <c r="R1119" s="114"/>
      <c r="S1119" s="114"/>
      <c r="T1119" s="114">
        <f t="shared" si="235"/>
        <v>0</v>
      </c>
      <c r="U1119" s="114"/>
      <c r="V1119" s="114"/>
      <c r="W1119" s="114"/>
      <c r="X1119" s="82" t="s">
        <v>1105</v>
      </c>
      <c r="Y1119" s="108"/>
      <c r="Z1119" s="50">
        <f t="shared" si="228"/>
        <v>158</v>
      </c>
      <c r="AA1119" s="51">
        <f t="shared" si="229"/>
        <v>0</v>
      </c>
      <c r="AB1119" s="51">
        <f t="shared" si="230"/>
        <v>158</v>
      </c>
      <c r="AC1119" s="51">
        <f t="shared" si="231"/>
        <v>0</v>
      </c>
    </row>
    <row r="1120" spans="2:246" s="84" customFormat="1" ht="30">
      <c r="B1120" s="49" t="s">
        <v>23</v>
      </c>
      <c r="E1120" s="90">
        <v>14</v>
      </c>
      <c r="F1120" s="108" t="s">
        <v>1252</v>
      </c>
      <c r="G1120" s="394" t="s">
        <v>1095</v>
      </c>
      <c r="H1120" s="222">
        <f t="shared" si="233"/>
        <v>158</v>
      </c>
      <c r="I1120" s="203">
        <v>158</v>
      </c>
      <c r="J1120" s="113"/>
      <c r="K1120" s="113"/>
      <c r="L1120" s="88">
        <f t="shared" si="234"/>
        <v>0</v>
      </c>
      <c r="M1120" s="113"/>
      <c r="N1120" s="114"/>
      <c r="O1120" s="114"/>
      <c r="P1120" s="113">
        <f t="shared" si="236"/>
        <v>158</v>
      </c>
      <c r="Q1120" s="113">
        <v>158</v>
      </c>
      <c r="R1120" s="114"/>
      <c r="S1120" s="114"/>
      <c r="T1120" s="114">
        <f t="shared" si="235"/>
        <v>0</v>
      </c>
      <c r="U1120" s="114"/>
      <c r="V1120" s="114"/>
      <c r="W1120" s="114"/>
      <c r="X1120" s="82" t="s">
        <v>1095</v>
      </c>
      <c r="Y1120" s="108"/>
      <c r="Z1120" s="50">
        <f t="shared" si="228"/>
        <v>158</v>
      </c>
      <c r="AA1120" s="51">
        <f t="shared" si="229"/>
        <v>0</v>
      </c>
      <c r="AB1120" s="51">
        <f t="shared" si="230"/>
        <v>158</v>
      </c>
      <c r="AC1120" s="51">
        <f t="shared" si="231"/>
        <v>0</v>
      </c>
    </row>
    <row r="1121" spans="1:248" s="84" customFormat="1" ht="30">
      <c r="B1121" s="49" t="s">
        <v>23</v>
      </c>
      <c r="E1121" s="90">
        <v>15</v>
      </c>
      <c r="F1121" s="108" t="s">
        <v>1253</v>
      </c>
      <c r="G1121" s="394"/>
      <c r="H1121" s="222">
        <f t="shared" si="233"/>
        <v>158</v>
      </c>
      <c r="I1121" s="203">
        <v>158</v>
      </c>
      <c r="J1121" s="113"/>
      <c r="K1121" s="113"/>
      <c r="L1121" s="88">
        <f t="shared" si="234"/>
        <v>0</v>
      </c>
      <c r="M1121" s="113"/>
      <c r="N1121" s="114"/>
      <c r="O1121" s="114"/>
      <c r="P1121" s="113">
        <f t="shared" si="236"/>
        <v>158</v>
      </c>
      <c r="Q1121" s="113">
        <v>158</v>
      </c>
      <c r="R1121" s="114"/>
      <c r="S1121" s="114"/>
      <c r="T1121" s="114">
        <f t="shared" si="235"/>
        <v>0</v>
      </c>
      <c r="U1121" s="114"/>
      <c r="V1121" s="114"/>
      <c r="W1121" s="114"/>
      <c r="X1121" s="82" t="s">
        <v>1095</v>
      </c>
      <c r="Y1121" s="108"/>
      <c r="Z1121" s="50">
        <f t="shared" si="228"/>
        <v>158</v>
      </c>
      <c r="AA1121" s="51">
        <f t="shared" si="229"/>
        <v>0</v>
      </c>
      <c r="AB1121" s="51">
        <f t="shared" si="230"/>
        <v>158</v>
      </c>
      <c r="AC1121" s="51">
        <f t="shared" si="231"/>
        <v>0</v>
      </c>
    </row>
    <row r="1122" spans="1:248" s="84" customFormat="1" ht="30">
      <c r="B1122" s="49" t="s">
        <v>23</v>
      </c>
      <c r="E1122" s="90">
        <v>16</v>
      </c>
      <c r="F1122" s="108" t="s">
        <v>1254</v>
      </c>
      <c r="G1122" s="90" t="s">
        <v>1103</v>
      </c>
      <c r="H1122" s="222">
        <f t="shared" si="233"/>
        <v>158</v>
      </c>
      <c r="I1122" s="203">
        <v>158</v>
      </c>
      <c r="J1122" s="113"/>
      <c r="K1122" s="113"/>
      <c r="L1122" s="88">
        <f t="shared" si="234"/>
        <v>0</v>
      </c>
      <c r="M1122" s="113"/>
      <c r="N1122" s="114"/>
      <c r="O1122" s="114"/>
      <c r="P1122" s="113">
        <f t="shared" si="236"/>
        <v>158</v>
      </c>
      <c r="Q1122" s="113">
        <v>158</v>
      </c>
      <c r="R1122" s="114"/>
      <c r="S1122" s="114"/>
      <c r="T1122" s="114">
        <f t="shared" si="235"/>
        <v>0</v>
      </c>
      <c r="U1122" s="114"/>
      <c r="V1122" s="114"/>
      <c r="W1122" s="114"/>
      <c r="X1122" s="82" t="s">
        <v>1098</v>
      </c>
      <c r="Y1122" s="108"/>
      <c r="Z1122" s="50">
        <f t="shared" si="228"/>
        <v>158</v>
      </c>
      <c r="AA1122" s="51">
        <f t="shared" si="229"/>
        <v>0</v>
      </c>
      <c r="AB1122" s="51">
        <f t="shared" si="230"/>
        <v>158</v>
      </c>
      <c r="AC1122" s="51">
        <f t="shared" si="231"/>
        <v>0</v>
      </c>
    </row>
    <row r="1123" spans="1:248" s="84" customFormat="1" ht="30">
      <c r="B1123" s="49" t="s">
        <v>23</v>
      </c>
      <c r="E1123" s="90">
        <v>17</v>
      </c>
      <c r="F1123" s="108" t="s">
        <v>1255</v>
      </c>
      <c r="G1123" s="90" t="s">
        <v>1105</v>
      </c>
      <c r="H1123" s="222">
        <f t="shared" si="233"/>
        <v>158</v>
      </c>
      <c r="I1123" s="203">
        <v>158</v>
      </c>
      <c r="J1123" s="113"/>
      <c r="K1123" s="113"/>
      <c r="L1123" s="88">
        <f t="shared" si="234"/>
        <v>0</v>
      </c>
      <c r="M1123" s="113"/>
      <c r="N1123" s="114"/>
      <c r="O1123" s="114"/>
      <c r="P1123" s="113">
        <f t="shared" si="236"/>
        <v>158</v>
      </c>
      <c r="Q1123" s="113">
        <v>158</v>
      </c>
      <c r="R1123" s="114"/>
      <c r="S1123" s="114"/>
      <c r="T1123" s="114">
        <f t="shared" si="235"/>
        <v>0</v>
      </c>
      <c r="U1123" s="114"/>
      <c r="V1123" s="114"/>
      <c r="W1123" s="114"/>
      <c r="X1123" s="82" t="s">
        <v>1256</v>
      </c>
      <c r="Y1123" s="108"/>
      <c r="Z1123" s="50">
        <f t="shared" si="228"/>
        <v>158</v>
      </c>
      <c r="AA1123" s="51">
        <f t="shared" si="229"/>
        <v>0</v>
      </c>
      <c r="AB1123" s="51">
        <f t="shared" si="230"/>
        <v>158</v>
      </c>
      <c r="AC1123" s="51">
        <f t="shared" si="231"/>
        <v>0</v>
      </c>
    </row>
    <row r="1124" spans="1:248" s="123" customFormat="1" ht="21" customHeight="1">
      <c r="B1124" s="49" t="s">
        <v>23</v>
      </c>
      <c r="E1124" s="90">
        <v>18</v>
      </c>
      <c r="F1124" s="117" t="s">
        <v>19</v>
      </c>
      <c r="G1124" s="122"/>
      <c r="H1124" s="280">
        <f t="shared" si="233"/>
        <v>0</v>
      </c>
      <c r="I1124" s="278"/>
      <c r="J1124" s="125"/>
      <c r="K1124" s="125"/>
      <c r="L1124" s="120">
        <f t="shared" si="234"/>
        <v>0</v>
      </c>
      <c r="M1124" s="125"/>
      <c r="N1124" s="126"/>
      <c r="O1124" s="126"/>
      <c r="P1124" s="125">
        <f t="shared" si="236"/>
        <v>115</v>
      </c>
      <c r="Q1124" s="125">
        <v>115</v>
      </c>
      <c r="R1124" s="126"/>
      <c r="S1124" s="126"/>
      <c r="T1124" s="126">
        <f t="shared" si="235"/>
        <v>0</v>
      </c>
      <c r="U1124" s="126"/>
      <c r="V1124" s="126"/>
      <c r="W1124" s="126"/>
      <c r="X1124" s="76" t="s">
        <v>1097</v>
      </c>
      <c r="Y1124" s="117"/>
      <c r="Z1124" s="50">
        <f t="shared" si="228"/>
        <v>0</v>
      </c>
      <c r="AA1124" s="51">
        <f t="shared" si="229"/>
        <v>0</v>
      </c>
      <c r="AB1124" s="51">
        <f t="shared" si="230"/>
        <v>115</v>
      </c>
      <c r="AC1124" s="51">
        <f t="shared" si="231"/>
        <v>0</v>
      </c>
    </row>
    <row r="1125" spans="1:248" s="127" customFormat="1">
      <c r="B1125" s="49" t="s">
        <v>23</v>
      </c>
      <c r="E1125" s="116" t="s">
        <v>1270</v>
      </c>
      <c r="F1125" s="117" t="s">
        <v>1260</v>
      </c>
      <c r="G1125" s="142"/>
      <c r="H1125" s="280">
        <f t="shared" ref="H1125:W1125" si="237">SUM(H1126:H1135)</f>
        <v>13309.2372</v>
      </c>
      <c r="I1125" s="280">
        <f t="shared" si="237"/>
        <v>11575</v>
      </c>
      <c r="J1125" s="130">
        <f t="shared" si="237"/>
        <v>0</v>
      </c>
      <c r="K1125" s="130">
        <f t="shared" si="237"/>
        <v>1734.2372</v>
      </c>
      <c r="L1125" s="120">
        <f t="shared" si="237"/>
        <v>5744.1839999999993</v>
      </c>
      <c r="M1125" s="130">
        <f t="shared" si="237"/>
        <v>4950</v>
      </c>
      <c r="N1125" s="130">
        <f t="shared" si="237"/>
        <v>0</v>
      </c>
      <c r="O1125" s="130">
        <f t="shared" si="237"/>
        <v>794.18399999999997</v>
      </c>
      <c r="P1125" s="130">
        <f t="shared" si="237"/>
        <v>6625</v>
      </c>
      <c r="Q1125" s="130">
        <f t="shared" si="237"/>
        <v>6625</v>
      </c>
      <c r="R1125" s="130">
        <f t="shared" si="237"/>
        <v>0</v>
      </c>
      <c r="S1125" s="130">
        <f t="shared" si="237"/>
        <v>0</v>
      </c>
      <c r="T1125" s="143">
        <f>SUM(T1126:T1135)</f>
        <v>1915.4910000000002</v>
      </c>
      <c r="U1125" s="143">
        <f t="shared" si="237"/>
        <v>1899.2910000000002</v>
      </c>
      <c r="V1125" s="130">
        <f t="shared" si="237"/>
        <v>0</v>
      </c>
      <c r="W1125" s="130">
        <f t="shared" si="237"/>
        <v>16.2</v>
      </c>
      <c r="X1125" s="76"/>
      <c r="Y1125" s="122"/>
      <c r="Z1125" s="50">
        <f t="shared" si="228"/>
        <v>13309.2372</v>
      </c>
      <c r="AA1125" s="51">
        <f t="shared" si="229"/>
        <v>5744.1840000000002</v>
      </c>
      <c r="AB1125" s="51">
        <f t="shared" si="230"/>
        <v>6625</v>
      </c>
      <c r="AC1125" s="51">
        <f t="shared" si="231"/>
        <v>1915.4910000000002</v>
      </c>
      <c r="AD1125" s="123"/>
      <c r="AE1125" s="123"/>
      <c r="AF1125" s="123"/>
      <c r="AG1125" s="123"/>
      <c r="AH1125" s="123"/>
      <c r="AI1125" s="123"/>
      <c r="AJ1125" s="123"/>
      <c r="AK1125" s="123"/>
      <c r="AL1125" s="123"/>
      <c r="AM1125" s="123"/>
      <c r="AN1125" s="123"/>
      <c r="AO1125" s="123"/>
      <c r="AP1125" s="123"/>
      <c r="AQ1125" s="123"/>
      <c r="AR1125" s="123"/>
      <c r="AS1125" s="123"/>
      <c r="AT1125" s="123"/>
      <c r="AU1125" s="123"/>
      <c r="AV1125" s="123"/>
      <c r="AW1125" s="123"/>
      <c r="AX1125" s="123"/>
      <c r="AY1125" s="123"/>
      <c r="AZ1125" s="123"/>
      <c r="BA1125" s="123"/>
      <c r="BB1125" s="123"/>
      <c r="BC1125" s="123"/>
      <c r="BD1125" s="123"/>
      <c r="BE1125" s="123"/>
      <c r="BF1125" s="123"/>
      <c r="BG1125" s="123"/>
      <c r="BH1125" s="123"/>
      <c r="BI1125" s="123"/>
      <c r="BJ1125" s="123"/>
      <c r="BK1125" s="123"/>
      <c r="BL1125" s="123"/>
      <c r="BM1125" s="123"/>
      <c r="BN1125" s="123"/>
      <c r="BO1125" s="123"/>
      <c r="BP1125" s="123"/>
      <c r="BQ1125" s="123"/>
      <c r="BR1125" s="123"/>
      <c r="BS1125" s="123"/>
      <c r="BT1125" s="123"/>
      <c r="BU1125" s="123"/>
      <c r="BV1125" s="123"/>
      <c r="BW1125" s="123"/>
      <c r="BX1125" s="123"/>
      <c r="BY1125" s="123"/>
      <c r="BZ1125" s="123"/>
      <c r="CA1125" s="123"/>
      <c r="CB1125" s="123"/>
      <c r="CC1125" s="123"/>
      <c r="CD1125" s="123"/>
      <c r="CE1125" s="123"/>
      <c r="CF1125" s="123"/>
      <c r="CG1125" s="123"/>
      <c r="CH1125" s="123"/>
      <c r="CI1125" s="123"/>
      <c r="CJ1125" s="123"/>
      <c r="CK1125" s="123"/>
      <c r="CL1125" s="123"/>
      <c r="CM1125" s="123"/>
      <c r="CN1125" s="123"/>
      <c r="CO1125" s="123"/>
      <c r="CP1125" s="123"/>
      <c r="CQ1125" s="123"/>
      <c r="CR1125" s="123"/>
      <c r="CS1125" s="123"/>
      <c r="CT1125" s="123"/>
      <c r="CU1125" s="123"/>
      <c r="CV1125" s="123"/>
      <c r="CW1125" s="123"/>
      <c r="CX1125" s="123"/>
      <c r="CY1125" s="123"/>
      <c r="CZ1125" s="123"/>
      <c r="DA1125" s="123"/>
      <c r="DB1125" s="123"/>
      <c r="DC1125" s="123"/>
      <c r="DD1125" s="123"/>
      <c r="DE1125" s="123"/>
      <c r="DF1125" s="123"/>
      <c r="DG1125" s="123"/>
      <c r="DH1125" s="123"/>
      <c r="DI1125" s="123"/>
      <c r="DJ1125" s="123"/>
      <c r="DK1125" s="123"/>
      <c r="DL1125" s="123"/>
      <c r="DM1125" s="123"/>
      <c r="DN1125" s="123"/>
      <c r="DO1125" s="123"/>
      <c r="DP1125" s="123"/>
      <c r="DQ1125" s="123"/>
      <c r="DR1125" s="123"/>
      <c r="DS1125" s="123"/>
      <c r="DT1125" s="123"/>
      <c r="DU1125" s="123"/>
      <c r="DV1125" s="123"/>
      <c r="DW1125" s="123"/>
      <c r="DX1125" s="123"/>
      <c r="DY1125" s="123"/>
      <c r="DZ1125" s="123"/>
      <c r="EA1125" s="123"/>
      <c r="EB1125" s="123"/>
      <c r="EC1125" s="123"/>
      <c r="ED1125" s="123"/>
      <c r="EE1125" s="123"/>
      <c r="EF1125" s="123"/>
      <c r="EG1125" s="123"/>
      <c r="EH1125" s="123"/>
      <c r="EI1125" s="123"/>
      <c r="EJ1125" s="123"/>
      <c r="EK1125" s="123"/>
      <c r="EL1125" s="123"/>
      <c r="EM1125" s="123"/>
      <c r="EN1125" s="123"/>
      <c r="EO1125" s="123"/>
      <c r="EP1125" s="123"/>
      <c r="EQ1125" s="123"/>
      <c r="ER1125" s="123"/>
      <c r="ES1125" s="123"/>
      <c r="ET1125" s="123"/>
      <c r="EU1125" s="123"/>
      <c r="EV1125" s="123"/>
      <c r="EW1125" s="123"/>
      <c r="EX1125" s="123"/>
      <c r="EY1125" s="123"/>
      <c r="EZ1125" s="123"/>
      <c r="FA1125" s="123"/>
      <c r="FB1125" s="123"/>
      <c r="FC1125" s="123"/>
      <c r="FD1125" s="123"/>
      <c r="FE1125" s="123"/>
      <c r="FF1125" s="123"/>
      <c r="FG1125" s="123"/>
      <c r="FH1125" s="123"/>
      <c r="FI1125" s="123"/>
      <c r="FJ1125" s="123"/>
      <c r="FK1125" s="123"/>
      <c r="FL1125" s="123"/>
      <c r="FM1125" s="123"/>
      <c r="FN1125" s="123"/>
      <c r="FO1125" s="123"/>
      <c r="FP1125" s="123"/>
      <c r="FQ1125" s="123"/>
      <c r="FR1125" s="123"/>
      <c r="FS1125" s="123"/>
      <c r="FT1125" s="123"/>
      <c r="FU1125" s="123"/>
      <c r="FV1125" s="123"/>
      <c r="FW1125" s="123"/>
      <c r="FX1125" s="123"/>
      <c r="FY1125" s="123"/>
      <c r="FZ1125" s="123"/>
      <c r="GA1125" s="123"/>
      <c r="GB1125" s="123"/>
      <c r="GC1125" s="123"/>
      <c r="GD1125" s="123"/>
      <c r="GE1125" s="123"/>
      <c r="GF1125" s="123"/>
      <c r="GG1125" s="123"/>
      <c r="GH1125" s="123"/>
      <c r="GI1125" s="123"/>
      <c r="GJ1125" s="123"/>
      <c r="GK1125" s="123"/>
      <c r="GL1125" s="123"/>
      <c r="GM1125" s="123"/>
      <c r="GN1125" s="123"/>
      <c r="GO1125" s="123"/>
      <c r="GP1125" s="123"/>
      <c r="GQ1125" s="123"/>
      <c r="GR1125" s="123"/>
      <c r="GS1125" s="123"/>
      <c r="GT1125" s="123"/>
      <c r="GU1125" s="123"/>
      <c r="GV1125" s="123"/>
      <c r="GW1125" s="123"/>
      <c r="GX1125" s="123"/>
      <c r="GY1125" s="123"/>
      <c r="GZ1125" s="123"/>
      <c r="HA1125" s="123"/>
      <c r="HB1125" s="123"/>
      <c r="HC1125" s="123"/>
      <c r="HD1125" s="123"/>
      <c r="HE1125" s="123"/>
      <c r="HF1125" s="123"/>
      <c r="HG1125" s="123"/>
      <c r="HH1125" s="123"/>
      <c r="HI1125" s="123"/>
      <c r="HJ1125" s="123"/>
      <c r="HK1125" s="123"/>
      <c r="HL1125" s="123"/>
      <c r="HM1125" s="123"/>
      <c r="HN1125" s="123"/>
      <c r="HO1125" s="123"/>
      <c r="HP1125" s="123"/>
      <c r="HQ1125" s="123"/>
      <c r="HR1125" s="123"/>
      <c r="HS1125" s="123"/>
      <c r="HT1125" s="123"/>
      <c r="HU1125" s="123"/>
      <c r="HV1125" s="123"/>
      <c r="HW1125" s="123"/>
      <c r="HX1125" s="123"/>
      <c r="HY1125" s="123"/>
      <c r="HZ1125" s="123"/>
      <c r="IA1125" s="123"/>
      <c r="IB1125" s="123"/>
      <c r="IC1125" s="123"/>
      <c r="ID1125" s="123"/>
      <c r="IE1125" s="123"/>
      <c r="IF1125" s="123"/>
      <c r="IG1125" s="123"/>
      <c r="IH1125" s="123"/>
      <c r="II1125" s="123"/>
      <c r="IJ1125" s="123"/>
      <c r="IK1125" s="123"/>
      <c r="IL1125" s="123"/>
    </row>
    <row r="1126" spans="1:248" s="123" customFormat="1" ht="21" customHeight="1">
      <c r="B1126" s="49" t="s">
        <v>23</v>
      </c>
      <c r="E1126" s="77">
        <v>1</v>
      </c>
      <c r="F1126" s="6" t="s">
        <v>1280</v>
      </c>
      <c r="G1126" s="6" t="s">
        <v>1281</v>
      </c>
      <c r="H1126" s="274">
        <f t="shared" ref="H1126:H1135" si="238">SUM(I1126:K1126)</f>
        <v>178.2</v>
      </c>
      <c r="I1126" s="274">
        <v>162</v>
      </c>
      <c r="J1126" s="79"/>
      <c r="K1126" s="79">
        <v>16.2</v>
      </c>
      <c r="L1126" s="80">
        <f t="shared" ref="L1126:L1135" si="239">SUM(M1126:O1126)</f>
        <v>178.2</v>
      </c>
      <c r="M1126" s="79">
        <v>162</v>
      </c>
      <c r="N1126" s="81"/>
      <c r="O1126" s="79">
        <v>16.2</v>
      </c>
      <c r="P1126" s="79"/>
      <c r="Q1126" s="79"/>
      <c r="R1126" s="79"/>
      <c r="S1126" s="79"/>
      <c r="T1126" s="79"/>
      <c r="U1126" s="79"/>
      <c r="V1126" s="81"/>
      <c r="W1126" s="81"/>
      <c r="X1126" s="82" t="s">
        <v>1282</v>
      </c>
      <c r="Y1126" s="117"/>
      <c r="Z1126" s="50">
        <f t="shared" si="228"/>
        <v>178.2</v>
      </c>
      <c r="AA1126" s="51">
        <f t="shared" si="229"/>
        <v>178.2</v>
      </c>
      <c r="AB1126" s="51">
        <f t="shared" si="230"/>
        <v>0</v>
      </c>
      <c r="AC1126" s="51">
        <f t="shared" si="231"/>
        <v>0</v>
      </c>
    </row>
    <row r="1127" spans="1:248" s="123" customFormat="1" ht="21" customHeight="1">
      <c r="B1127" s="49" t="s">
        <v>23</v>
      </c>
      <c r="E1127" s="77">
        <v>2</v>
      </c>
      <c r="F1127" s="6" t="s">
        <v>1283</v>
      </c>
      <c r="G1127" s="6" t="s">
        <v>1284</v>
      </c>
      <c r="H1127" s="274">
        <f t="shared" si="238"/>
        <v>178.2</v>
      </c>
      <c r="I1127" s="274">
        <v>162</v>
      </c>
      <c r="J1127" s="79"/>
      <c r="K1127" s="79">
        <v>16.2</v>
      </c>
      <c r="L1127" s="80">
        <f t="shared" si="239"/>
        <v>178.2</v>
      </c>
      <c r="M1127" s="79">
        <v>162</v>
      </c>
      <c r="N1127" s="81"/>
      <c r="O1127" s="79">
        <v>16.2</v>
      </c>
      <c r="P1127" s="68"/>
      <c r="Q1127" s="68"/>
      <c r="R1127" s="68"/>
      <c r="S1127" s="68"/>
      <c r="T1127" s="79"/>
      <c r="U1127" s="79"/>
      <c r="V1127" s="70"/>
      <c r="W1127" s="70"/>
      <c r="X1127" s="82" t="s">
        <v>1282</v>
      </c>
      <c r="Y1127" s="117"/>
      <c r="Z1127" s="50">
        <f t="shared" si="228"/>
        <v>178.2</v>
      </c>
      <c r="AA1127" s="51">
        <f t="shared" si="229"/>
        <v>178.2</v>
      </c>
      <c r="AB1127" s="51">
        <f t="shared" si="230"/>
        <v>0</v>
      </c>
      <c r="AC1127" s="51">
        <f t="shared" si="231"/>
        <v>0</v>
      </c>
    </row>
    <row r="1128" spans="1:248" s="123" customFormat="1" ht="24" customHeight="1">
      <c r="B1128" s="49" t="s">
        <v>23</v>
      </c>
      <c r="E1128" s="77">
        <v>3</v>
      </c>
      <c r="F1128" s="6" t="s">
        <v>1285</v>
      </c>
      <c r="G1128" s="6" t="s">
        <v>1286</v>
      </c>
      <c r="H1128" s="274">
        <f t="shared" si="238"/>
        <v>178.2</v>
      </c>
      <c r="I1128" s="274">
        <v>162</v>
      </c>
      <c r="J1128" s="79"/>
      <c r="K1128" s="79">
        <v>16.2</v>
      </c>
      <c r="L1128" s="80">
        <f t="shared" si="239"/>
        <v>178.2</v>
      </c>
      <c r="M1128" s="79">
        <v>162</v>
      </c>
      <c r="N1128" s="81"/>
      <c r="O1128" s="79">
        <v>16.2</v>
      </c>
      <c r="P1128" s="68"/>
      <c r="Q1128" s="68"/>
      <c r="R1128" s="68"/>
      <c r="S1128" s="68"/>
      <c r="T1128" s="79">
        <f>SUM(U1128:W1128)</f>
        <v>2.6760000000000002</v>
      </c>
      <c r="U1128" s="79">
        <v>2.6760000000000002</v>
      </c>
      <c r="V1128" s="70"/>
      <c r="W1128" s="81">
        <v>0</v>
      </c>
      <c r="X1128" s="82" t="s">
        <v>1282</v>
      </c>
      <c r="Y1128" s="117"/>
      <c r="Z1128" s="50">
        <f t="shared" si="228"/>
        <v>178.2</v>
      </c>
      <c r="AA1128" s="51">
        <f t="shared" si="229"/>
        <v>178.2</v>
      </c>
      <c r="AB1128" s="51">
        <f t="shared" si="230"/>
        <v>0</v>
      </c>
      <c r="AC1128" s="51">
        <f t="shared" si="231"/>
        <v>2.6760000000000002</v>
      </c>
    </row>
    <row r="1129" spans="1:248" s="123" customFormat="1" ht="31.5" customHeight="1">
      <c r="B1129" s="49" t="s">
        <v>23</v>
      </c>
      <c r="E1129" s="77">
        <v>4</v>
      </c>
      <c r="F1129" s="6" t="s">
        <v>1317</v>
      </c>
      <c r="G1129" s="6" t="s">
        <v>1287</v>
      </c>
      <c r="H1129" s="274">
        <f t="shared" si="238"/>
        <v>178.2</v>
      </c>
      <c r="I1129" s="274">
        <v>162</v>
      </c>
      <c r="J1129" s="79"/>
      <c r="K1129" s="79">
        <v>16.2</v>
      </c>
      <c r="L1129" s="80">
        <f t="shared" si="239"/>
        <v>178.2</v>
      </c>
      <c r="M1129" s="79">
        <v>162</v>
      </c>
      <c r="N1129" s="81"/>
      <c r="O1129" s="79">
        <v>16.2</v>
      </c>
      <c r="P1129" s="79"/>
      <c r="Q1129" s="79"/>
      <c r="R1129" s="79"/>
      <c r="S1129" s="79"/>
      <c r="T1129" s="79">
        <f>SUM(U1129:W1129)</f>
        <v>178.2</v>
      </c>
      <c r="U1129" s="79">
        <v>162</v>
      </c>
      <c r="V1129" s="81"/>
      <c r="W1129" s="81">
        <v>16.2</v>
      </c>
      <c r="X1129" s="82" t="s">
        <v>1267</v>
      </c>
      <c r="Y1129" s="117"/>
      <c r="Z1129" s="50">
        <f t="shared" si="228"/>
        <v>178.2</v>
      </c>
      <c r="AA1129" s="51">
        <f t="shared" si="229"/>
        <v>178.2</v>
      </c>
      <c r="AB1129" s="51">
        <f t="shared" si="230"/>
        <v>0</v>
      </c>
      <c r="AC1129" s="51">
        <f t="shared" si="231"/>
        <v>178.2</v>
      </c>
    </row>
    <row r="1130" spans="1:248" s="123" customFormat="1" ht="38.25" customHeight="1">
      <c r="B1130" s="49" t="s">
        <v>23</v>
      </c>
      <c r="E1130" s="77">
        <v>5</v>
      </c>
      <c r="F1130" s="6" t="s">
        <v>1288</v>
      </c>
      <c r="G1130" s="6" t="s">
        <v>1289</v>
      </c>
      <c r="H1130" s="274">
        <f t="shared" si="238"/>
        <v>178.2</v>
      </c>
      <c r="I1130" s="274">
        <v>162</v>
      </c>
      <c r="J1130" s="79"/>
      <c r="K1130" s="79">
        <v>16.2</v>
      </c>
      <c r="L1130" s="80">
        <f t="shared" si="239"/>
        <v>178.2</v>
      </c>
      <c r="M1130" s="79">
        <v>162</v>
      </c>
      <c r="N1130" s="81"/>
      <c r="O1130" s="79">
        <v>16.2</v>
      </c>
      <c r="P1130" s="79">
        <f t="shared" ref="P1130:P1135" si="240">SUM(Q1130:S1130)</f>
        <v>0</v>
      </c>
      <c r="Q1130" s="79">
        <v>0</v>
      </c>
      <c r="R1130" s="79"/>
      <c r="S1130" s="79">
        <v>0</v>
      </c>
      <c r="T1130" s="79">
        <v>0</v>
      </c>
      <c r="U1130" s="79">
        <v>0</v>
      </c>
      <c r="V1130" s="70"/>
      <c r="W1130" s="70">
        <v>0</v>
      </c>
      <c r="X1130" s="82" t="s">
        <v>1267</v>
      </c>
      <c r="Y1130" s="117"/>
      <c r="Z1130" s="50">
        <f t="shared" si="228"/>
        <v>178.2</v>
      </c>
      <c r="AA1130" s="51">
        <f t="shared" si="229"/>
        <v>178.2</v>
      </c>
      <c r="AB1130" s="51">
        <f t="shared" si="230"/>
        <v>0</v>
      </c>
      <c r="AC1130" s="51">
        <f t="shared" si="231"/>
        <v>0</v>
      </c>
    </row>
    <row r="1131" spans="1:248" s="123" customFormat="1" ht="38.25" customHeight="1">
      <c r="B1131" s="49" t="s">
        <v>23</v>
      </c>
      <c r="E1131" s="77">
        <v>6</v>
      </c>
      <c r="F1131" s="6" t="s">
        <v>1290</v>
      </c>
      <c r="G1131" s="396" t="s">
        <v>1291</v>
      </c>
      <c r="H1131" s="274">
        <f t="shared" si="238"/>
        <v>178.2</v>
      </c>
      <c r="I1131" s="274">
        <v>162</v>
      </c>
      <c r="J1131" s="79"/>
      <c r="K1131" s="79">
        <v>16.2</v>
      </c>
      <c r="L1131" s="80">
        <f t="shared" si="239"/>
        <v>178.2</v>
      </c>
      <c r="M1131" s="79">
        <v>162</v>
      </c>
      <c r="N1131" s="81"/>
      <c r="O1131" s="79">
        <v>16.2</v>
      </c>
      <c r="P1131" s="79">
        <f t="shared" si="240"/>
        <v>0</v>
      </c>
      <c r="Q1131" s="79">
        <v>0</v>
      </c>
      <c r="R1131" s="79"/>
      <c r="S1131" s="79">
        <v>0</v>
      </c>
      <c r="T1131" s="79">
        <v>0</v>
      </c>
      <c r="U1131" s="79">
        <v>0</v>
      </c>
      <c r="V1131" s="70">
        <v>0</v>
      </c>
      <c r="W1131" s="70">
        <v>0</v>
      </c>
      <c r="X1131" s="82" t="s">
        <v>1267</v>
      </c>
      <c r="Y1131" s="117"/>
      <c r="Z1131" s="50">
        <f t="shared" si="228"/>
        <v>178.2</v>
      </c>
      <c r="AA1131" s="51">
        <f t="shared" si="229"/>
        <v>178.2</v>
      </c>
      <c r="AB1131" s="51">
        <f t="shared" si="230"/>
        <v>0</v>
      </c>
      <c r="AC1131" s="51">
        <f t="shared" si="231"/>
        <v>0</v>
      </c>
    </row>
    <row r="1132" spans="1:248" s="123" customFormat="1" ht="61.5" customHeight="1">
      <c r="B1132" s="49" t="s">
        <v>23</v>
      </c>
      <c r="E1132" s="77">
        <v>7</v>
      </c>
      <c r="F1132" s="6" t="s">
        <v>1292</v>
      </c>
      <c r="G1132" s="396"/>
      <c r="H1132" s="274">
        <f t="shared" si="238"/>
        <v>1155</v>
      </c>
      <c r="I1132" s="274">
        <v>1050</v>
      </c>
      <c r="J1132" s="79"/>
      <c r="K1132" s="79">
        <v>105</v>
      </c>
      <c r="L1132" s="80">
        <f t="shared" si="239"/>
        <v>1155</v>
      </c>
      <c r="M1132" s="79">
        <v>1050</v>
      </c>
      <c r="N1132" s="81"/>
      <c r="O1132" s="79">
        <v>105</v>
      </c>
      <c r="P1132" s="79">
        <f t="shared" si="240"/>
        <v>0</v>
      </c>
      <c r="Q1132" s="79">
        <v>0</v>
      </c>
      <c r="R1132" s="79"/>
      <c r="S1132" s="79">
        <v>0</v>
      </c>
      <c r="T1132" s="79">
        <v>0</v>
      </c>
      <c r="U1132" s="79">
        <v>0</v>
      </c>
      <c r="V1132" s="70">
        <v>0</v>
      </c>
      <c r="W1132" s="70">
        <v>0</v>
      </c>
      <c r="X1132" s="82" t="s">
        <v>1267</v>
      </c>
      <c r="Y1132" s="117"/>
      <c r="Z1132" s="50">
        <f t="shared" si="228"/>
        <v>1155</v>
      </c>
      <c r="AA1132" s="51">
        <f t="shared" si="229"/>
        <v>1155</v>
      </c>
      <c r="AB1132" s="51">
        <f t="shared" si="230"/>
        <v>0</v>
      </c>
      <c r="AC1132" s="51">
        <f t="shared" si="231"/>
        <v>0</v>
      </c>
    </row>
    <row r="1133" spans="1:248" s="123" customFormat="1" ht="29.25" customHeight="1">
      <c r="B1133" s="49" t="s">
        <v>23</v>
      </c>
      <c r="E1133" s="77">
        <v>8</v>
      </c>
      <c r="F1133" s="6" t="s">
        <v>1293</v>
      </c>
      <c r="G1133" s="6" t="s">
        <v>1294</v>
      </c>
      <c r="H1133" s="274">
        <f t="shared" si="238"/>
        <v>178.2</v>
      </c>
      <c r="I1133" s="274">
        <v>162</v>
      </c>
      <c r="J1133" s="79"/>
      <c r="K1133" s="79">
        <v>16.2</v>
      </c>
      <c r="L1133" s="80">
        <f t="shared" si="239"/>
        <v>178.2</v>
      </c>
      <c r="M1133" s="79">
        <v>162</v>
      </c>
      <c r="N1133" s="81"/>
      <c r="O1133" s="79">
        <v>16.2</v>
      </c>
      <c r="P1133" s="79">
        <f t="shared" si="240"/>
        <v>0</v>
      </c>
      <c r="Q1133" s="79">
        <v>0</v>
      </c>
      <c r="R1133" s="79"/>
      <c r="S1133" s="79">
        <v>0</v>
      </c>
      <c r="T1133" s="79">
        <v>0</v>
      </c>
      <c r="U1133" s="79">
        <v>0</v>
      </c>
      <c r="V1133" s="70"/>
      <c r="W1133" s="70">
        <v>0</v>
      </c>
      <c r="X1133" s="82" t="s">
        <v>1263</v>
      </c>
      <c r="Y1133" s="117"/>
      <c r="Z1133" s="50">
        <f t="shared" si="228"/>
        <v>178.2</v>
      </c>
      <c r="AA1133" s="51">
        <f t="shared" si="229"/>
        <v>178.2</v>
      </c>
      <c r="AB1133" s="51">
        <f t="shared" si="230"/>
        <v>0</v>
      </c>
      <c r="AC1133" s="51">
        <f t="shared" si="231"/>
        <v>0</v>
      </c>
    </row>
    <row r="1134" spans="1:248" s="123" customFormat="1" ht="29.25" customHeight="1">
      <c r="B1134" s="49" t="s">
        <v>23</v>
      </c>
      <c r="E1134" s="77">
        <v>9</v>
      </c>
      <c r="F1134" s="6" t="s">
        <v>1295</v>
      </c>
      <c r="G1134" s="6" t="s">
        <v>1263</v>
      </c>
      <c r="H1134" s="274">
        <f t="shared" si="238"/>
        <v>178.2</v>
      </c>
      <c r="I1134" s="274">
        <v>162</v>
      </c>
      <c r="J1134" s="79"/>
      <c r="K1134" s="79">
        <v>16.2</v>
      </c>
      <c r="L1134" s="80">
        <f t="shared" si="239"/>
        <v>178.2</v>
      </c>
      <c r="M1134" s="79">
        <v>162</v>
      </c>
      <c r="N1134" s="81"/>
      <c r="O1134" s="79">
        <v>16.2</v>
      </c>
      <c r="P1134" s="79">
        <f t="shared" si="240"/>
        <v>0</v>
      </c>
      <c r="Q1134" s="79">
        <v>0</v>
      </c>
      <c r="R1134" s="79"/>
      <c r="S1134" s="79">
        <v>0</v>
      </c>
      <c r="T1134" s="79">
        <v>0</v>
      </c>
      <c r="U1134" s="79">
        <v>0</v>
      </c>
      <c r="V1134" s="70"/>
      <c r="W1134" s="70">
        <v>0</v>
      </c>
      <c r="X1134" s="82" t="s">
        <v>1263</v>
      </c>
      <c r="Y1134" s="117"/>
      <c r="Z1134" s="50">
        <f t="shared" si="228"/>
        <v>178.2</v>
      </c>
      <c r="AA1134" s="51">
        <f t="shared" si="229"/>
        <v>178.2</v>
      </c>
      <c r="AB1134" s="51">
        <f t="shared" si="230"/>
        <v>0</v>
      </c>
      <c r="AC1134" s="51">
        <f t="shared" si="231"/>
        <v>0</v>
      </c>
    </row>
    <row r="1135" spans="1:248" s="123" customFormat="1" ht="40.5" customHeight="1">
      <c r="B1135" s="49" t="s">
        <v>23</v>
      </c>
      <c r="E1135" s="77">
        <v>10</v>
      </c>
      <c r="F1135" s="6" t="s">
        <v>1296</v>
      </c>
      <c r="G1135" s="6" t="s">
        <v>102</v>
      </c>
      <c r="H1135" s="274">
        <f t="shared" si="238"/>
        <v>10728.637200000001</v>
      </c>
      <c r="I1135" s="274">
        <v>9229</v>
      </c>
      <c r="J1135" s="79"/>
      <c r="K1135" s="79">
        <v>1499.6372000000001</v>
      </c>
      <c r="L1135" s="80">
        <f t="shared" si="239"/>
        <v>3163.5839999999998</v>
      </c>
      <c r="M1135" s="79">
        <f>815+1789</f>
        <v>2604</v>
      </c>
      <c r="N1135" s="81"/>
      <c r="O1135" s="79">
        <v>559.58399999999995</v>
      </c>
      <c r="P1135" s="79">
        <f t="shared" si="240"/>
        <v>6625</v>
      </c>
      <c r="Q1135" s="79">
        <v>6625</v>
      </c>
      <c r="R1135" s="79"/>
      <c r="S1135" s="79">
        <v>0</v>
      </c>
      <c r="T1135" s="79">
        <f>SUM(U1135:W1135)</f>
        <v>1734.6150000000002</v>
      </c>
      <c r="U1135" s="79">
        <f>2131.512-396.897</f>
        <v>1734.6150000000002</v>
      </c>
      <c r="V1135" s="70">
        <v>0</v>
      </c>
      <c r="W1135" s="70">
        <v>0</v>
      </c>
      <c r="X1135" s="82" t="s">
        <v>1263</v>
      </c>
      <c r="Y1135" s="117"/>
      <c r="Z1135" s="50">
        <f t="shared" si="228"/>
        <v>10728.637200000001</v>
      </c>
      <c r="AA1135" s="51">
        <f t="shared" si="229"/>
        <v>3163.5839999999998</v>
      </c>
      <c r="AB1135" s="51">
        <f t="shared" si="230"/>
        <v>6625</v>
      </c>
      <c r="AC1135" s="51">
        <f t="shared" si="231"/>
        <v>1734.6150000000002</v>
      </c>
    </row>
    <row r="1136" spans="1:248" ht="57">
      <c r="A1136" s="49" t="s">
        <v>876</v>
      </c>
      <c r="B1136" s="49" t="s">
        <v>1323</v>
      </c>
      <c r="E1136" s="76" t="s">
        <v>29</v>
      </c>
      <c r="F1136" s="162" t="s">
        <v>71</v>
      </c>
      <c r="G1136" s="170"/>
      <c r="H1136" s="288">
        <f t="shared" ref="H1136:R1136" si="241">H1137</f>
        <v>32984</v>
      </c>
      <c r="I1136" s="273">
        <f t="shared" si="241"/>
        <v>29985</v>
      </c>
      <c r="J1136" s="164">
        <f t="shared" si="241"/>
        <v>2999</v>
      </c>
      <c r="K1136" s="164">
        <f t="shared" si="241"/>
        <v>0</v>
      </c>
      <c r="L1136" s="165">
        <f t="shared" si="241"/>
        <v>23999</v>
      </c>
      <c r="M1136" s="164">
        <f t="shared" si="241"/>
        <v>22232</v>
      </c>
      <c r="N1136" s="165">
        <f t="shared" si="241"/>
        <v>1767</v>
      </c>
      <c r="O1136" s="164">
        <f t="shared" si="241"/>
        <v>0</v>
      </c>
      <c r="P1136" s="164">
        <f t="shared" si="241"/>
        <v>8985</v>
      </c>
      <c r="Q1136" s="164">
        <f t="shared" si="241"/>
        <v>7753</v>
      </c>
      <c r="R1136" s="165">
        <f t="shared" si="241"/>
        <v>1232</v>
      </c>
      <c r="S1136" s="165">
        <f>S1137</f>
        <v>0</v>
      </c>
      <c r="T1136" s="166">
        <f>T1137</f>
        <v>3349.5689999999995</v>
      </c>
      <c r="U1136" s="166">
        <f>U1137</f>
        <v>3349.5689999999995</v>
      </c>
      <c r="V1136" s="165">
        <f>V1137</f>
        <v>0</v>
      </c>
      <c r="W1136" s="165">
        <f>W1137</f>
        <v>0</v>
      </c>
      <c r="X1136" s="231"/>
      <c r="Y1136" s="231"/>
      <c r="Z1136" s="50">
        <f t="shared" si="228"/>
        <v>32984</v>
      </c>
      <c r="AA1136" s="51">
        <f t="shared" si="229"/>
        <v>23999</v>
      </c>
      <c r="AB1136" s="51">
        <f t="shared" si="230"/>
        <v>8985</v>
      </c>
      <c r="AC1136" s="51">
        <f t="shared" si="231"/>
        <v>3349.5689999999995</v>
      </c>
      <c r="AD1136" s="232"/>
      <c r="AE1136" s="232"/>
      <c r="AF1136" s="232"/>
      <c r="AG1136" s="232"/>
      <c r="AH1136" s="232"/>
      <c r="AI1136" s="232"/>
      <c r="AJ1136" s="232"/>
      <c r="AK1136" s="232"/>
      <c r="AL1136" s="232"/>
      <c r="AM1136" s="232"/>
      <c r="AN1136" s="232"/>
      <c r="AO1136" s="232"/>
      <c r="AP1136" s="232"/>
      <c r="AQ1136" s="232"/>
      <c r="AR1136" s="232"/>
      <c r="AS1136" s="232"/>
      <c r="AT1136" s="232"/>
      <c r="AU1136" s="232"/>
      <c r="AV1136" s="232"/>
      <c r="AW1136" s="232"/>
      <c r="AX1136" s="232"/>
      <c r="AY1136" s="232"/>
      <c r="AZ1136" s="232"/>
      <c r="BA1136" s="232"/>
      <c r="BB1136" s="232"/>
      <c r="BC1136" s="232"/>
      <c r="BD1136" s="232"/>
      <c r="BE1136" s="232"/>
      <c r="BF1136" s="232"/>
      <c r="BG1136" s="232"/>
      <c r="BH1136" s="232"/>
      <c r="BI1136" s="232"/>
      <c r="BJ1136" s="232"/>
      <c r="BK1136" s="232"/>
      <c r="BL1136" s="232"/>
      <c r="BM1136" s="232"/>
      <c r="BN1136" s="232"/>
      <c r="BO1136" s="232"/>
      <c r="BP1136" s="232"/>
      <c r="BQ1136" s="232"/>
      <c r="BR1136" s="232"/>
      <c r="BS1136" s="232"/>
      <c r="BT1136" s="232"/>
      <c r="BU1136" s="232"/>
      <c r="BV1136" s="232"/>
      <c r="BW1136" s="232"/>
      <c r="BX1136" s="232"/>
      <c r="BY1136" s="232"/>
      <c r="BZ1136" s="232"/>
      <c r="CA1136" s="232"/>
      <c r="CB1136" s="232"/>
      <c r="CC1136" s="232"/>
      <c r="CD1136" s="232"/>
      <c r="CE1136" s="232"/>
      <c r="CF1136" s="232"/>
      <c r="CG1136" s="232"/>
      <c r="CH1136" s="232"/>
      <c r="CI1136" s="232"/>
      <c r="CJ1136" s="232"/>
      <c r="CK1136" s="232"/>
      <c r="CL1136" s="232"/>
      <c r="CM1136" s="232"/>
      <c r="CN1136" s="232"/>
      <c r="CO1136" s="232"/>
      <c r="CP1136" s="232"/>
      <c r="CQ1136" s="232"/>
      <c r="CR1136" s="232"/>
      <c r="CS1136" s="232"/>
      <c r="CT1136" s="232"/>
      <c r="CU1136" s="232"/>
      <c r="CV1136" s="232"/>
      <c r="CW1136" s="232"/>
      <c r="CX1136" s="232"/>
      <c r="CY1136" s="232"/>
      <c r="CZ1136" s="232"/>
      <c r="DA1136" s="232"/>
      <c r="DB1136" s="232"/>
      <c r="DC1136" s="232"/>
      <c r="DD1136" s="232"/>
      <c r="DE1136" s="232"/>
      <c r="DF1136" s="232"/>
      <c r="DG1136" s="232"/>
      <c r="DH1136" s="232"/>
      <c r="DI1136" s="232"/>
      <c r="DJ1136" s="232"/>
      <c r="DK1136" s="232"/>
      <c r="DL1136" s="232"/>
      <c r="DM1136" s="232"/>
      <c r="DN1136" s="232"/>
      <c r="DO1136" s="232"/>
      <c r="DP1136" s="232"/>
      <c r="DQ1136" s="232"/>
      <c r="DR1136" s="232"/>
      <c r="DS1136" s="232"/>
      <c r="DT1136" s="232"/>
      <c r="DU1136" s="232"/>
      <c r="DV1136" s="232"/>
      <c r="DW1136" s="233"/>
      <c r="DX1136" s="232"/>
      <c r="DY1136" s="232"/>
      <c r="DZ1136" s="232"/>
      <c r="EA1136" s="232"/>
      <c r="EB1136" s="232"/>
      <c r="EC1136" s="232"/>
      <c r="ED1136" s="232"/>
      <c r="EE1136" s="232"/>
      <c r="EF1136" s="232"/>
      <c r="EG1136" s="232"/>
      <c r="EH1136" s="232"/>
      <c r="EI1136" s="232"/>
      <c r="EJ1136" s="232"/>
      <c r="EK1136" s="232"/>
      <c r="EL1136" s="232"/>
      <c r="EM1136" s="232"/>
      <c r="EN1136" s="232"/>
      <c r="EO1136" s="232"/>
      <c r="EP1136" s="232"/>
      <c r="EQ1136" s="232"/>
      <c r="ER1136" s="232"/>
      <c r="ES1136" s="232"/>
      <c r="ET1136" s="232"/>
      <c r="EU1136" s="232"/>
      <c r="EV1136" s="232"/>
      <c r="EW1136" s="232"/>
      <c r="EX1136" s="232"/>
      <c r="EY1136" s="232"/>
      <c r="EZ1136" s="232"/>
      <c r="FA1136" s="232"/>
      <c r="FB1136" s="232"/>
      <c r="FC1136" s="232"/>
      <c r="FD1136" s="232"/>
      <c r="FE1136" s="232"/>
      <c r="FF1136" s="232"/>
      <c r="FG1136" s="232"/>
      <c r="FH1136" s="232"/>
      <c r="FI1136" s="232"/>
      <c r="FJ1136" s="232"/>
      <c r="FK1136" s="232"/>
      <c r="FL1136" s="232"/>
      <c r="FM1136" s="232"/>
      <c r="FN1136" s="232"/>
      <c r="FO1136" s="232"/>
      <c r="FP1136" s="232"/>
      <c r="FQ1136" s="232"/>
      <c r="FR1136" s="232"/>
      <c r="FS1136" s="232"/>
      <c r="FT1136" s="232"/>
      <c r="FU1136" s="232"/>
      <c r="FV1136" s="232"/>
      <c r="FW1136" s="232"/>
      <c r="FX1136" s="232"/>
      <c r="FY1136" s="232"/>
      <c r="FZ1136" s="232"/>
      <c r="GA1136" s="232"/>
      <c r="GB1136" s="232"/>
      <c r="GC1136" s="232"/>
      <c r="GD1136" s="232"/>
      <c r="GE1136" s="232"/>
      <c r="GF1136" s="232"/>
      <c r="GG1136" s="232"/>
      <c r="GH1136" s="232"/>
      <c r="GI1136" s="232"/>
      <c r="GJ1136" s="232"/>
      <c r="GK1136" s="232"/>
      <c r="GL1136" s="232"/>
      <c r="GM1136" s="232"/>
      <c r="GN1136" s="232"/>
      <c r="GO1136" s="232"/>
      <c r="GP1136" s="232"/>
      <c r="GQ1136" s="232"/>
      <c r="GR1136" s="232"/>
      <c r="GS1136" s="232"/>
      <c r="GT1136" s="232"/>
      <c r="GU1136" s="232"/>
      <c r="GV1136" s="232"/>
      <c r="GW1136" s="232"/>
      <c r="GX1136" s="232"/>
      <c r="GY1136" s="232"/>
      <c r="GZ1136" s="232"/>
      <c r="HA1136" s="232"/>
      <c r="HB1136" s="232"/>
      <c r="HC1136" s="232"/>
      <c r="HD1136" s="232"/>
      <c r="HE1136" s="232"/>
      <c r="HF1136" s="232"/>
      <c r="HG1136" s="232"/>
      <c r="HH1136" s="232"/>
      <c r="HI1136" s="232"/>
      <c r="HJ1136" s="232"/>
      <c r="HK1136" s="232"/>
      <c r="HL1136" s="232"/>
      <c r="HM1136" s="232"/>
      <c r="HN1136" s="232"/>
      <c r="HO1136" s="232"/>
      <c r="HP1136" s="232"/>
      <c r="HQ1136" s="232"/>
      <c r="HR1136" s="232"/>
      <c r="HS1136" s="232"/>
      <c r="HT1136" s="232"/>
      <c r="HU1136" s="232"/>
      <c r="HV1136" s="232"/>
      <c r="HW1136" s="232"/>
      <c r="HX1136" s="232"/>
      <c r="HY1136" s="232"/>
      <c r="HZ1136" s="232"/>
      <c r="IA1136" s="232"/>
      <c r="IB1136" s="232"/>
      <c r="IC1136" s="232"/>
      <c r="ID1136" s="232"/>
      <c r="IE1136" s="232"/>
      <c r="IF1136" s="232"/>
      <c r="IG1136" s="232"/>
      <c r="IH1136" s="232"/>
      <c r="II1136" s="232"/>
      <c r="IJ1136" s="232"/>
      <c r="IK1136" s="232"/>
      <c r="IL1136" s="232"/>
      <c r="IM1136" s="232"/>
      <c r="IN1136" s="139"/>
    </row>
    <row r="1137" spans="1:248" ht="51" customHeight="1">
      <c r="A1137" s="49" t="s">
        <v>876</v>
      </c>
      <c r="B1137" s="49" t="s">
        <v>1323</v>
      </c>
      <c r="E1137" s="82">
        <v>1</v>
      </c>
      <c r="F1137" s="180" t="s">
        <v>72</v>
      </c>
      <c r="G1137" s="170" t="s">
        <v>55</v>
      </c>
      <c r="H1137" s="291">
        <f>I1137+J1137</f>
        <v>32984</v>
      </c>
      <c r="I1137" s="281">
        <v>29985</v>
      </c>
      <c r="J1137" s="182">
        <v>2999</v>
      </c>
      <c r="K1137" s="113"/>
      <c r="L1137" s="184">
        <f>M1137+N1137</f>
        <v>23999</v>
      </c>
      <c r="M1137" s="182">
        <v>22232</v>
      </c>
      <c r="N1137" s="223">
        <v>1767</v>
      </c>
      <c r="O1137" s="113"/>
      <c r="P1137" s="182">
        <f>Q1137+R1137</f>
        <v>8985</v>
      </c>
      <c r="Q1137" s="182">
        <v>7753</v>
      </c>
      <c r="R1137" s="223">
        <v>1232</v>
      </c>
      <c r="S1137" s="114"/>
      <c r="T1137" s="224">
        <f>U1137+V1137</f>
        <v>3349.5689999999995</v>
      </c>
      <c r="U1137" s="224">
        <v>3349.5689999999995</v>
      </c>
      <c r="V1137" s="223"/>
      <c r="W1137" s="114"/>
      <c r="X1137" s="82"/>
      <c r="Y1137" s="90"/>
      <c r="Z1137" s="50">
        <f t="shared" si="228"/>
        <v>32984</v>
      </c>
      <c r="AA1137" s="51">
        <f t="shared" si="229"/>
        <v>23999</v>
      </c>
      <c r="AB1137" s="51">
        <f t="shared" si="230"/>
        <v>8985</v>
      </c>
      <c r="AC1137" s="51">
        <f t="shared" si="231"/>
        <v>3349.5689999999995</v>
      </c>
      <c r="AD1137" s="84"/>
      <c r="AE1137" s="84"/>
      <c r="AF1137" s="84"/>
      <c r="AG1137" s="84"/>
      <c r="AH1137" s="84"/>
      <c r="AI1137" s="84"/>
      <c r="AJ1137" s="84"/>
      <c r="AK1137" s="84"/>
      <c r="AL1137" s="84"/>
      <c r="AM1137" s="84"/>
      <c r="AN1137" s="84"/>
      <c r="AO1137" s="84"/>
      <c r="AP1137" s="84"/>
      <c r="AQ1137" s="84"/>
      <c r="AR1137" s="84"/>
      <c r="AS1137" s="84"/>
      <c r="AT1137" s="84"/>
      <c r="AU1137" s="84"/>
      <c r="AV1137" s="84"/>
      <c r="AW1137" s="84"/>
      <c r="AX1137" s="84"/>
      <c r="AY1137" s="84"/>
      <c r="AZ1137" s="84"/>
      <c r="BA1137" s="84"/>
      <c r="BB1137" s="84"/>
      <c r="BC1137" s="84"/>
      <c r="BD1137" s="84"/>
      <c r="BE1137" s="84"/>
      <c r="BF1137" s="84"/>
      <c r="BG1137" s="84"/>
      <c r="BH1137" s="84"/>
      <c r="BI1137" s="84"/>
      <c r="BJ1137" s="84"/>
      <c r="BK1137" s="84"/>
      <c r="BL1137" s="84"/>
      <c r="BM1137" s="84"/>
      <c r="BN1137" s="84"/>
      <c r="BO1137" s="84"/>
      <c r="BP1137" s="84"/>
      <c r="BQ1137" s="84"/>
      <c r="BR1137" s="84"/>
      <c r="BS1137" s="84"/>
      <c r="BT1137" s="84"/>
      <c r="BU1137" s="84"/>
      <c r="BV1137" s="84"/>
      <c r="BW1137" s="84"/>
      <c r="BX1137" s="84"/>
      <c r="BY1137" s="84"/>
      <c r="BZ1137" s="84"/>
      <c r="CA1137" s="84"/>
      <c r="CB1137" s="84"/>
      <c r="CC1137" s="84"/>
      <c r="CD1137" s="84"/>
      <c r="CE1137" s="84"/>
      <c r="CF1137" s="84"/>
      <c r="CG1137" s="84"/>
      <c r="CH1137" s="84"/>
      <c r="CI1137" s="84"/>
      <c r="CJ1137" s="84"/>
      <c r="CK1137" s="84"/>
      <c r="CL1137" s="84"/>
      <c r="CM1137" s="84"/>
      <c r="CN1137" s="84"/>
      <c r="CO1137" s="84"/>
      <c r="CP1137" s="84"/>
      <c r="CQ1137" s="84"/>
      <c r="CR1137" s="84"/>
      <c r="CS1137" s="84"/>
      <c r="CT1137" s="84"/>
      <c r="CU1137" s="84"/>
      <c r="CV1137" s="84"/>
      <c r="CW1137" s="84"/>
      <c r="CX1137" s="84"/>
      <c r="CY1137" s="84"/>
      <c r="CZ1137" s="84"/>
      <c r="DA1137" s="84"/>
      <c r="DB1137" s="84"/>
      <c r="DC1137" s="84"/>
      <c r="DD1137" s="84"/>
      <c r="DE1137" s="84"/>
      <c r="DF1137" s="84"/>
      <c r="DG1137" s="84"/>
      <c r="DH1137" s="84"/>
      <c r="DI1137" s="84"/>
      <c r="DJ1137" s="84"/>
      <c r="DK1137" s="84"/>
      <c r="DL1137" s="84"/>
      <c r="DM1137" s="84"/>
      <c r="DN1137" s="84"/>
      <c r="DO1137" s="84"/>
      <c r="DP1137" s="84"/>
      <c r="DQ1137" s="84"/>
      <c r="DR1137" s="84"/>
      <c r="DS1137" s="84"/>
      <c r="DT1137" s="84"/>
      <c r="DU1137" s="84"/>
      <c r="DV1137" s="84"/>
      <c r="DW1137" s="84"/>
      <c r="DX1137" s="84"/>
      <c r="DY1137" s="84"/>
      <c r="DZ1137" s="84"/>
      <c r="EA1137" s="84"/>
      <c r="EB1137" s="84"/>
      <c r="EC1137" s="84"/>
      <c r="ED1137" s="84"/>
      <c r="EE1137" s="84"/>
      <c r="EF1137" s="84"/>
      <c r="EG1137" s="84"/>
      <c r="EH1137" s="84"/>
      <c r="EI1137" s="84"/>
      <c r="EJ1137" s="84"/>
      <c r="EK1137" s="84"/>
      <c r="EL1137" s="84"/>
      <c r="EM1137" s="84"/>
      <c r="EN1137" s="84"/>
      <c r="EO1137" s="84"/>
      <c r="EP1137" s="84"/>
      <c r="EQ1137" s="84"/>
      <c r="ER1137" s="84"/>
      <c r="ES1137" s="84"/>
      <c r="ET1137" s="84"/>
      <c r="EU1137" s="84"/>
      <c r="EV1137" s="84"/>
      <c r="EW1137" s="84"/>
      <c r="EX1137" s="84"/>
      <c r="EY1137" s="84"/>
      <c r="EZ1137" s="84"/>
      <c r="FA1137" s="84"/>
      <c r="FB1137" s="84"/>
      <c r="FC1137" s="84"/>
      <c r="FD1137" s="84"/>
      <c r="FE1137" s="84"/>
      <c r="FF1137" s="84"/>
      <c r="FG1137" s="84"/>
      <c r="FH1137" s="84"/>
      <c r="FI1137" s="84"/>
      <c r="FJ1137" s="84"/>
      <c r="FK1137" s="84"/>
      <c r="FL1137" s="84"/>
      <c r="FM1137" s="84"/>
      <c r="FN1137" s="84"/>
      <c r="FO1137" s="84"/>
      <c r="FP1137" s="84"/>
      <c r="FQ1137" s="84"/>
      <c r="FR1137" s="84"/>
      <c r="FS1137" s="84"/>
      <c r="FT1137" s="84"/>
      <c r="FU1137" s="84"/>
      <c r="FV1137" s="84"/>
      <c r="FW1137" s="84"/>
      <c r="FX1137" s="84"/>
      <c r="FY1137" s="84"/>
      <c r="FZ1137" s="84"/>
      <c r="GA1137" s="84"/>
      <c r="GB1137" s="84"/>
      <c r="GC1137" s="84"/>
      <c r="GD1137" s="84"/>
      <c r="GE1137" s="84"/>
      <c r="GF1137" s="84"/>
      <c r="GG1137" s="84"/>
      <c r="GH1137" s="84"/>
      <c r="GI1137" s="84"/>
      <c r="GJ1137" s="84"/>
      <c r="GK1137" s="84"/>
      <c r="GL1137" s="84"/>
      <c r="GM1137" s="84"/>
      <c r="GN1137" s="84"/>
      <c r="GO1137" s="84"/>
      <c r="GP1137" s="84"/>
      <c r="GQ1137" s="84"/>
      <c r="GR1137" s="84"/>
      <c r="GS1137" s="84"/>
      <c r="GT1137" s="84"/>
      <c r="GU1137" s="84"/>
      <c r="GV1137" s="84"/>
      <c r="GW1137" s="84"/>
      <c r="GX1137" s="84"/>
      <c r="GY1137" s="84"/>
      <c r="GZ1137" s="84"/>
      <c r="HA1137" s="84"/>
      <c r="HB1137" s="84"/>
      <c r="HC1137" s="84"/>
      <c r="HD1137" s="84"/>
      <c r="HE1137" s="84"/>
      <c r="HF1137" s="84"/>
      <c r="HG1137" s="84"/>
      <c r="HH1137" s="84"/>
      <c r="HI1137" s="84"/>
      <c r="HJ1137" s="84"/>
      <c r="HK1137" s="84"/>
      <c r="HL1137" s="84"/>
      <c r="HM1137" s="84"/>
      <c r="HN1137" s="84"/>
      <c r="HO1137" s="84"/>
      <c r="HP1137" s="84"/>
      <c r="HQ1137" s="84"/>
      <c r="HR1137" s="84"/>
      <c r="HS1137" s="84"/>
      <c r="HT1137" s="84"/>
      <c r="HU1137" s="84"/>
      <c r="HV1137" s="84"/>
      <c r="HW1137" s="84"/>
      <c r="HX1137" s="84"/>
      <c r="HY1137" s="84"/>
      <c r="HZ1137" s="84"/>
      <c r="IA1137" s="84"/>
      <c r="IB1137" s="84"/>
      <c r="IC1137" s="84"/>
      <c r="ID1137" s="84"/>
      <c r="IE1137" s="84"/>
      <c r="IF1137" s="84"/>
      <c r="IG1137" s="84"/>
      <c r="IH1137" s="84"/>
      <c r="II1137" s="84"/>
      <c r="IJ1137" s="84"/>
      <c r="IK1137" s="84"/>
      <c r="IL1137" s="84"/>
    </row>
    <row r="1138" spans="1:248" ht="38.25" customHeight="1">
      <c r="A1138" s="49" t="s">
        <v>877</v>
      </c>
      <c r="B1138" s="49" t="s">
        <v>1324</v>
      </c>
      <c r="E1138" s="76" t="s">
        <v>5</v>
      </c>
      <c r="F1138" s="162" t="s">
        <v>73</v>
      </c>
      <c r="G1138" s="170"/>
      <c r="H1138" s="288">
        <f t="shared" ref="H1138:Q1139" si="242">H1139</f>
        <v>10910</v>
      </c>
      <c r="I1138" s="273">
        <f t="shared" si="242"/>
        <v>9918</v>
      </c>
      <c r="J1138" s="164">
        <f t="shared" si="242"/>
        <v>992</v>
      </c>
      <c r="K1138" s="164">
        <f t="shared" si="242"/>
        <v>0</v>
      </c>
      <c r="L1138" s="165">
        <f t="shared" si="242"/>
        <v>10247</v>
      </c>
      <c r="M1138" s="164">
        <f t="shared" si="242"/>
        <v>9255</v>
      </c>
      <c r="N1138" s="165">
        <f t="shared" si="242"/>
        <v>992</v>
      </c>
      <c r="O1138" s="164">
        <f t="shared" si="242"/>
        <v>0</v>
      </c>
      <c r="P1138" s="164">
        <f t="shared" si="242"/>
        <v>663</v>
      </c>
      <c r="Q1138" s="164">
        <f t="shared" si="242"/>
        <v>663</v>
      </c>
      <c r="R1138" s="234"/>
      <c r="S1138" s="234"/>
      <c r="T1138" s="235"/>
      <c r="U1138" s="235"/>
      <c r="V1138" s="231"/>
      <c r="W1138" s="231"/>
      <c r="X1138" s="231"/>
      <c r="Y1138" s="231"/>
      <c r="Z1138" s="50">
        <f t="shared" si="228"/>
        <v>10910</v>
      </c>
      <c r="AA1138" s="51">
        <f t="shared" si="229"/>
        <v>10247</v>
      </c>
      <c r="AB1138" s="51">
        <f t="shared" si="230"/>
        <v>663</v>
      </c>
      <c r="AC1138" s="51">
        <f t="shared" si="231"/>
        <v>0</v>
      </c>
      <c r="AD1138" s="232"/>
      <c r="AE1138" s="232"/>
      <c r="AF1138" s="232"/>
      <c r="AG1138" s="232"/>
      <c r="AH1138" s="232"/>
      <c r="AI1138" s="232"/>
      <c r="AJ1138" s="232"/>
      <c r="AK1138" s="232"/>
      <c r="AL1138" s="232"/>
      <c r="AM1138" s="232"/>
      <c r="AN1138" s="232"/>
      <c r="AO1138" s="232"/>
      <c r="AP1138" s="232"/>
      <c r="AQ1138" s="232"/>
      <c r="AR1138" s="232"/>
      <c r="AS1138" s="232"/>
      <c r="AT1138" s="232"/>
      <c r="AU1138" s="232"/>
      <c r="AV1138" s="232"/>
      <c r="AW1138" s="232"/>
      <c r="AX1138" s="232"/>
      <c r="AY1138" s="232"/>
      <c r="AZ1138" s="232"/>
      <c r="BA1138" s="232"/>
      <c r="BB1138" s="232"/>
      <c r="BC1138" s="232"/>
      <c r="BD1138" s="232"/>
      <c r="BE1138" s="232"/>
      <c r="BF1138" s="232"/>
      <c r="BG1138" s="232"/>
      <c r="BH1138" s="232"/>
      <c r="BI1138" s="232"/>
      <c r="BJ1138" s="232"/>
      <c r="BK1138" s="232"/>
      <c r="BL1138" s="232"/>
      <c r="BM1138" s="232"/>
      <c r="BN1138" s="232"/>
      <c r="BO1138" s="232"/>
      <c r="BP1138" s="232"/>
      <c r="BQ1138" s="232"/>
      <c r="BR1138" s="232"/>
      <c r="BS1138" s="232"/>
      <c r="BT1138" s="232"/>
      <c r="BU1138" s="232"/>
      <c r="BV1138" s="232"/>
      <c r="BW1138" s="232"/>
      <c r="BX1138" s="232"/>
      <c r="BY1138" s="232"/>
      <c r="BZ1138" s="232"/>
      <c r="CA1138" s="232"/>
      <c r="CB1138" s="232"/>
      <c r="CC1138" s="232"/>
      <c r="CD1138" s="232"/>
      <c r="CE1138" s="232"/>
      <c r="CF1138" s="232"/>
      <c r="CG1138" s="232"/>
      <c r="CH1138" s="232"/>
      <c r="CI1138" s="232"/>
      <c r="CJ1138" s="232"/>
      <c r="CK1138" s="232"/>
      <c r="CL1138" s="232"/>
      <c r="CM1138" s="232"/>
      <c r="CN1138" s="232"/>
      <c r="CO1138" s="232"/>
      <c r="CP1138" s="232"/>
      <c r="CQ1138" s="232"/>
      <c r="CR1138" s="232"/>
      <c r="CS1138" s="232"/>
      <c r="CT1138" s="232"/>
      <c r="CU1138" s="232"/>
      <c r="CV1138" s="232"/>
      <c r="CW1138" s="232"/>
      <c r="CX1138" s="232"/>
      <c r="CY1138" s="232"/>
      <c r="CZ1138" s="232"/>
      <c r="DA1138" s="232"/>
      <c r="DB1138" s="232"/>
      <c r="DC1138" s="232"/>
      <c r="DD1138" s="232"/>
      <c r="DE1138" s="232"/>
      <c r="DF1138" s="232"/>
      <c r="DG1138" s="232"/>
      <c r="DH1138" s="232"/>
      <c r="DI1138" s="232"/>
      <c r="DJ1138" s="232"/>
      <c r="DK1138" s="232"/>
      <c r="DL1138" s="232"/>
      <c r="DM1138" s="232"/>
      <c r="DN1138" s="232"/>
      <c r="DO1138" s="232"/>
      <c r="DP1138" s="232"/>
      <c r="DQ1138" s="232"/>
      <c r="DR1138" s="232"/>
      <c r="DS1138" s="232"/>
      <c r="DT1138" s="232"/>
      <c r="DU1138" s="232"/>
      <c r="DV1138" s="232"/>
      <c r="DW1138" s="233"/>
      <c r="DX1138" s="232"/>
      <c r="DY1138" s="232"/>
      <c r="DZ1138" s="232"/>
      <c r="EA1138" s="232"/>
      <c r="EB1138" s="232"/>
      <c r="EC1138" s="232"/>
      <c r="ED1138" s="232"/>
      <c r="EE1138" s="232"/>
      <c r="EF1138" s="232"/>
      <c r="EG1138" s="232"/>
      <c r="EH1138" s="232"/>
      <c r="EI1138" s="232"/>
      <c r="EJ1138" s="232"/>
      <c r="EK1138" s="232"/>
      <c r="EL1138" s="232"/>
      <c r="EM1138" s="232"/>
      <c r="EN1138" s="232"/>
      <c r="EO1138" s="232"/>
      <c r="EP1138" s="232"/>
      <c r="EQ1138" s="232"/>
      <c r="ER1138" s="232"/>
      <c r="ES1138" s="232"/>
      <c r="ET1138" s="232"/>
      <c r="EU1138" s="232"/>
      <c r="EV1138" s="232"/>
      <c r="EW1138" s="232"/>
      <c r="EX1138" s="232"/>
      <c r="EY1138" s="232"/>
      <c r="EZ1138" s="232"/>
      <c r="FA1138" s="232"/>
      <c r="FB1138" s="232"/>
      <c r="FC1138" s="232"/>
      <c r="FD1138" s="232"/>
      <c r="FE1138" s="232"/>
      <c r="FF1138" s="232"/>
      <c r="FG1138" s="232"/>
      <c r="FH1138" s="232"/>
      <c r="FI1138" s="232"/>
      <c r="FJ1138" s="232"/>
      <c r="FK1138" s="232"/>
      <c r="FL1138" s="232"/>
      <c r="FM1138" s="232"/>
      <c r="FN1138" s="232"/>
      <c r="FO1138" s="232"/>
      <c r="FP1138" s="232"/>
      <c r="FQ1138" s="232"/>
      <c r="FR1138" s="232"/>
      <c r="FS1138" s="232"/>
      <c r="FT1138" s="232"/>
      <c r="FU1138" s="232"/>
      <c r="FV1138" s="232"/>
      <c r="FW1138" s="232"/>
      <c r="FX1138" s="232"/>
      <c r="FY1138" s="232"/>
      <c r="FZ1138" s="232"/>
      <c r="GA1138" s="232"/>
      <c r="GB1138" s="232"/>
      <c r="GC1138" s="232"/>
      <c r="GD1138" s="232"/>
      <c r="GE1138" s="232"/>
      <c r="GF1138" s="232"/>
      <c r="GG1138" s="232"/>
      <c r="GH1138" s="232"/>
      <c r="GI1138" s="232"/>
      <c r="GJ1138" s="232"/>
      <c r="GK1138" s="232"/>
      <c r="GL1138" s="232"/>
      <c r="GM1138" s="232"/>
      <c r="GN1138" s="232"/>
      <c r="GO1138" s="232"/>
      <c r="GP1138" s="232"/>
      <c r="GQ1138" s="232"/>
      <c r="GR1138" s="232"/>
      <c r="GS1138" s="232"/>
      <c r="GT1138" s="232"/>
      <c r="GU1138" s="232"/>
      <c r="GV1138" s="232"/>
      <c r="GW1138" s="232"/>
      <c r="GX1138" s="232"/>
      <c r="GY1138" s="232"/>
      <c r="GZ1138" s="232"/>
      <c r="HA1138" s="232"/>
      <c r="HB1138" s="232"/>
      <c r="HC1138" s="232"/>
      <c r="HD1138" s="232"/>
      <c r="HE1138" s="232"/>
      <c r="HF1138" s="232"/>
      <c r="HG1138" s="232"/>
      <c r="HH1138" s="232"/>
      <c r="HI1138" s="232"/>
      <c r="HJ1138" s="232"/>
      <c r="HK1138" s="232"/>
      <c r="HL1138" s="232"/>
      <c r="HM1138" s="232"/>
      <c r="HN1138" s="232"/>
      <c r="HO1138" s="232"/>
      <c r="HP1138" s="232"/>
      <c r="HQ1138" s="232"/>
      <c r="HR1138" s="232"/>
      <c r="HS1138" s="232"/>
      <c r="HT1138" s="232"/>
      <c r="HU1138" s="232"/>
      <c r="HV1138" s="232"/>
      <c r="HW1138" s="232"/>
      <c r="HX1138" s="232"/>
      <c r="HY1138" s="232"/>
      <c r="HZ1138" s="232"/>
      <c r="IA1138" s="232"/>
      <c r="IB1138" s="232"/>
      <c r="IC1138" s="232"/>
      <c r="ID1138" s="232"/>
      <c r="IE1138" s="232"/>
      <c r="IF1138" s="232"/>
      <c r="IG1138" s="232"/>
      <c r="IH1138" s="232"/>
      <c r="II1138" s="232"/>
      <c r="IJ1138" s="232"/>
      <c r="IK1138" s="232"/>
      <c r="IL1138" s="232"/>
      <c r="IM1138" s="232"/>
      <c r="IN1138" s="139"/>
    </row>
    <row r="1139" spans="1:248" ht="60">
      <c r="B1139" s="49" t="s">
        <v>1324</v>
      </c>
      <c r="E1139" s="152" t="s">
        <v>11</v>
      </c>
      <c r="F1139" s="153" t="s">
        <v>30</v>
      </c>
      <c r="G1139" s="236"/>
      <c r="H1139" s="286">
        <f t="shared" si="242"/>
        <v>10910</v>
      </c>
      <c r="I1139" s="287">
        <f t="shared" si="242"/>
        <v>9918</v>
      </c>
      <c r="J1139" s="155">
        <f t="shared" si="242"/>
        <v>992</v>
      </c>
      <c r="K1139" s="155">
        <f t="shared" si="242"/>
        <v>0</v>
      </c>
      <c r="L1139" s="157">
        <f t="shared" si="242"/>
        <v>10247</v>
      </c>
      <c r="M1139" s="155">
        <f t="shared" si="242"/>
        <v>9255</v>
      </c>
      <c r="N1139" s="157">
        <f t="shared" si="242"/>
        <v>992</v>
      </c>
      <c r="O1139" s="155">
        <f t="shared" si="242"/>
        <v>0</v>
      </c>
      <c r="P1139" s="155">
        <f t="shared" si="242"/>
        <v>663</v>
      </c>
      <c r="Q1139" s="155">
        <f t="shared" si="242"/>
        <v>663</v>
      </c>
      <c r="R1139" s="237"/>
      <c r="S1139" s="237"/>
      <c r="T1139" s="238"/>
      <c r="U1139" s="238"/>
      <c r="V1139" s="239"/>
      <c r="W1139" s="239"/>
      <c r="X1139" s="239"/>
      <c r="Y1139" s="239"/>
      <c r="Z1139" s="50">
        <f t="shared" si="228"/>
        <v>10910</v>
      </c>
      <c r="AA1139" s="51">
        <f t="shared" si="229"/>
        <v>10247</v>
      </c>
      <c r="AB1139" s="51">
        <f t="shared" si="230"/>
        <v>663</v>
      </c>
      <c r="AC1139" s="51">
        <f t="shared" si="231"/>
        <v>0</v>
      </c>
      <c r="AD1139" s="240"/>
      <c r="AE1139" s="240"/>
      <c r="AF1139" s="240"/>
      <c r="AG1139" s="240"/>
      <c r="AH1139" s="240"/>
      <c r="AI1139" s="240"/>
      <c r="AJ1139" s="240"/>
      <c r="AK1139" s="240"/>
      <c r="AL1139" s="240"/>
      <c r="AM1139" s="240"/>
      <c r="AN1139" s="240"/>
      <c r="AO1139" s="240"/>
      <c r="AP1139" s="240"/>
      <c r="AQ1139" s="240"/>
      <c r="AR1139" s="240"/>
      <c r="AS1139" s="240"/>
      <c r="AT1139" s="240"/>
      <c r="AU1139" s="240"/>
      <c r="AV1139" s="240"/>
      <c r="AW1139" s="240"/>
      <c r="AX1139" s="240"/>
      <c r="AY1139" s="240"/>
      <c r="AZ1139" s="240"/>
      <c r="BA1139" s="240"/>
      <c r="BB1139" s="240"/>
      <c r="BC1139" s="240"/>
      <c r="BD1139" s="240"/>
      <c r="BE1139" s="240"/>
      <c r="BF1139" s="240"/>
      <c r="BG1139" s="240"/>
      <c r="BH1139" s="240"/>
      <c r="BI1139" s="240"/>
      <c r="BJ1139" s="240"/>
      <c r="BK1139" s="240"/>
      <c r="BL1139" s="240"/>
      <c r="BM1139" s="240"/>
      <c r="BN1139" s="240"/>
      <c r="BO1139" s="240"/>
      <c r="BP1139" s="240"/>
      <c r="BQ1139" s="240"/>
      <c r="BR1139" s="240"/>
      <c r="BS1139" s="240"/>
      <c r="BT1139" s="240"/>
      <c r="BU1139" s="240"/>
      <c r="BV1139" s="240"/>
      <c r="BW1139" s="240"/>
      <c r="BX1139" s="240"/>
      <c r="BY1139" s="240"/>
      <c r="BZ1139" s="240"/>
      <c r="CA1139" s="240"/>
      <c r="CB1139" s="240"/>
      <c r="CC1139" s="240"/>
      <c r="CD1139" s="240"/>
      <c r="CE1139" s="240"/>
      <c r="CF1139" s="240"/>
      <c r="CG1139" s="240"/>
      <c r="CH1139" s="240"/>
      <c r="CI1139" s="240"/>
      <c r="CJ1139" s="240"/>
      <c r="CK1139" s="240"/>
      <c r="CL1139" s="240"/>
      <c r="CM1139" s="240"/>
      <c r="CN1139" s="240"/>
      <c r="CO1139" s="240"/>
      <c r="CP1139" s="240"/>
      <c r="CQ1139" s="240"/>
      <c r="CR1139" s="240"/>
      <c r="CS1139" s="240"/>
      <c r="CT1139" s="240"/>
      <c r="CU1139" s="240"/>
      <c r="CV1139" s="240"/>
      <c r="CW1139" s="240"/>
      <c r="CX1139" s="240"/>
      <c r="CY1139" s="240"/>
      <c r="CZ1139" s="240"/>
      <c r="DA1139" s="240"/>
      <c r="DB1139" s="240"/>
      <c r="DC1139" s="240"/>
      <c r="DD1139" s="240"/>
      <c r="DE1139" s="240"/>
      <c r="DF1139" s="240"/>
      <c r="DG1139" s="240"/>
      <c r="DH1139" s="240"/>
      <c r="DI1139" s="240"/>
      <c r="DJ1139" s="240"/>
      <c r="DK1139" s="240"/>
      <c r="DL1139" s="240"/>
      <c r="DM1139" s="240"/>
      <c r="DN1139" s="240"/>
      <c r="DO1139" s="240"/>
      <c r="DP1139" s="240"/>
      <c r="DQ1139" s="240"/>
      <c r="DR1139" s="240"/>
      <c r="DS1139" s="240"/>
      <c r="DT1139" s="240"/>
      <c r="DU1139" s="240"/>
      <c r="DV1139" s="240"/>
      <c r="DW1139" s="241"/>
      <c r="DX1139" s="240"/>
      <c r="DY1139" s="240"/>
      <c r="DZ1139" s="240"/>
      <c r="EA1139" s="240"/>
      <c r="EB1139" s="240"/>
      <c r="EC1139" s="240"/>
      <c r="ED1139" s="240"/>
      <c r="EE1139" s="240"/>
      <c r="EF1139" s="240"/>
      <c r="EG1139" s="240"/>
      <c r="EH1139" s="240"/>
      <c r="EI1139" s="240"/>
      <c r="EJ1139" s="240"/>
      <c r="EK1139" s="240"/>
      <c r="EL1139" s="240"/>
      <c r="EM1139" s="240"/>
      <c r="EN1139" s="240"/>
      <c r="EO1139" s="240"/>
      <c r="EP1139" s="240"/>
      <c r="EQ1139" s="240"/>
      <c r="ER1139" s="240"/>
      <c r="ES1139" s="240"/>
      <c r="ET1139" s="240"/>
      <c r="EU1139" s="240"/>
      <c r="EV1139" s="240"/>
      <c r="EW1139" s="240"/>
      <c r="EX1139" s="240"/>
      <c r="EY1139" s="240"/>
      <c r="EZ1139" s="240"/>
      <c r="FA1139" s="240"/>
      <c r="FB1139" s="240"/>
      <c r="FC1139" s="240"/>
      <c r="FD1139" s="240"/>
      <c r="FE1139" s="240"/>
      <c r="FF1139" s="240"/>
      <c r="FG1139" s="240"/>
      <c r="FH1139" s="240"/>
      <c r="FI1139" s="240"/>
      <c r="FJ1139" s="240"/>
      <c r="FK1139" s="240"/>
      <c r="FL1139" s="240"/>
      <c r="FM1139" s="240"/>
      <c r="FN1139" s="240"/>
      <c r="FO1139" s="240"/>
      <c r="FP1139" s="240"/>
      <c r="FQ1139" s="240"/>
      <c r="FR1139" s="240"/>
      <c r="FS1139" s="240"/>
      <c r="FT1139" s="240"/>
      <c r="FU1139" s="240"/>
      <c r="FV1139" s="240"/>
      <c r="FW1139" s="240"/>
      <c r="FX1139" s="240"/>
      <c r="FY1139" s="240"/>
      <c r="FZ1139" s="240"/>
      <c r="GA1139" s="240"/>
      <c r="GB1139" s="240"/>
      <c r="GC1139" s="240"/>
      <c r="GD1139" s="240"/>
      <c r="GE1139" s="240"/>
      <c r="GF1139" s="240"/>
      <c r="GG1139" s="240"/>
      <c r="GH1139" s="240"/>
      <c r="GI1139" s="240"/>
      <c r="GJ1139" s="240"/>
      <c r="GK1139" s="240"/>
      <c r="GL1139" s="240"/>
      <c r="GM1139" s="240"/>
      <c r="GN1139" s="240"/>
      <c r="GO1139" s="240"/>
      <c r="GP1139" s="240"/>
      <c r="GQ1139" s="240"/>
      <c r="GR1139" s="240"/>
      <c r="GS1139" s="240"/>
      <c r="GT1139" s="240"/>
      <c r="GU1139" s="240"/>
      <c r="GV1139" s="240"/>
      <c r="GW1139" s="240"/>
      <c r="GX1139" s="240"/>
      <c r="GY1139" s="240"/>
      <c r="GZ1139" s="240"/>
      <c r="HA1139" s="240"/>
      <c r="HB1139" s="240"/>
      <c r="HC1139" s="240"/>
      <c r="HD1139" s="240"/>
      <c r="HE1139" s="240"/>
      <c r="HF1139" s="240"/>
      <c r="HG1139" s="240"/>
      <c r="HH1139" s="240"/>
      <c r="HI1139" s="240"/>
      <c r="HJ1139" s="240"/>
      <c r="HK1139" s="240"/>
      <c r="HL1139" s="240"/>
      <c r="HM1139" s="240"/>
      <c r="HN1139" s="240"/>
      <c r="HO1139" s="240"/>
      <c r="HP1139" s="240"/>
      <c r="HQ1139" s="240"/>
      <c r="HR1139" s="240"/>
      <c r="HS1139" s="240"/>
      <c r="HT1139" s="240"/>
      <c r="HU1139" s="240"/>
      <c r="HV1139" s="240"/>
      <c r="HW1139" s="240"/>
      <c r="HX1139" s="240"/>
      <c r="HY1139" s="240"/>
      <c r="HZ1139" s="240"/>
      <c r="IA1139" s="240"/>
      <c r="IB1139" s="240"/>
      <c r="IC1139" s="240"/>
      <c r="ID1139" s="240"/>
      <c r="IE1139" s="240"/>
      <c r="IF1139" s="240"/>
      <c r="IG1139" s="240"/>
      <c r="IH1139" s="240"/>
      <c r="II1139" s="240"/>
      <c r="IJ1139" s="240"/>
      <c r="IK1139" s="240"/>
      <c r="IL1139" s="240"/>
      <c r="IM1139" s="240"/>
      <c r="IN1139" s="139"/>
    </row>
    <row r="1140" spans="1:248" ht="84.75" customHeight="1">
      <c r="A1140" s="49" t="s">
        <v>877</v>
      </c>
      <c r="B1140" s="49" t="s">
        <v>1324</v>
      </c>
      <c r="E1140" s="82">
        <v>1</v>
      </c>
      <c r="F1140" s="180" t="s">
        <v>74</v>
      </c>
      <c r="G1140" s="170" t="s">
        <v>75</v>
      </c>
      <c r="H1140" s="291">
        <f>I1140+J1140</f>
        <v>10910</v>
      </c>
      <c r="I1140" s="281">
        <v>9918</v>
      </c>
      <c r="J1140" s="182">
        <v>992</v>
      </c>
      <c r="K1140" s="113"/>
      <c r="L1140" s="184">
        <f>M1140+N1140</f>
        <v>10247</v>
      </c>
      <c r="M1140" s="182">
        <v>9255</v>
      </c>
      <c r="N1140" s="223">
        <v>992</v>
      </c>
      <c r="O1140" s="113"/>
      <c r="P1140" s="182">
        <f>Q1140+R1140</f>
        <v>663</v>
      </c>
      <c r="Q1140" s="182">
        <v>663</v>
      </c>
      <c r="R1140" s="223"/>
      <c r="S1140" s="114"/>
      <c r="T1140" s="114"/>
      <c r="U1140" s="114"/>
      <c r="V1140" s="114"/>
      <c r="W1140" s="114"/>
      <c r="X1140" s="82"/>
      <c r="Y1140" s="90"/>
      <c r="Z1140" s="50">
        <f t="shared" si="228"/>
        <v>10910</v>
      </c>
      <c r="AA1140" s="51">
        <f t="shared" si="229"/>
        <v>10247</v>
      </c>
      <c r="AB1140" s="51">
        <f t="shared" si="230"/>
        <v>663</v>
      </c>
      <c r="AC1140" s="51">
        <f t="shared" si="231"/>
        <v>0</v>
      </c>
      <c r="AD1140" s="84"/>
      <c r="AE1140" s="84"/>
      <c r="AF1140" s="84"/>
      <c r="AG1140" s="84"/>
      <c r="AH1140" s="84"/>
      <c r="AI1140" s="84"/>
      <c r="AJ1140" s="84"/>
      <c r="AK1140" s="84"/>
      <c r="AL1140" s="84"/>
      <c r="AM1140" s="84"/>
      <c r="AN1140" s="84"/>
      <c r="AO1140" s="84"/>
      <c r="AP1140" s="84"/>
      <c r="AQ1140" s="84"/>
      <c r="AR1140" s="84"/>
      <c r="AS1140" s="84"/>
      <c r="AT1140" s="84"/>
      <c r="AU1140" s="84"/>
      <c r="AV1140" s="84"/>
      <c r="AW1140" s="84"/>
      <c r="AX1140" s="84"/>
      <c r="AY1140" s="84"/>
      <c r="AZ1140" s="84"/>
      <c r="BA1140" s="84"/>
      <c r="BB1140" s="84"/>
      <c r="BC1140" s="84"/>
      <c r="BD1140" s="84"/>
      <c r="BE1140" s="84"/>
      <c r="BF1140" s="84"/>
      <c r="BG1140" s="84"/>
      <c r="BH1140" s="84"/>
      <c r="BI1140" s="84"/>
      <c r="BJ1140" s="84"/>
      <c r="BK1140" s="84"/>
      <c r="BL1140" s="84"/>
      <c r="BM1140" s="84"/>
      <c r="BN1140" s="84"/>
      <c r="BO1140" s="84"/>
      <c r="BP1140" s="84"/>
      <c r="BQ1140" s="84"/>
      <c r="BR1140" s="84"/>
      <c r="BS1140" s="84"/>
      <c r="BT1140" s="84"/>
      <c r="BU1140" s="84"/>
      <c r="BV1140" s="84"/>
      <c r="BW1140" s="84"/>
      <c r="BX1140" s="84"/>
      <c r="BY1140" s="84"/>
      <c r="BZ1140" s="84"/>
      <c r="CA1140" s="84"/>
      <c r="CB1140" s="84"/>
      <c r="CC1140" s="84"/>
      <c r="CD1140" s="84"/>
      <c r="CE1140" s="84"/>
      <c r="CF1140" s="84"/>
      <c r="CG1140" s="84"/>
      <c r="CH1140" s="84"/>
      <c r="CI1140" s="84"/>
      <c r="CJ1140" s="84"/>
      <c r="CK1140" s="84"/>
      <c r="CL1140" s="84"/>
      <c r="CM1140" s="84"/>
      <c r="CN1140" s="84"/>
      <c r="CO1140" s="84"/>
      <c r="CP1140" s="84"/>
      <c r="CQ1140" s="84"/>
      <c r="CR1140" s="84"/>
      <c r="CS1140" s="84"/>
      <c r="CT1140" s="84"/>
      <c r="CU1140" s="84"/>
      <c r="CV1140" s="84"/>
      <c r="CW1140" s="84"/>
      <c r="CX1140" s="84"/>
      <c r="CY1140" s="84"/>
      <c r="CZ1140" s="84"/>
      <c r="DA1140" s="84"/>
      <c r="DB1140" s="84"/>
      <c r="DC1140" s="84"/>
      <c r="DD1140" s="84"/>
      <c r="DE1140" s="84"/>
      <c r="DF1140" s="84"/>
      <c r="DG1140" s="84"/>
      <c r="DH1140" s="84"/>
      <c r="DI1140" s="84"/>
      <c r="DJ1140" s="84"/>
      <c r="DK1140" s="84"/>
      <c r="DL1140" s="84"/>
      <c r="DM1140" s="84"/>
      <c r="DN1140" s="84"/>
      <c r="DO1140" s="84"/>
      <c r="DP1140" s="84"/>
      <c r="DQ1140" s="84"/>
      <c r="DR1140" s="84"/>
      <c r="DS1140" s="84"/>
      <c r="DT1140" s="84"/>
      <c r="DU1140" s="84"/>
      <c r="DV1140" s="84"/>
      <c r="DW1140" s="84"/>
      <c r="DX1140" s="84"/>
      <c r="DY1140" s="84"/>
      <c r="DZ1140" s="84"/>
      <c r="EA1140" s="84"/>
      <c r="EB1140" s="84"/>
      <c r="EC1140" s="84"/>
      <c r="ED1140" s="84"/>
      <c r="EE1140" s="84"/>
      <c r="EF1140" s="84"/>
      <c r="EG1140" s="84"/>
      <c r="EH1140" s="84"/>
      <c r="EI1140" s="84"/>
      <c r="EJ1140" s="84"/>
      <c r="EK1140" s="84"/>
      <c r="EL1140" s="84"/>
      <c r="EM1140" s="84"/>
      <c r="EN1140" s="84"/>
      <c r="EO1140" s="84"/>
      <c r="EP1140" s="84"/>
      <c r="EQ1140" s="84"/>
      <c r="ER1140" s="84"/>
      <c r="ES1140" s="84"/>
      <c r="ET1140" s="84"/>
      <c r="EU1140" s="84"/>
      <c r="EV1140" s="84"/>
      <c r="EW1140" s="84"/>
      <c r="EX1140" s="84"/>
      <c r="EY1140" s="84"/>
      <c r="EZ1140" s="84"/>
      <c r="FA1140" s="84"/>
      <c r="FB1140" s="84"/>
      <c r="FC1140" s="84"/>
      <c r="FD1140" s="84"/>
      <c r="FE1140" s="84"/>
      <c r="FF1140" s="84"/>
      <c r="FG1140" s="84"/>
      <c r="FH1140" s="84"/>
      <c r="FI1140" s="84"/>
      <c r="FJ1140" s="84"/>
      <c r="FK1140" s="84"/>
      <c r="FL1140" s="84"/>
      <c r="FM1140" s="84"/>
      <c r="FN1140" s="84"/>
      <c r="FO1140" s="84"/>
      <c r="FP1140" s="84"/>
      <c r="FQ1140" s="84"/>
      <c r="FR1140" s="84"/>
      <c r="FS1140" s="84"/>
      <c r="FT1140" s="84"/>
      <c r="FU1140" s="84"/>
      <c r="FV1140" s="84"/>
      <c r="FW1140" s="84"/>
      <c r="FX1140" s="84"/>
      <c r="FY1140" s="84"/>
      <c r="FZ1140" s="84"/>
      <c r="GA1140" s="84"/>
      <c r="GB1140" s="84"/>
      <c r="GC1140" s="84"/>
      <c r="GD1140" s="84"/>
      <c r="GE1140" s="84"/>
      <c r="GF1140" s="84"/>
      <c r="GG1140" s="84"/>
      <c r="GH1140" s="84"/>
      <c r="GI1140" s="84"/>
      <c r="GJ1140" s="84"/>
      <c r="GK1140" s="84"/>
      <c r="GL1140" s="84"/>
      <c r="GM1140" s="84"/>
      <c r="GN1140" s="84"/>
      <c r="GO1140" s="84"/>
      <c r="GP1140" s="84"/>
      <c r="GQ1140" s="84"/>
      <c r="GR1140" s="84"/>
      <c r="GS1140" s="84"/>
      <c r="GT1140" s="84"/>
      <c r="GU1140" s="84"/>
      <c r="GV1140" s="84"/>
      <c r="GW1140" s="84"/>
      <c r="GX1140" s="84"/>
      <c r="GY1140" s="84"/>
      <c r="GZ1140" s="84"/>
      <c r="HA1140" s="84"/>
      <c r="HB1140" s="84"/>
      <c r="HC1140" s="84"/>
      <c r="HD1140" s="84"/>
      <c r="HE1140" s="84"/>
      <c r="HF1140" s="84"/>
      <c r="HG1140" s="84"/>
      <c r="HH1140" s="84"/>
      <c r="HI1140" s="84"/>
      <c r="HJ1140" s="84"/>
      <c r="HK1140" s="84"/>
      <c r="HL1140" s="84"/>
      <c r="HM1140" s="84"/>
      <c r="HN1140" s="84"/>
      <c r="HO1140" s="84"/>
      <c r="HP1140" s="84"/>
      <c r="HQ1140" s="84"/>
      <c r="HR1140" s="84"/>
      <c r="HS1140" s="84"/>
      <c r="HT1140" s="84"/>
      <c r="HU1140" s="84"/>
      <c r="HV1140" s="84"/>
      <c r="HW1140" s="84"/>
      <c r="HX1140" s="84"/>
      <c r="HY1140" s="84"/>
      <c r="HZ1140" s="84"/>
      <c r="IA1140" s="84"/>
      <c r="IB1140" s="84"/>
      <c r="IC1140" s="84"/>
      <c r="ID1140" s="84"/>
      <c r="IE1140" s="84"/>
      <c r="IF1140" s="84"/>
      <c r="IG1140" s="84"/>
      <c r="IH1140" s="84"/>
      <c r="II1140" s="84"/>
      <c r="IJ1140" s="84"/>
      <c r="IK1140" s="84"/>
      <c r="IL1140" s="84"/>
    </row>
    <row r="1141" spans="1:248" ht="57">
      <c r="B1141" s="49" t="s">
        <v>1318</v>
      </c>
      <c r="E1141" s="65" t="s">
        <v>2</v>
      </c>
      <c r="F1141" s="66" t="s">
        <v>835</v>
      </c>
      <c r="G1141" s="78"/>
      <c r="H1141" s="273">
        <f t="shared" ref="H1141:R1141" si="243">H1142</f>
        <v>34601.474999999999</v>
      </c>
      <c r="I1141" s="273">
        <f t="shared" si="243"/>
        <v>32499</v>
      </c>
      <c r="J1141" s="68">
        <f t="shared" si="243"/>
        <v>812</v>
      </c>
      <c r="K1141" s="68">
        <f t="shared" si="243"/>
        <v>1174.4749999999999</v>
      </c>
      <c r="L1141" s="69">
        <f t="shared" si="243"/>
        <v>13011.242</v>
      </c>
      <c r="M1141" s="68">
        <f t="shared" si="243"/>
        <v>12504</v>
      </c>
      <c r="N1141" s="70">
        <f t="shared" si="243"/>
        <v>0</v>
      </c>
      <c r="O1141" s="68">
        <f t="shared" si="243"/>
        <v>507.24200000000002</v>
      </c>
      <c r="P1141" s="68">
        <f t="shared" si="243"/>
        <v>21086</v>
      </c>
      <c r="Q1141" s="68">
        <f t="shared" si="243"/>
        <v>19995</v>
      </c>
      <c r="R1141" s="70">
        <f t="shared" si="243"/>
        <v>812</v>
      </c>
      <c r="S1141" s="70">
        <f>S1142</f>
        <v>279</v>
      </c>
      <c r="T1141" s="70">
        <f>T1142</f>
        <v>435.37597300000004</v>
      </c>
      <c r="U1141" s="70">
        <f>U1142</f>
        <v>435.37597300000004</v>
      </c>
      <c r="V1141" s="70">
        <f>V1142</f>
        <v>0</v>
      </c>
      <c r="W1141" s="70">
        <f>W1142</f>
        <v>0</v>
      </c>
      <c r="X1141" s="70">
        <f>SUM(X1147+X1149+X1152+X1154+X1157+X1161+X1163)</f>
        <v>0</v>
      </c>
      <c r="Y1141" s="70"/>
      <c r="Z1141" s="50">
        <f t="shared" si="228"/>
        <v>34485.474999999999</v>
      </c>
      <c r="AA1141" s="51">
        <f t="shared" si="229"/>
        <v>13011.242</v>
      </c>
      <c r="AB1141" s="51">
        <f t="shared" si="230"/>
        <v>21086</v>
      </c>
      <c r="AC1141" s="51">
        <f t="shared" si="231"/>
        <v>435.37597300000004</v>
      </c>
      <c r="AD1141" s="73"/>
      <c r="AE1141" s="73"/>
      <c r="AF1141" s="73"/>
      <c r="AG1141" s="73"/>
      <c r="AH1141" s="73"/>
      <c r="AI1141" s="73"/>
      <c r="AJ1141" s="73"/>
      <c r="AK1141" s="73"/>
      <c r="AL1141" s="73"/>
      <c r="AM1141" s="73"/>
      <c r="AN1141" s="73"/>
      <c r="AO1141" s="73"/>
      <c r="AP1141" s="73"/>
      <c r="AQ1141" s="73"/>
      <c r="AR1141" s="73"/>
      <c r="AS1141" s="73"/>
      <c r="AT1141" s="73"/>
      <c r="AU1141" s="73"/>
      <c r="AV1141" s="73"/>
      <c r="AW1141" s="73"/>
      <c r="AX1141" s="73"/>
      <c r="AY1141" s="73"/>
      <c r="AZ1141" s="73"/>
      <c r="BA1141" s="73"/>
      <c r="BB1141" s="73"/>
      <c r="BC1141" s="73"/>
      <c r="BD1141" s="73"/>
      <c r="BE1141" s="73"/>
      <c r="BF1141" s="73"/>
      <c r="BG1141" s="73"/>
      <c r="BH1141" s="73"/>
      <c r="BI1141" s="73"/>
      <c r="BJ1141" s="73"/>
      <c r="BK1141" s="73"/>
      <c r="BL1141" s="73"/>
      <c r="BM1141" s="73"/>
      <c r="BN1141" s="73"/>
      <c r="BO1141" s="73"/>
      <c r="BP1141" s="73"/>
      <c r="BQ1141" s="73"/>
      <c r="BR1141" s="73"/>
      <c r="BS1141" s="73"/>
      <c r="BT1141" s="73"/>
      <c r="BU1141" s="73"/>
      <c r="BV1141" s="73"/>
      <c r="BW1141" s="73"/>
      <c r="BX1141" s="73"/>
      <c r="BY1141" s="73"/>
      <c r="BZ1141" s="73"/>
      <c r="CA1141" s="73"/>
      <c r="CB1141" s="73"/>
      <c r="CC1141" s="73"/>
      <c r="CD1141" s="73"/>
      <c r="CE1141" s="73"/>
      <c r="CF1141" s="73"/>
      <c r="CG1141" s="73"/>
      <c r="CH1141" s="73"/>
      <c r="CI1141" s="73"/>
      <c r="CJ1141" s="73"/>
      <c r="CK1141" s="73"/>
      <c r="CL1141" s="73"/>
      <c r="CM1141" s="73"/>
      <c r="CN1141" s="73"/>
      <c r="CO1141" s="73"/>
      <c r="CP1141" s="73"/>
      <c r="CQ1141" s="73"/>
      <c r="CR1141" s="73"/>
      <c r="CS1141" s="73"/>
      <c r="CT1141" s="73"/>
      <c r="CU1141" s="73"/>
      <c r="CV1141" s="73"/>
      <c r="CW1141" s="73"/>
      <c r="CX1141" s="73"/>
      <c r="CY1141" s="73"/>
      <c r="CZ1141" s="73"/>
      <c r="DA1141" s="73"/>
      <c r="DB1141" s="73"/>
      <c r="DC1141" s="73"/>
      <c r="DD1141" s="73"/>
      <c r="DE1141" s="73"/>
      <c r="DF1141" s="73"/>
      <c r="DG1141" s="73"/>
      <c r="DH1141" s="73"/>
      <c r="DI1141" s="73"/>
      <c r="DJ1141" s="73"/>
      <c r="DK1141" s="73"/>
      <c r="DL1141" s="73"/>
      <c r="DM1141" s="73"/>
      <c r="DN1141" s="73"/>
      <c r="DO1141" s="73"/>
      <c r="DP1141" s="73"/>
      <c r="DQ1141" s="73"/>
      <c r="DR1141" s="73"/>
      <c r="DS1141" s="73"/>
      <c r="DT1141" s="73"/>
      <c r="DU1141" s="73"/>
      <c r="DV1141" s="73"/>
      <c r="DW1141" s="73"/>
      <c r="DX1141" s="73"/>
      <c r="DY1141" s="74"/>
      <c r="DZ1141" s="73"/>
      <c r="EA1141" s="73"/>
      <c r="EB1141" s="73"/>
      <c r="EC1141" s="73"/>
      <c r="ED1141" s="73"/>
      <c r="EE1141" s="73"/>
      <c r="EF1141" s="73"/>
      <c r="EG1141" s="73"/>
      <c r="EH1141" s="73"/>
      <c r="EI1141" s="73"/>
      <c r="EJ1141" s="73"/>
      <c r="EK1141" s="73"/>
      <c r="EL1141" s="73"/>
      <c r="EM1141" s="73"/>
      <c r="EN1141" s="73"/>
      <c r="EO1141" s="73"/>
      <c r="EP1141" s="73"/>
      <c r="EQ1141" s="73"/>
      <c r="ER1141" s="73"/>
      <c r="ES1141" s="73"/>
      <c r="ET1141" s="73"/>
      <c r="EU1141" s="73"/>
      <c r="EV1141" s="73"/>
      <c r="EW1141" s="73"/>
      <c r="EX1141" s="73"/>
      <c r="EY1141" s="73"/>
      <c r="EZ1141" s="73"/>
      <c r="FA1141" s="73"/>
      <c r="FB1141" s="73"/>
      <c r="FC1141" s="73"/>
      <c r="FD1141" s="73"/>
      <c r="FE1141" s="73"/>
      <c r="FF1141" s="73"/>
      <c r="FG1141" s="73"/>
      <c r="FH1141" s="73"/>
      <c r="FI1141" s="73"/>
      <c r="FJ1141" s="73"/>
      <c r="FK1141" s="73"/>
      <c r="FL1141" s="73"/>
      <c r="FM1141" s="73"/>
      <c r="FN1141" s="73"/>
      <c r="FO1141" s="73"/>
      <c r="FP1141" s="73"/>
      <c r="FQ1141" s="73"/>
      <c r="FR1141" s="73"/>
      <c r="FS1141" s="73"/>
      <c r="FT1141" s="73"/>
      <c r="FU1141" s="73"/>
      <c r="FV1141" s="73"/>
      <c r="FW1141" s="73"/>
      <c r="FX1141" s="73"/>
      <c r="FY1141" s="73"/>
      <c r="FZ1141" s="73"/>
      <c r="GA1141" s="73"/>
      <c r="GB1141" s="73"/>
      <c r="GC1141" s="73"/>
      <c r="GD1141" s="73"/>
      <c r="GE1141" s="73"/>
      <c r="GF1141" s="73"/>
      <c r="GG1141" s="73"/>
      <c r="GH1141" s="73"/>
      <c r="GI1141" s="73"/>
      <c r="GJ1141" s="73"/>
      <c r="GK1141" s="73"/>
      <c r="GL1141" s="73"/>
      <c r="GM1141" s="73"/>
      <c r="GN1141" s="73"/>
      <c r="GO1141" s="73"/>
      <c r="GP1141" s="73"/>
      <c r="GQ1141" s="73"/>
      <c r="GR1141" s="73"/>
      <c r="GS1141" s="73"/>
      <c r="GT1141" s="73"/>
      <c r="GU1141" s="73"/>
      <c r="GV1141" s="73"/>
      <c r="GW1141" s="73"/>
      <c r="GX1141" s="73"/>
      <c r="GY1141" s="73"/>
      <c r="GZ1141" s="73"/>
      <c r="HA1141" s="73"/>
      <c r="HB1141" s="73"/>
      <c r="HC1141" s="73"/>
      <c r="HD1141" s="73"/>
      <c r="HE1141" s="73"/>
      <c r="HF1141" s="73"/>
      <c r="HG1141" s="73"/>
      <c r="HH1141" s="73"/>
      <c r="HI1141" s="73"/>
      <c r="HJ1141" s="73"/>
      <c r="HK1141" s="73"/>
      <c r="HL1141" s="73"/>
      <c r="HM1141" s="73"/>
      <c r="HN1141" s="73"/>
      <c r="HO1141" s="73"/>
      <c r="HP1141" s="73"/>
      <c r="HQ1141" s="73"/>
      <c r="HR1141" s="73"/>
      <c r="HS1141" s="73"/>
      <c r="HT1141" s="73"/>
      <c r="HU1141" s="73"/>
      <c r="HV1141" s="73"/>
      <c r="HW1141" s="73"/>
      <c r="HX1141" s="73"/>
      <c r="HY1141" s="73"/>
      <c r="HZ1141" s="73"/>
      <c r="IA1141" s="73"/>
      <c r="IB1141" s="73"/>
      <c r="IC1141" s="73"/>
      <c r="ID1141" s="73"/>
      <c r="IE1141" s="73"/>
      <c r="IF1141" s="73"/>
      <c r="IG1141" s="73"/>
      <c r="IH1141" s="73"/>
      <c r="II1141" s="73"/>
      <c r="IJ1141" s="73"/>
      <c r="IK1141" s="73"/>
      <c r="IL1141" s="73"/>
    </row>
    <row r="1142" spans="1:248" s="242" customFormat="1" ht="60">
      <c r="B1142" s="49" t="s">
        <v>1318</v>
      </c>
      <c r="E1142" s="204" t="s">
        <v>11</v>
      </c>
      <c r="F1142" s="205" t="s">
        <v>16</v>
      </c>
      <c r="G1142" s="206"/>
      <c r="H1142" s="287">
        <f t="shared" ref="H1142:R1142" si="244">H1143+H1146</f>
        <v>34601.474999999999</v>
      </c>
      <c r="I1142" s="287">
        <f t="shared" si="244"/>
        <v>32499</v>
      </c>
      <c r="J1142" s="156">
        <f t="shared" si="244"/>
        <v>812</v>
      </c>
      <c r="K1142" s="156">
        <f t="shared" si="244"/>
        <v>1174.4749999999999</v>
      </c>
      <c r="L1142" s="243">
        <f t="shared" si="244"/>
        <v>13011.242</v>
      </c>
      <c r="M1142" s="156">
        <f t="shared" si="244"/>
        <v>12504</v>
      </c>
      <c r="N1142" s="207">
        <f t="shared" si="244"/>
        <v>0</v>
      </c>
      <c r="O1142" s="156">
        <f t="shared" si="244"/>
        <v>507.24200000000002</v>
      </c>
      <c r="P1142" s="156">
        <f t="shared" si="244"/>
        <v>21086</v>
      </c>
      <c r="Q1142" s="156">
        <f t="shared" si="244"/>
        <v>19995</v>
      </c>
      <c r="R1142" s="207">
        <f t="shared" si="244"/>
        <v>812</v>
      </c>
      <c r="S1142" s="207">
        <f>S1143+S1146</f>
        <v>279</v>
      </c>
      <c r="T1142" s="207">
        <f>T1143+T1146</f>
        <v>435.37597300000004</v>
      </c>
      <c r="U1142" s="207">
        <f>U1143+U1146</f>
        <v>435.37597300000004</v>
      </c>
      <c r="V1142" s="207">
        <f>V1143+V1146</f>
        <v>0</v>
      </c>
      <c r="W1142" s="207">
        <f>W1143+W1146</f>
        <v>0</v>
      </c>
      <c r="X1142" s="207"/>
      <c r="Y1142" s="207"/>
      <c r="Z1142" s="50">
        <f t="shared" si="228"/>
        <v>34485.474999999999</v>
      </c>
      <c r="AA1142" s="51">
        <f t="shared" si="229"/>
        <v>13011.242</v>
      </c>
      <c r="AB1142" s="51">
        <f t="shared" si="230"/>
        <v>21086</v>
      </c>
      <c r="AC1142" s="51">
        <f t="shared" si="231"/>
        <v>435.37597300000004</v>
      </c>
      <c r="AD1142" s="244"/>
      <c r="AE1142" s="244"/>
      <c r="AF1142" s="244"/>
      <c r="AG1142" s="244"/>
      <c r="AH1142" s="244"/>
      <c r="AI1142" s="244"/>
      <c r="AJ1142" s="244"/>
      <c r="AK1142" s="244"/>
      <c r="AL1142" s="244"/>
      <c r="AM1142" s="244"/>
      <c r="AN1142" s="244"/>
      <c r="AO1142" s="244"/>
      <c r="AP1142" s="244"/>
      <c r="AQ1142" s="244"/>
      <c r="AR1142" s="244"/>
      <c r="AS1142" s="244"/>
      <c r="AT1142" s="244"/>
      <c r="AU1142" s="244"/>
      <c r="AV1142" s="244"/>
      <c r="AW1142" s="244"/>
      <c r="AX1142" s="244"/>
      <c r="AY1142" s="244"/>
      <c r="AZ1142" s="244"/>
      <c r="BA1142" s="244"/>
      <c r="BB1142" s="244"/>
      <c r="BC1142" s="244"/>
      <c r="BD1142" s="244"/>
      <c r="BE1142" s="244"/>
      <c r="BF1142" s="244"/>
      <c r="BG1142" s="244"/>
      <c r="BH1142" s="244"/>
      <c r="BI1142" s="244"/>
      <c r="BJ1142" s="244"/>
      <c r="BK1142" s="244"/>
      <c r="BL1142" s="244"/>
      <c r="BM1142" s="244"/>
      <c r="BN1142" s="244"/>
      <c r="BO1142" s="244"/>
      <c r="BP1142" s="244"/>
      <c r="BQ1142" s="244"/>
      <c r="BR1142" s="244"/>
      <c r="BS1142" s="244"/>
      <c r="BT1142" s="244"/>
      <c r="BU1142" s="244"/>
      <c r="BV1142" s="244"/>
      <c r="BW1142" s="244"/>
      <c r="BX1142" s="244"/>
      <c r="BY1142" s="244"/>
      <c r="BZ1142" s="244"/>
      <c r="CA1142" s="244"/>
      <c r="CB1142" s="244"/>
      <c r="CC1142" s="244"/>
      <c r="CD1142" s="244"/>
      <c r="CE1142" s="244"/>
      <c r="CF1142" s="244"/>
      <c r="CG1142" s="244"/>
      <c r="CH1142" s="244"/>
      <c r="CI1142" s="244"/>
      <c r="CJ1142" s="244"/>
      <c r="CK1142" s="244"/>
      <c r="CL1142" s="244"/>
      <c r="CM1142" s="244"/>
      <c r="CN1142" s="244"/>
      <c r="CO1142" s="244"/>
      <c r="CP1142" s="244"/>
      <c r="CQ1142" s="244"/>
      <c r="CR1142" s="244"/>
      <c r="CS1142" s="244"/>
      <c r="CT1142" s="244"/>
      <c r="CU1142" s="244"/>
      <c r="CV1142" s="244"/>
      <c r="CW1142" s="244"/>
      <c r="CX1142" s="244"/>
      <c r="CY1142" s="244"/>
      <c r="CZ1142" s="244"/>
      <c r="DA1142" s="244"/>
      <c r="DB1142" s="244"/>
      <c r="DC1142" s="244"/>
      <c r="DD1142" s="244"/>
      <c r="DE1142" s="244"/>
      <c r="DF1142" s="244"/>
      <c r="DG1142" s="244"/>
      <c r="DH1142" s="244"/>
      <c r="DI1142" s="244"/>
      <c r="DJ1142" s="244"/>
      <c r="DK1142" s="244"/>
      <c r="DL1142" s="244"/>
      <c r="DM1142" s="244"/>
      <c r="DN1142" s="244"/>
      <c r="DO1142" s="244"/>
      <c r="DP1142" s="244"/>
      <c r="DQ1142" s="244"/>
      <c r="DR1142" s="244"/>
      <c r="DS1142" s="244"/>
      <c r="DT1142" s="244"/>
      <c r="DU1142" s="244"/>
      <c r="DV1142" s="244"/>
      <c r="DW1142" s="244"/>
      <c r="DX1142" s="244"/>
      <c r="DY1142" s="245"/>
      <c r="DZ1142" s="244"/>
      <c r="EA1142" s="244"/>
      <c r="EB1142" s="244"/>
      <c r="EC1142" s="244"/>
      <c r="ED1142" s="244"/>
      <c r="EE1142" s="244"/>
      <c r="EF1142" s="244"/>
      <c r="EG1142" s="244"/>
      <c r="EH1142" s="244"/>
      <c r="EI1142" s="244"/>
      <c r="EJ1142" s="244"/>
      <c r="EK1142" s="244"/>
      <c r="EL1142" s="244"/>
      <c r="EM1142" s="244"/>
      <c r="EN1142" s="244"/>
      <c r="EO1142" s="244"/>
      <c r="EP1142" s="244"/>
      <c r="EQ1142" s="244"/>
      <c r="ER1142" s="244"/>
      <c r="ES1142" s="244"/>
      <c r="ET1142" s="244"/>
      <c r="EU1142" s="244"/>
      <c r="EV1142" s="244"/>
      <c r="EW1142" s="244"/>
      <c r="EX1142" s="244"/>
      <c r="EY1142" s="244"/>
      <c r="EZ1142" s="244"/>
      <c r="FA1142" s="244"/>
      <c r="FB1142" s="244"/>
      <c r="FC1142" s="244"/>
      <c r="FD1142" s="244"/>
      <c r="FE1142" s="244"/>
      <c r="FF1142" s="244"/>
      <c r="FG1142" s="244"/>
      <c r="FH1142" s="244"/>
      <c r="FI1142" s="244"/>
      <c r="FJ1142" s="244"/>
      <c r="FK1142" s="244"/>
      <c r="FL1142" s="244"/>
      <c r="FM1142" s="244"/>
      <c r="FN1142" s="244"/>
      <c r="FO1142" s="244"/>
      <c r="FP1142" s="244"/>
      <c r="FQ1142" s="244"/>
      <c r="FR1142" s="244"/>
      <c r="FS1142" s="244"/>
      <c r="FT1142" s="244"/>
      <c r="FU1142" s="244"/>
      <c r="FV1142" s="244"/>
      <c r="FW1142" s="244"/>
      <c r="FX1142" s="244"/>
      <c r="FY1142" s="244"/>
      <c r="FZ1142" s="244"/>
      <c r="GA1142" s="244"/>
      <c r="GB1142" s="244"/>
      <c r="GC1142" s="244"/>
      <c r="GD1142" s="244"/>
      <c r="GE1142" s="244"/>
      <c r="GF1142" s="244"/>
      <c r="GG1142" s="244"/>
      <c r="GH1142" s="244"/>
      <c r="GI1142" s="244"/>
      <c r="GJ1142" s="244"/>
      <c r="GK1142" s="244"/>
      <c r="GL1142" s="244"/>
      <c r="GM1142" s="244"/>
      <c r="GN1142" s="244"/>
      <c r="GO1142" s="244"/>
      <c r="GP1142" s="244"/>
      <c r="GQ1142" s="244"/>
      <c r="GR1142" s="244"/>
      <c r="GS1142" s="244"/>
      <c r="GT1142" s="244"/>
      <c r="GU1142" s="244"/>
      <c r="GV1142" s="244"/>
      <c r="GW1142" s="244"/>
      <c r="GX1142" s="244"/>
      <c r="GY1142" s="244"/>
      <c r="GZ1142" s="244"/>
      <c r="HA1142" s="244"/>
      <c r="HB1142" s="244"/>
      <c r="HC1142" s="244"/>
      <c r="HD1142" s="244"/>
      <c r="HE1142" s="244"/>
      <c r="HF1142" s="244"/>
      <c r="HG1142" s="244"/>
      <c r="HH1142" s="244"/>
      <c r="HI1142" s="244"/>
      <c r="HJ1142" s="244"/>
      <c r="HK1142" s="244"/>
      <c r="HL1142" s="244"/>
      <c r="HM1142" s="244"/>
      <c r="HN1142" s="244"/>
      <c r="HO1142" s="244"/>
      <c r="HP1142" s="244"/>
      <c r="HQ1142" s="244"/>
      <c r="HR1142" s="244"/>
      <c r="HS1142" s="244"/>
      <c r="HT1142" s="244"/>
      <c r="HU1142" s="244"/>
      <c r="HV1142" s="244"/>
      <c r="HW1142" s="244"/>
      <c r="HX1142" s="244"/>
      <c r="HY1142" s="244"/>
      <c r="HZ1142" s="244"/>
      <c r="IA1142" s="244"/>
      <c r="IB1142" s="244"/>
      <c r="IC1142" s="244"/>
      <c r="ID1142" s="244"/>
      <c r="IE1142" s="244"/>
      <c r="IF1142" s="244"/>
      <c r="IG1142" s="244"/>
      <c r="IH1142" s="244"/>
      <c r="II1142" s="244"/>
      <c r="IJ1142" s="244"/>
      <c r="IK1142" s="244"/>
      <c r="IL1142" s="244"/>
    </row>
    <row r="1143" spans="1:248" ht="19.5" customHeight="1">
      <c r="A1143" s="49" t="s">
        <v>880</v>
      </c>
      <c r="B1143" s="49" t="s">
        <v>1318</v>
      </c>
      <c r="E1143" s="65" t="s">
        <v>836</v>
      </c>
      <c r="F1143" s="66" t="s">
        <v>37</v>
      </c>
      <c r="G1143" s="78"/>
      <c r="H1143" s="273">
        <f t="shared" ref="H1143:R1143" si="245">SUM(H1144:H1145)</f>
        <v>8936</v>
      </c>
      <c r="I1143" s="273">
        <f t="shared" si="245"/>
        <v>8124</v>
      </c>
      <c r="J1143" s="68">
        <f t="shared" si="245"/>
        <v>812</v>
      </c>
      <c r="K1143" s="68">
        <f t="shared" si="245"/>
        <v>0</v>
      </c>
      <c r="L1143" s="69">
        <f t="shared" si="245"/>
        <v>0</v>
      </c>
      <c r="M1143" s="68">
        <f t="shared" si="245"/>
        <v>0</v>
      </c>
      <c r="N1143" s="70">
        <f t="shared" si="245"/>
        <v>0</v>
      </c>
      <c r="O1143" s="68">
        <f t="shared" si="245"/>
        <v>0</v>
      </c>
      <c r="P1143" s="68">
        <f t="shared" si="245"/>
        <v>8936</v>
      </c>
      <c r="Q1143" s="68">
        <f t="shared" si="245"/>
        <v>8124</v>
      </c>
      <c r="R1143" s="70">
        <f t="shared" si="245"/>
        <v>812</v>
      </c>
      <c r="S1143" s="70">
        <f>SUM(S1144:S1145)</f>
        <v>0</v>
      </c>
      <c r="T1143" s="70">
        <f>SUM(T1144:T1145)</f>
        <v>0</v>
      </c>
      <c r="U1143" s="70">
        <f>SUM(U1144:U1145)</f>
        <v>0</v>
      </c>
      <c r="V1143" s="70">
        <f>SUM(V1144:V1145)</f>
        <v>0</v>
      </c>
      <c r="W1143" s="70">
        <f>SUM(W1144:W1145)</f>
        <v>0</v>
      </c>
      <c r="X1143" s="70"/>
      <c r="Y1143" s="70"/>
      <c r="Z1143" s="50">
        <f t="shared" si="228"/>
        <v>8936</v>
      </c>
      <c r="AA1143" s="51">
        <f t="shared" si="229"/>
        <v>0</v>
      </c>
      <c r="AB1143" s="51">
        <f t="shared" si="230"/>
        <v>8936</v>
      </c>
      <c r="AC1143" s="51">
        <f t="shared" si="231"/>
        <v>0</v>
      </c>
      <c r="AD1143" s="73"/>
      <c r="AE1143" s="73"/>
      <c r="AF1143" s="73"/>
      <c r="AG1143" s="73"/>
      <c r="AH1143" s="73"/>
      <c r="AI1143" s="73"/>
      <c r="AJ1143" s="73"/>
      <c r="AK1143" s="73"/>
      <c r="AL1143" s="73"/>
      <c r="AM1143" s="73"/>
      <c r="AN1143" s="73"/>
      <c r="AO1143" s="73"/>
      <c r="AP1143" s="73"/>
      <c r="AQ1143" s="73"/>
      <c r="AR1143" s="73"/>
      <c r="AS1143" s="73"/>
      <c r="AT1143" s="73"/>
      <c r="AU1143" s="73"/>
      <c r="AV1143" s="73"/>
      <c r="AW1143" s="73"/>
      <c r="AX1143" s="73"/>
      <c r="AY1143" s="73"/>
      <c r="AZ1143" s="73"/>
      <c r="BA1143" s="73"/>
      <c r="BB1143" s="73"/>
      <c r="BC1143" s="73"/>
      <c r="BD1143" s="73"/>
      <c r="BE1143" s="73"/>
      <c r="BF1143" s="73"/>
      <c r="BG1143" s="73"/>
      <c r="BH1143" s="73"/>
      <c r="BI1143" s="73"/>
      <c r="BJ1143" s="73"/>
      <c r="BK1143" s="73"/>
      <c r="BL1143" s="73"/>
      <c r="BM1143" s="73"/>
      <c r="BN1143" s="73"/>
      <c r="BO1143" s="73"/>
      <c r="BP1143" s="73"/>
      <c r="BQ1143" s="73"/>
      <c r="BR1143" s="73"/>
      <c r="BS1143" s="73"/>
      <c r="BT1143" s="73"/>
      <c r="BU1143" s="73"/>
      <c r="BV1143" s="73"/>
      <c r="BW1143" s="73"/>
      <c r="BX1143" s="73"/>
      <c r="BY1143" s="73"/>
      <c r="BZ1143" s="73"/>
      <c r="CA1143" s="73"/>
      <c r="CB1143" s="73"/>
      <c r="CC1143" s="73"/>
      <c r="CD1143" s="73"/>
      <c r="CE1143" s="73"/>
      <c r="CF1143" s="73"/>
      <c r="CG1143" s="73"/>
      <c r="CH1143" s="73"/>
      <c r="CI1143" s="73"/>
      <c r="CJ1143" s="73"/>
      <c r="CK1143" s="73"/>
      <c r="CL1143" s="73"/>
      <c r="CM1143" s="73"/>
      <c r="CN1143" s="73"/>
      <c r="CO1143" s="73"/>
      <c r="CP1143" s="73"/>
      <c r="CQ1143" s="73"/>
      <c r="CR1143" s="73"/>
      <c r="CS1143" s="73"/>
      <c r="CT1143" s="73"/>
      <c r="CU1143" s="73"/>
      <c r="CV1143" s="73"/>
      <c r="CW1143" s="73"/>
      <c r="CX1143" s="73"/>
      <c r="CY1143" s="73"/>
      <c r="CZ1143" s="73"/>
      <c r="DA1143" s="73"/>
      <c r="DB1143" s="73"/>
      <c r="DC1143" s="73"/>
      <c r="DD1143" s="73"/>
      <c r="DE1143" s="73"/>
      <c r="DF1143" s="73"/>
      <c r="DG1143" s="73"/>
      <c r="DH1143" s="73"/>
      <c r="DI1143" s="73"/>
      <c r="DJ1143" s="73"/>
      <c r="DK1143" s="73"/>
      <c r="DL1143" s="73"/>
      <c r="DM1143" s="73"/>
      <c r="DN1143" s="73"/>
      <c r="DO1143" s="73"/>
      <c r="DP1143" s="73"/>
      <c r="DQ1143" s="73"/>
      <c r="DR1143" s="73"/>
      <c r="DS1143" s="73"/>
      <c r="DT1143" s="73"/>
      <c r="DU1143" s="73"/>
      <c r="DV1143" s="73"/>
      <c r="DW1143" s="73"/>
      <c r="DX1143" s="73"/>
      <c r="DY1143" s="74"/>
      <c r="DZ1143" s="73"/>
      <c r="EA1143" s="73"/>
      <c r="EB1143" s="73"/>
      <c r="EC1143" s="73"/>
      <c r="ED1143" s="73"/>
      <c r="EE1143" s="73"/>
      <c r="EF1143" s="73"/>
      <c r="EG1143" s="73"/>
      <c r="EH1143" s="73"/>
      <c r="EI1143" s="73"/>
      <c r="EJ1143" s="73"/>
      <c r="EK1143" s="73"/>
      <c r="EL1143" s="73"/>
      <c r="EM1143" s="73"/>
      <c r="EN1143" s="73"/>
      <c r="EO1143" s="73"/>
      <c r="EP1143" s="73"/>
      <c r="EQ1143" s="73"/>
      <c r="ER1143" s="73"/>
      <c r="ES1143" s="73"/>
      <c r="ET1143" s="73"/>
      <c r="EU1143" s="73"/>
      <c r="EV1143" s="73"/>
      <c r="EW1143" s="73"/>
      <c r="EX1143" s="73"/>
      <c r="EY1143" s="73"/>
      <c r="EZ1143" s="73"/>
      <c r="FA1143" s="73"/>
      <c r="FB1143" s="73"/>
      <c r="FC1143" s="73"/>
      <c r="FD1143" s="73"/>
      <c r="FE1143" s="73"/>
      <c r="FF1143" s="73"/>
      <c r="FG1143" s="73"/>
      <c r="FH1143" s="73"/>
      <c r="FI1143" s="73"/>
      <c r="FJ1143" s="73"/>
      <c r="FK1143" s="73"/>
      <c r="FL1143" s="73"/>
      <c r="FM1143" s="73"/>
      <c r="FN1143" s="73"/>
      <c r="FO1143" s="73"/>
      <c r="FP1143" s="73"/>
      <c r="FQ1143" s="73"/>
      <c r="FR1143" s="73"/>
      <c r="FS1143" s="73"/>
      <c r="FT1143" s="73"/>
      <c r="FU1143" s="73"/>
      <c r="FV1143" s="73"/>
      <c r="FW1143" s="73"/>
      <c r="FX1143" s="73"/>
      <c r="FY1143" s="73"/>
      <c r="FZ1143" s="73"/>
      <c r="GA1143" s="73"/>
      <c r="GB1143" s="73"/>
      <c r="GC1143" s="73"/>
      <c r="GD1143" s="73"/>
      <c r="GE1143" s="73"/>
      <c r="GF1143" s="73"/>
      <c r="GG1143" s="73"/>
      <c r="GH1143" s="73"/>
      <c r="GI1143" s="73"/>
      <c r="GJ1143" s="73"/>
      <c r="GK1143" s="73"/>
      <c r="GL1143" s="73"/>
      <c r="GM1143" s="73"/>
      <c r="GN1143" s="73"/>
      <c r="GO1143" s="73"/>
      <c r="GP1143" s="73"/>
      <c r="GQ1143" s="73"/>
      <c r="GR1143" s="73"/>
      <c r="GS1143" s="73"/>
      <c r="GT1143" s="73"/>
      <c r="GU1143" s="73"/>
      <c r="GV1143" s="73"/>
      <c r="GW1143" s="73"/>
      <c r="GX1143" s="73"/>
      <c r="GY1143" s="73"/>
      <c r="GZ1143" s="73"/>
      <c r="HA1143" s="73"/>
      <c r="HB1143" s="73"/>
      <c r="HC1143" s="73"/>
      <c r="HD1143" s="73"/>
      <c r="HE1143" s="73"/>
      <c r="HF1143" s="73"/>
      <c r="HG1143" s="73"/>
      <c r="HH1143" s="73"/>
      <c r="HI1143" s="73"/>
      <c r="HJ1143" s="73"/>
      <c r="HK1143" s="73"/>
      <c r="HL1143" s="73"/>
      <c r="HM1143" s="73"/>
      <c r="HN1143" s="73"/>
      <c r="HO1143" s="73"/>
      <c r="HP1143" s="73"/>
      <c r="HQ1143" s="73"/>
      <c r="HR1143" s="73"/>
      <c r="HS1143" s="73"/>
      <c r="HT1143" s="73"/>
      <c r="HU1143" s="73"/>
      <c r="HV1143" s="73"/>
      <c r="HW1143" s="73"/>
      <c r="HX1143" s="73"/>
      <c r="HY1143" s="73"/>
      <c r="HZ1143" s="73"/>
      <c r="IA1143" s="73"/>
      <c r="IB1143" s="73"/>
      <c r="IC1143" s="73"/>
      <c r="ID1143" s="73"/>
      <c r="IE1143" s="73"/>
      <c r="IF1143" s="73"/>
      <c r="IG1143" s="73"/>
      <c r="IH1143" s="73"/>
      <c r="II1143" s="73"/>
      <c r="IJ1143" s="73"/>
      <c r="IK1143" s="73"/>
      <c r="IL1143" s="73"/>
    </row>
    <row r="1144" spans="1:248" s="242" customFormat="1" ht="60">
      <c r="A1144" s="242" t="s">
        <v>878</v>
      </c>
      <c r="B1144" s="49" t="s">
        <v>1318</v>
      </c>
      <c r="E1144" s="82">
        <v>1</v>
      </c>
      <c r="F1144" s="180" t="s">
        <v>76</v>
      </c>
      <c r="G1144" s="170" t="s">
        <v>77</v>
      </c>
      <c r="H1144" s="291">
        <f>SUM(I1144:K1144)</f>
        <v>5361</v>
      </c>
      <c r="I1144" s="274">
        <v>4874</v>
      </c>
      <c r="J1144" s="183">
        <v>487</v>
      </c>
      <c r="K1144" s="156"/>
      <c r="L1144" s="243"/>
      <c r="M1144" s="156"/>
      <c r="N1144" s="207"/>
      <c r="O1144" s="156"/>
      <c r="P1144" s="182">
        <f>Q1144+R1144</f>
        <v>5361</v>
      </c>
      <c r="Q1144" s="183">
        <v>4874</v>
      </c>
      <c r="R1144" s="184">
        <v>487</v>
      </c>
      <c r="S1144" s="207"/>
      <c r="T1144" s="207"/>
      <c r="U1144" s="207"/>
      <c r="V1144" s="207"/>
      <c r="W1144" s="207"/>
      <c r="X1144" s="207"/>
      <c r="Y1144" s="207"/>
      <c r="Z1144" s="50">
        <f t="shared" si="228"/>
        <v>5361</v>
      </c>
      <c r="AA1144" s="51">
        <f t="shared" si="229"/>
        <v>0</v>
      </c>
      <c r="AB1144" s="51">
        <f t="shared" si="230"/>
        <v>5361</v>
      </c>
      <c r="AC1144" s="51">
        <f t="shared" si="231"/>
        <v>0</v>
      </c>
      <c r="AD1144" s="244"/>
      <c r="AE1144" s="244"/>
      <c r="AF1144" s="244"/>
      <c r="AG1144" s="244"/>
      <c r="AH1144" s="244"/>
      <c r="AI1144" s="244"/>
      <c r="AJ1144" s="244"/>
      <c r="AK1144" s="244"/>
      <c r="AL1144" s="244"/>
      <c r="AM1144" s="244"/>
      <c r="AN1144" s="244"/>
      <c r="AO1144" s="244"/>
      <c r="AP1144" s="244"/>
      <c r="AQ1144" s="244"/>
      <c r="AR1144" s="244"/>
      <c r="AS1144" s="244"/>
      <c r="AT1144" s="244"/>
      <c r="AU1144" s="244"/>
      <c r="AV1144" s="244"/>
      <c r="AW1144" s="244"/>
      <c r="AX1144" s="244"/>
      <c r="AY1144" s="244"/>
      <c r="AZ1144" s="244"/>
      <c r="BA1144" s="244"/>
      <c r="BB1144" s="244"/>
      <c r="BC1144" s="244"/>
      <c r="BD1144" s="244"/>
      <c r="BE1144" s="244"/>
      <c r="BF1144" s="244"/>
      <c r="BG1144" s="244"/>
      <c r="BH1144" s="244"/>
      <c r="BI1144" s="244"/>
      <c r="BJ1144" s="244"/>
      <c r="BK1144" s="244"/>
      <c r="BL1144" s="244"/>
      <c r="BM1144" s="244"/>
      <c r="BN1144" s="244"/>
      <c r="BO1144" s="244"/>
      <c r="BP1144" s="244"/>
      <c r="BQ1144" s="244"/>
      <c r="BR1144" s="244"/>
      <c r="BS1144" s="244"/>
      <c r="BT1144" s="244"/>
      <c r="BU1144" s="244"/>
      <c r="BV1144" s="244"/>
      <c r="BW1144" s="244"/>
      <c r="BX1144" s="244"/>
      <c r="BY1144" s="244"/>
      <c r="BZ1144" s="244"/>
      <c r="CA1144" s="244"/>
      <c r="CB1144" s="244"/>
      <c r="CC1144" s="244"/>
      <c r="CD1144" s="244"/>
      <c r="CE1144" s="244"/>
      <c r="CF1144" s="244"/>
      <c r="CG1144" s="244"/>
      <c r="CH1144" s="244"/>
      <c r="CI1144" s="244"/>
      <c r="CJ1144" s="244"/>
      <c r="CK1144" s="244"/>
      <c r="CL1144" s="244"/>
      <c r="CM1144" s="244"/>
      <c r="CN1144" s="244"/>
      <c r="CO1144" s="244"/>
      <c r="CP1144" s="244"/>
      <c r="CQ1144" s="244"/>
      <c r="CR1144" s="244"/>
      <c r="CS1144" s="244"/>
      <c r="CT1144" s="244"/>
      <c r="CU1144" s="244"/>
      <c r="CV1144" s="244"/>
      <c r="CW1144" s="244"/>
      <c r="CX1144" s="244"/>
      <c r="CY1144" s="244"/>
      <c r="CZ1144" s="244"/>
      <c r="DA1144" s="244"/>
      <c r="DB1144" s="244"/>
      <c r="DC1144" s="244"/>
      <c r="DD1144" s="244"/>
      <c r="DE1144" s="244"/>
      <c r="DF1144" s="244"/>
      <c r="DG1144" s="244"/>
      <c r="DH1144" s="244"/>
      <c r="DI1144" s="244"/>
      <c r="DJ1144" s="244"/>
      <c r="DK1144" s="244"/>
      <c r="DL1144" s="244"/>
      <c r="DM1144" s="244"/>
      <c r="DN1144" s="244"/>
      <c r="DO1144" s="244"/>
      <c r="DP1144" s="244"/>
      <c r="DQ1144" s="244"/>
      <c r="DR1144" s="244"/>
      <c r="DS1144" s="244"/>
      <c r="DT1144" s="244"/>
      <c r="DU1144" s="244"/>
      <c r="DV1144" s="244"/>
      <c r="DW1144" s="244"/>
      <c r="DX1144" s="244"/>
      <c r="DY1144" s="245"/>
      <c r="DZ1144" s="244"/>
      <c r="EA1144" s="244"/>
      <c r="EB1144" s="244"/>
      <c r="EC1144" s="244"/>
      <c r="ED1144" s="244"/>
      <c r="EE1144" s="244"/>
      <c r="EF1144" s="244"/>
      <c r="EG1144" s="244"/>
      <c r="EH1144" s="244"/>
      <c r="EI1144" s="244"/>
      <c r="EJ1144" s="244"/>
      <c r="EK1144" s="244"/>
      <c r="EL1144" s="244"/>
      <c r="EM1144" s="244"/>
      <c r="EN1144" s="244"/>
      <c r="EO1144" s="244"/>
      <c r="EP1144" s="244"/>
      <c r="EQ1144" s="244"/>
      <c r="ER1144" s="244"/>
      <c r="ES1144" s="244"/>
      <c r="ET1144" s="244"/>
      <c r="EU1144" s="244"/>
      <c r="EV1144" s="244"/>
      <c r="EW1144" s="244"/>
      <c r="EX1144" s="244"/>
      <c r="EY1144" s="244"/>
      <c r="EZ1144" s="244"/>
      <c r="FA1144" s="244"/>
      <c r="FB1144" s="244"/>
      <c r="FC1144" s="244"/>
      <c r="FD1144" s="244"/>
      <c r="FE1144" s="244"/>
      <c r="FF1144" s="244"/>
      <c r="FG1144" s="244"/>
      <c r="FH1144" s="244"/>
      <c r="FI1144" s="244"/>
      <c r="FJ1144" s="244"/>
      <c r="FK1144" s="244"/>
      <c r="FL1144" s="244"/>
      <c r="FM1144" s="244"/>
      <c r="FN1144" s="244"/>
      <c r="FO1144" s="244"/>
      <c r="FP1144" s="244"/>
      <c r="FQ1144" s="244"/>
      <c r="FR1144" s="244"/>
      <c r="FS1144" s="244"/>
      <c r="FT1144" s="244"/>
      <c r="FU1144" s="244"/>
      <c r="FV1144" s="244"/>
      <c r="FW1144" s="244"/>
      <c r="FX1144" s="244"/>
      <c r="FY1144" s="244"/>
      <c r="FZ1144" s="244"/>
      <c r="GA1144" s="244"/>
      <c r="GB1144" s="244"/>
      <c r="GC1144" s="244"/>
      <c r="GD1144" s="244"/>
      <c r="GE1144" s="244"/>
      <c r="GF1144" s="244"/>
      <c r="GG1144" s="244"/>
      <c r="GH1144" s="244"/>
      <c r="GI1144" s="244"/>
      <c r="GJ1144" s="244"/>
      <c r="GK1144" s="244"/>
      <c r="GL1144" s="244"/>
      <c r="GM1144" s="244"/>
      <c r="GN1144" s="244"/>
      <c r="GO1144" s="244"/>
      <c r="GP1144" s="244"/>
      <c r="GQ1144" s="244"/>
      <c r="GR1144" s="244"/>
      <c r="GS1144" s="244"/>
      <c r="GT1144" s="244"/>
      <c r="GU1144" s="244"/>
      <c r="GV1144" s="244"/>
      <c r="GW1144" s="244"/>
      <c r="GX1144" s="244"/>
      <c r="GY1144" s="244"/>
      <c r="GZ1144" s="244"/>
      <c r="HA1144" s="244"/>
      <c r="HB1144" s="244"/>
      <c r="HC1144" s="244"/>
      <c r="HD1144" s="244"/>
      <c r="HE1144" s="244"/>
      <c r="HF1144" s="244"/>
      <c r="HG1144" s="244"/>
      <c r="HH1144" s="244"/>
      <c r="HI1144" s="244"/>
      <c r="HJ1144" s="244"/>
      <c r="HK1144" s="244"/>
      <c r="HL1144" s="244"/>
      <c r="HM1144" s="244"/>
      <c r="HN1144" s="244"/>
      <c r="HO1144" s="244"/>
      <c r="HP1144" s="244"/>
      <c r="HQ1144" s="244"/>
      <c r="HR1144" s="244"/>
      <c r="HS1144" s="244"/>
      <c r="HT1144" s="244"/>
      <c r="HU1144" s="244"/>
      <c r="HV1144" s="244"/>
      <c r="HW1144" s="244"/>
      <c r="HX1144" s="244"/>
      <c r="HY1144" s="244"/>
      <c r="HZ1144" s="244"/>
      <c r="IA1144" s="244"/>
      <c r="IB1144" s="244"/>
      <c r="IC1144" s="244"/>
      <c r="ID1144" s="244"/>
      <c r="IE1144" s="244"/>
      <c r="IF1144" s="244"/>
      <c r="IG1144" s="244"/>
      <c r="IH1144" s="244"/>
      <c r="II1144" s="244"/>
      <c r="IJ1144" s="244"/>
      <c r="IK1144" s="244"/>
      <c r="IL1144" s="244"/>
    </row>
    <row r="1145" spans="1:248" s="242" customFormat="1" ht="75">
      <c r="A1145" s="242" t="s">
        <v>879</v>
      </c>
      <c r="B1145" s="49" t="s">
        <v>1318</v>
      </c>
      <c r="E1145" s="82">
        <v>2</v>
      </c>
      <c r="F1145" s="180" t="s">
        <v>78</v>
      </c>
      <c r="G1145" s="170" t="s">
        <v>79</v>
      </c>
      <c r="H1145" s="291">
        <f>SUM(I1145:K1145)</f>
        <v>3575</v>
      </c>
      <c r="I1145" s="274">
        <v>3250</v>
      </c>
      <c r="J1145" s="183">
        <v>325</v>
      </c>
      <c r="K1145" s="156"/>
      <c r="L1145" s="243"/>
      <c r="M1145" s="156"/>
      <c r="N1145" s="207"/>
      <c r="O1145" s="156"/>
      <c r="P1145" s="182">
        <f>Q1145+R1145</f>
        <v>3575</v>
      </c>
      <c r="Q1145" s="183">
        <v>3250</v>
      </c>
      <c r="R1145" s="184">
        <v>325</v>
      </c>
      <c r="S1145" s="207"/>
      <c r="T1145" s="207"/>
      <c r="U1145" s="207"/>
      <c r="V1145" s="207"/>
      <c r="W1145" s="207"/>
      <c r="X1145" s="207"/>
      <c r="Y1145" s="207"/>
      <c r="Z1145" s="50">
        <f t="shared" si="228"/>
        <v>3575</v>
      </c>
      <c r="AA1145" s="51">
        <f t="shared" si="229"/>
        <v>0</v>
      </c>
      <c r="AB1145" s="51">
        <f t="shared" si="230"/>
        <v>3575</v>
      </c>
      <c r="AC1145" s="51">
        <f t="shared" si="231"/>
        <v>0</v>
      </c>
      <c r="AD1145" s="244"/>
      <c r="AE1145" s="244"/>
      <c r="AF1145" s="244"/>
      <c r="AG1145" s="244"/>
      <c r="AH1145" s="244"/>
      <c r="AI1145" s="244"/>
      <c r="AJ1145" s="244"/>
      <c r="AK1145" s="244"/>
      <c r="AL1145" s="244"/>
      <c r="AM1145" s="244"/>
      <c r="AN1145" s="244"/>
      <c r="AO1145" s="244"/>
      <c r="AP1145" s="244"/>
      <c r="AQ1145" s="244"/>
      <c r="AR1145" s="244"/>
      <c r="AS1145" s="244"/>
      <c r="AT1145" s="244"/>
      <c r="AU1145" s="244"/>
      <c r="AV1145" s="244"/>
      <c r="AW1145" s="244"/>
      <c r="AX1145" s="244"/>
      <c r="AY1145" s="244"/>
      <c r="AZ1145" s="244"/>
      <c r="BA1145" s="244"/>
      <c r="BB1145" s="244"/>
      <c r="BC1145" s="244"/>
      <c r="BD1145" s="244"/>
      <c r="BE1145" s="244"/>
      <c r="BF1145" s="244"/>
      <c r="BG1145" s="244"/>
      <c r="BH1145" s="244"/>
      <c r="BI1145" s="244"/>
      <c r="BJ1145" s="244"/>
      <c r="BK1145" s="244"/>
      <c r="BL1145" s="244"/>
      <c r="BM1145" s="244"/>
      <c r="BN1145" s="244"/>
      <c r="BO1145" s="244"/>
      <c r="BP1145" s="244"/>
      <c r="BQ1145" s="244"/>
      <c r="BR1145" s="244"/>
      <c r="BS1145" s="244"/>
      <c r="BT1145" s="244"/>
      <c r="BU1145" s="244"/>
      <c r="BV1145" s="244"/>
      <c r="BW1145" s="244"/>
      <c r="BX1145" s="244"/>
      <c r="BY1145" s="244"/>
      <c r="BZ1145" s="244"/>
      <c r="CA1145" s="244"/>
      <c r="CB1145" s="244"/>
      <c r="CC1145" s="244"/>
      <c r="CD1145" s="244"/>
      <c r="CE1145" s="244"/>
      <c r="CF1145" s="244"/>
      <c r="CG1145" s="244"/>
      <c r="CH1145" s="244"/>
      <c r="CI1145" s="244"/>
      <c r="CJ1145" s="244"/>
      <c r="CK1145" s="244"/>
      <c r="CL1145" s="244"/>
      <c r="CM1145" s="244"/>
      <c r="CN1145" s="244"/>
      <c r="CO1145" s="244"/>
      <c r="CP1145" s="244"/>
      <c r="CQ1145" s="244"/>
      <c r="CR1145" s="244"/>
      <c r="CS1145" s="244"/>
      <c r="CT1145" s="244"/>
      <c r="CU1145" s="244"/>
      <c r="CV1145" s="244"/>
      <c r="CW1145" s="244"/>
      <c r="CX1145" s="244"/>
      <c r="CY1145" s="244"/>
      <c r="CZ1145" s="244"/>
      <c r="DA1145" s="244"/>
      <c r="DB1145" s="244"/>
      <c r="DC1145" s="244"/>
      <c r="DD1145" s="244"/>
      <c r="DE1145" s="244"/>
      <c r="DF1145" s="244"/>
      <c r="DG1145" s="244"/>
      <c r="DH1145" s="244"/>
      <c r="DI1145" s="244"/>
      <c r="DJ1145" s="244"/>
      <c r="DK1145" s="244"/>
      <c r="DL1145" s="244"/>
      <c r="DM1145" s="244"/>
      <c r="DN1145" s="244"/>
      <c r="DO1145" s="244"/>
      <c r="DP1145" s="244"/>
      <c r="DQ1145" s="244"/>
      <c r="DR1145" s="244"/>
      <c r="DS1145" s="244"/>
      <c r="DT1145" s="244"/>
      <c r="DU1145" s="244"/>
      <c r="DV1145" s="244"/>
      <c r="DW1145" s="244"/>
      <c r="DX1145" s="244"/>
      <c r="DY1145" s="245"/>
      <c r="DZ1145" s="244"/>
      <c r="EA1145" s="244"/>
      <c r="EB1145" s="244"/>
      <c r="EC1145" s="244"/>
      <c r="ED1145" s="244"/>
      <c r="EE1145" s="244"/>
      <c r="EF1145" s="244"/>
      <c r="EG1145" s="244"/>
      <c r="EH1145" s="244"/>
      <c r="EI1145" s="244"/>
      <c r="EJ1145" s="244"/>
      <c r="EK1145" s="244"/>
      <c r="EL1145" s="244"/>
      <c r="EM1145" s="244"/>
      <c r="EN1145" s="244"/>
      <c r="EO1145" s="244"/>
      <c r="EP1145" s="244"/>
      <c r="EQ1145" s="244"/>
      <c r="ER1145" s="244"/>
      <c r="ES1145" s="244"/>
      <c r="ET1145" s="244"/>
      <c r="EU1145" s="244"/>
      <c r="EV1145" s="244"/>
      <c r="EW1145" s="244"/>
      <c r="EX1145" s="244"/>
      <c r="EY1145" s="244"/>
      <c r="EZ1145" s="244"/>
      <c r="FA1145" s="244"/>
      <c r="FB1145" s="244"/>
      <c r="FC1145" s="244"/>
      <c r="FD1145" s="244"/>
      <c r="FE1145" s="244"/>
      <c r="FF1145" s="244"/>
      <c r="FG1145" s="244"/>
      <c r="FH1145" s="244"/>
      <c r="FI1145" s="244"/>
      <c r="FJ1145" s="244"/>
      <c r="FK1145" s="244"/>
      <c r="FL1145" s="244"/>
      <c r="FM1145" s="244"/>
      <c r="FN1145" s="244"/>
      <c r="FO1145" s="244"/>
      <c r="FP1145" s="244"/>
      <c r="FQ1145" s="244"/>
      <c r="FR1145" s="244"/>
      <c r="FS1145" s="244"/>
      <c r="FT1145" s="244"/>
      <c r="FU1145" s="244"/>
      <c r="FV1145" s="244"/>
      <c r="FW1145" s="244"/>
      <c r="FX1145" s="244"/>
      <c r="FY1145" s="244"/>
      <c r="FZ1145" s="244"/>
      <c r="GA1145" s="244"/>
      <c r="GB1145" s="244"/>
      <c r="GC1145" s="244"/>
      <c r="GD1145" s="244"/>
      <c r="GE1145" s="244"/>
      <c r="GF1145" s="244"/>
      <c r="GG1145" s="244"/>
      <c r="GH1145" s="244"/>
      <c r="GI1145" s="244"/>
      <c r="GJ1145" s="244"/>
      <c r="GK1145" s="244"/>
      <c r="GL1145" s="244"/>
      <c r="GM1145" s="244"/>
      <c r="GN1145" s="244"/>
      <c r="GO1145" s="244"/>
      <c r="GP1145" s="244"/>
      <c r="GQ1145" s="244"/>
      <c r="GR1145" s="244"/>
      <c r="GS1145" s="244"/>
      <c r="GT1145" s="244"/>
      <c r="GU1145" s="244"/>
      <c r="GV1145" s="244"/>
      <c r="GW1145" s="244"/>
      <c r="GX1145" s="244"/>
      <c r="GY1145" s="244"/>
      <c r="GZ1145" s="244"/>
      <c r="HA1145" s="244"/>
      <c r="HB1145" s="244"/>
      <c r="HC1145" s="244"/>
      <c r="HD1145" s="244"/>
      <c r="HE1145" s="244"/>
      <c r="HF1145" s="244"/>
      <c r="HG1145" s="244"/>
      <c r="HH1145" s="244"/>
      <c r="HI1145" s="244"/>
      <c r="HJ1145" s="244"/>
      <c r="HK1145" s="244"/>
      <c r="HL1145" s="244"/>
      <c r="HM1145" s="244"/>
      <c r="HN1145" s="244"/>
      <c r="HO1145" s="244"/>
      <c r="HP1145" s="244"/>
      <c r="HQ1145" s="244"/>
      <c r="HR1145" s="244"/>
      <c r="HS1145" s="244"/>
      <c r="HT1145" s="244"/>
      <c r="HU1145" s="244"/>
      <c r="HV1145" s="244"/>
      <c r="HW1145" s="244"/>
      <c r="HX1145" s="244"/>
      <c r="HY1145" s="244"/>
      <c r="HZ1145" s="244"/>
      <c r="IA1145" s="244"/>
      <c r="IB1145" s="244"/>
      <c r="IC1145" s="244"/>
      <c r="ID1145" s="244"/>
      <c r="IE1145" s="244"/>
      <c r="IF1145" s="244"/>
      <c r="IG1145" s="244"/>
      <c r="IH1145" s="244"/>
      <c r="II1145" s="244"/>
      <c r="IJ1145" s="244"/>
      <c r="IK1145" s="244"/>
      <c r="IL1145" s="244"/>
    </row>
    <row r="1146" spans="1:248" ht="27" customHeight="1">
      <c r="A1146" s="49" t="s">
        <v>881</v>
      </c>
      <c r="B1146" s="49" t="s">
        <v>1318</v>
      </c>
      <c r="E1146" s="65" t="s">
        <v>39</v>
      </c>
      <c r="F1146" s="66" t="s">
        <v>40</v>
      </c>
      <c r="G1146" s="78"/>
      <c r="H1146" s="273">
        <f t="shared" ref="H1146:W1146" si="246">H1147+H1149+H1152+H1154+H1157+H1161+H1163+H1171+H1179+H1181</f>
        <v>25665.474999999999</v>
      </c>
      <c r="I1146" s="273">
        <f t="shared" si="246"/>
        <v>24375</v>
      </c>
      <c r="J1146" s="68">
        <f t="shared" si="246"/>
        <v>0</v>
      </c>
      <c r="K1146" s="68">
        <f t="shared" si="246"/>
        <v>1174.4749999999999</v>
      </c>
      <c r="L1146" s="69">
        <f t="shared" si="246"/>
        <v>13011.242</v>
      </c>
      <c r="M1146" s="68">
        <f t="shared" si="246"/>
        <v>12504</v>
      </c>
      <c r="N1146" s="68">
        <f t="shared" si="246"/>
        <v>0</v>
      </c>
      <c r="O1146" s="68">
        <f t="shared" si="246"/>
        <v>507.24200000000002</v>
      </c>
      <c r="P1146" s="68">
        <f t="shared" si="246"/>
        <v>12150</v>
      </c>
      <c r="Q1146" s="68">
        <f t="shared" si="246"/>
        <v>11871</v>
      </c>
      <c r="R1146" s="68">
        <f t="shared" si="246"/>
        <v>0</v>
      </c>
      <c r="S1146" s="68">
        <f t="shared" si="246"/>
        <v>279</v>
      </c>
      <c r="T1146" s="70">
        <f t="shared" si="246"/>
        <v>435.37597300000004</v>
      </c>
      <c r="U1146" s="70">
        <f t="shared" si="246"/>
        <v>435.37597300000004</v>
      </c>
      <c r="V1146" s="68">
        <f t="shared" si="246"/>
        <v>0</v>
      </c>
      <c r="W1146" s="68">
        <f t="shared" si="246"/>
        <v>0</v>
      </c>
      <c r="X1146" s="70"/>
      <c r="Y1146" s="70"/>
      <c r="Z1146" s="50">
        <f t="shared" si="228"/>
        <v>25549.474999999999</v>
      </c>
      <c r="AA1146" s="51">
        <f t="shared" si="229"/>
        <v>13011.242</v>
      </c>
      <c r="AB1146" s="51">
        <f t="shared" si="230"/>
        <v>12150</v>
      </c>
      <c r="AC1146" s="51">
        <f t="shared" si="231"/>
        <v>435.37597300000004</v>
      </c>
      <c r="AD1146" s="73"/>
      <c r="AE1146" s="73"/>
      <c r="AF1146" s="73"/>
      <c r="AG1146" s="73"/>
      <c r="AH1146" s="73"/>
      <c r="AI1146" s="73"/>
      <c r="AJ1146" s="73"/>
      <c r="AK1146" s="73"/>
      <c r="AL1146" s="73"/>
      <c r="AM1146" s="73"/>
      <c r="AN1146" s="73"/>
      <c r="AO1146" s="73"/>
      <c r="AP1146" s="73"/>
      <c r="AQ1146" s="73"/>
      <c r="AR1146" s="73"/>
      <c r="AS1146" s="73"/>
      <c r="AT1146" s="73"/>
      <c r="AU1146" s="73"/>
      <c r="AV1146" s="73"/>
      <c r="AW1146" s="73"/>
      <c r="AX1146" s="73"/>
      <c r="AY1146" s="73"/>
      <c r="AZ1146" s="73"/>
      <c r="BA1146" s="73"/>
      <c r="BB1146" s="73"/>
      <c r="BC1146" s="73"/>
      <c r="BD1146" s="73"/>
      <c r="BE1146" s="73"/>
      <c r="BF1146" s="73"/>
      <c r="BG1146" s="73"/>
      <c r="BH1146" s="73"/>
      <c r="BI1146" s="73"/>
      <c r="BJ1146" s="73"/>
      <c r="BK1146" s="73"/>
      <c r="BL1146" s="73"/>
      <c r="BM1146" s="73"/>
      <c r="BN1146" s="73"/>
      <c r="BO1146" s="73"/>
      <c r="BP1146" s="73"/>
      <c r="BQ1146" s="73"/>
      <c r="BR1146" s="73"/>
      <c r="BS1146" s="73"/>
      <c r="BT1146" s="73"/>
      <c r="BU1146" s="73"/>
      <c r="BV1146" s="73"/>
      <c r="BW1146" s="73"/>
      <c r="BX1146" s="73"/>
      <c r="BY1146" s="73"/>
      <c r="BZ1146" s="73"/>
      <c r="CA1146" s="73"/>
      <c r="CB1146" s="73"/>
      <c r="CC1146" s="73"/>
      <c r="CD1146" s="73"/>
      <c r="CE1146" s="73"/>
      <c r="CF1146" s="73"/>
      <c r="CG1146" s="73"/>
      <c r="CH1146" s="73"/>
      <c r="CI1146" s="73"/>
      <c r="CJ1146" s="73"/>
      <c r="CK1146" s="73"/>
      <c r="CL1146" s="73"/>
      <c r="CM1146" s="73"/>
      <c r="CN1146" s="73"/>
      <c r="CO1146" s="73"/>
      <c r="CP1146" s="73"/>
      <c r="CQ1146" s="73"/>
      <c r="CR1146" s="73"/>
      <c r="CS1146" s="73"/>
      <c r="CT1146" s="73"/>
      <c r="CU1146" s="73"/>
      <c r="CV1146" s="73"/>
      <c r="CW1146" s="73"/>
      <c r="CX1146" s="73"/>
      <c r="CY1146" s="73"/>
      <c r="CZ1146" s="73"/>
      <c r="DA1146" s="73"/>
      <c r="DB1146" s="73"/>
      <c r="DC1146" s="73"/>
      <c r="DD1146" s="73"/>
      <c r="DE1146" s="73"/>
      <c r="DF1146" s="73"/>
      <c r="DG1146" s="73"/>
      <c r="DH1146" s="73"/>
      <c r="DI1146" s="73"/>
      <c r="DJ1146" s="73"/>
      <c r="DK1146" s="73"/>
      <c r="DL1146" s="73"/>
      <c r="DM1146" s="73"/>
      <c r="DN1146" s="73"/>
      <c r="DO1146" s="73"/>
      <c r="DP1146" s="73"/>
      <c r="DQ1146" s="73"/>
      <c r="DR1146" s="73"/>
      <c r="DS1146" s="73"/>
      <c r="DT1146" s="73"/>
      <c r="DU1146" s="73"/>
      <c r="DV1146" s="73"/>
      <c r="DW1146" s="73"/>
      <c r="DX1146" s="73"/>
      <c r="DY1146" s="74"/>
      <c r="DZ1146" s="73"/>
      <c r="EA1146" s="73"/>
      <c r="EB1146" s="73"/>
      <c r="EC1146" s="73"/>
      <c r="ED1146" s="73"/>
      <c r="EE1146" s="73"/>
      <c r="EF1146" s="73"/>
      <c r="EG1146" s="73"/>
      <c r="EH1146" s="73"/>
      <c r="EI1146" s="73"/>
      <c r="EJ1146" s="73"/>
      <c r="EK1146" s="73"/>
      <c r="EL1146" s="73"/>
      <c r="EM1146" s="73"/>
      <c r="EN1146" s="73"/>
      <c r="EO1146" s="73"/>
      <c r="EP1146" s="73"/>
      <c r="EQ1146" s="73"/>
      <c r="ER1146" s="73"/>
      <c r="ES1146" s="73"/>
      <c r="ET1146" s="73"/>
      <c r="EU1146" s="73"/>
      <c r="EV1146" s="73"/>
      <c r="EW1146" s="73"/>
      <c r="EX1146" s="73"/>
      <c r="EY1146" s="73"/>
      <c r="EZ1146" s="73"/>
      <c r="FA1146" s="73"/>
      <c r="FB1146" s="73"/>
      <c r="FC1146" s="73"/>
      <c r="FD1146" s="73"/>
      <c r="FE1146" s="73"/>
      <c r="FF1146" s="73"/>
      <c r="FG1146" s="73"/>
      <c r="FH1146" s="73"/>
      <c r="FI1146" s="73"/>
      <c r="FJ1146" s="73"/>
      <c r="FK1146" s="73"/>
      <c r="FL1146" s="73"/>
      <c r="FM1146" s="73"/>
      <c r="FN1146" s="73"/>
      <c r="FO1146" s="73"/>
      <c r="FP1146" s="73"/>
      <c r="FQ1146" s="73"/>
      <c r="FR1146" s="73"/>
      <c r="FS1146" s="73"/>
      <c r="FT1146" s="73"/>
      <c r="FU1146" s="73"/>
      <c r="FV1146" s="73"/>
      <c r="FW1146" s="73"/>
      <c r="FX1146" s="73"/>
      <c r="FY1146" s="73"/>
      <c r="FZ1146" s="73"/>
      <c r="GA1146" s="73"/>
      <c r="GB1146" s="73"/>
      <c r="GC1146" s="73"/>
      <c r="GD1146" s="73"/>
      <c r="GE1146" s="73"/>
      <c r="GF1146" s="73"/>
      <c r="GG1146" s="73"/>
      <c r="GH1146" s="73"/>
      <c r="GI1146" s="73"/>
      <c r="GJ1146" s="73"/>
      <c r="GK1146" s="73"/>
      <c r="GL1146" s="73"/>
      <c r="GM1146" s="73"/>
      <c r="GN1146" s="73"/>
      <c r="GO1146" s="73"/>
      <c r="GP1146" s="73"/>
      <c r="GQ1146" s="73"/>
      <c r="GR1146" s="73"/>
      <c r="GS1146" s="73"/>
      <c r="GT1146" s="73"/>
      <c r="GU1146" s="73"/>
      <c r="GV1146" s="73"/>
      <c r="GW1146" s="73"/>
      <c r="GX1146" s="73"/>
      <c r="GY1146" s="73"/>
      <c r="GZ1146" s="73"/>
      <c r="HA1146" s="73"/>
      <c r="HB1146" s="73"/>
      <c r="HC1146" s="73"/>
      <c r="HD1146" s="73"/>
      <c r="HE1146" s="73"/>
      <c r="HF1146" s="73"/>
      <c r="HG1146" s="73"/>
      <c r="HH1146" s="73"/>
      <c r="HI1146" s="73"/>
      <c r="HJ1146" s="73"/>
      <c r="HK1146" s="73"/>
      <c r="HL1146" s="73"/>
      <c r="HM1146" s="73"/>
      <c r="HN1146" s="73"/>
      <c r="HO1146" s="73"/>
      <c r="HP1146" s="73"/>
      <c r="HQ1146" s="73"/>
      <c r="HR1146" s="73"/>
      <c r="HS1146" s="73"/>
      <c r="HT1146" s="73"/>
      <c r="HU1146" s="73"/>
      <c r="HV1146" s="73"/>
      <c r="HW1146" s="73"/>
      <c r="HX1146" s="73"/>
      <c r="HY1146" s="73"/>
      <c r="HZ1146" s="73"/>
      <c r="IA1146" s="73"/>
      <c r="IB1146" s="73"/>
      <c r="IC1146" s="73"/>
      <c r="ID1146" s="73"/>
      <c r="IE1146" s="73"/>
      <c r="IF1146" s="73"/>
      <c r="IG1146" s="73"/>
      <c r="IH1146" s="73"/>
      <c r="II1146" s="73"/>
      <c r="IJ1146" s="73"/>
      <c r="IK1146" s="73"/>
      <c r="IL1146" s="73"/>
    </row>
    <row r="1147" spans="1:248">
      <c r="A1147" s="49" t="s">
        <v>882</v>
      </c>
      <c r="B1147" s="49" t="s">
        <v>1318</v>
      </c>
      <c r="E1147" s="65" t="s">
        <v>36</v>
      </c>
      <c r="F1147" s="75" t="s">
        <v>80</v>
      </c>
      <c r="G1147" s="124"/>
      <c r="H1147" s="273">
        <f t="shared" ref="H1147:Y1147" si="247">SUM(H1148)</f>
        <v>3042</v>
      </c>
      <c r="I1147" s="273">
        <f t="shared" si="247"/>
        <v>2765</v>
      </c>
      <c r="J1147" s="68">
        <f t="shared" si="247"/>
        <v>0</v>
      </c>
      <c r="K1147" s="68">
        <f t="shared" si="247"/>
        <v>277</v>
      </c>
      <c r="L1147" s="69">
        <f t="shared" si="247"/>
        <v>1293</v>
      </c>
      <c r="M1147" s="68">
        <f t="shared" si="247"/>
        <v>1016</v>
      </c>
      <c r="N1147" s="70">
        <f t="shared" si="247"/>
        <v>0</v>
      </c>
      <c r="O1147" s="68">
        <f t="shared" si="247"/>
        <v>277</v>
      </c>
      <c r="P1147" s="68">
        <f t="shared" si="247"/>
        <v>2026</v>
      </c>
      <c r="Q1147" s="68">
        <f t="shared" si="247"/>
        <v>1749</v>
      </c>
      <c r="R1147" s="70">
        <f t="shared" si="247"/>
        <v>0</v>
      </c>
      <c r="S1147" s="68">
        <f t="shared" si="247"/>
        <v>277</v>
      </c>
      <c r="T1147" s="70">
        <f t="shared" si="247"/>
        <v>0</v>
      </c>
      <c r="U1147" s="70">
        <f t="shared" si="247"/>
        <v>0</v>
      </c>
      <c r="V1147" s="70">
        <f t="shared" si="247"/>
        <v>0</v>
      </c>
      <c r="W1147" s="70">
        <f t="shared" si="247"/>
        <v>0</v>
      </c>
      <c r="X1147" s="70">
        <f t="shared" si="247"/>
        <v>0</v>
      </c>
      <c r="Y1147" s="70">
        <f t="shared" si="247"/>
        <v>0</v>
      </c>
      <c r="Z1147" s="50">
        <f t="shared" si="228"/>
        <v>3042</v>
      </c>
      <c r="AA1147" s="51">
        <f t="shared" si="229"/>
        <v>1293</v>
      </c>
      <c r="AB1147" s="51">
        <f t="shared" si="230"/>
        <v>2026</v>
      </c>
      <c r="AC1147" s="51">
        <f t="shared" si="231"/>
        <v>0</v>
      </c>
      <c r="DY1147" s="64"/>
    </row>
    <row r="1148" spans="1:248" ht="60">
      <c r="A1148" s="49" t="s">
        <v>882</v>
      </c>
      <c r="B1148" s="49" t="s">
        <v>1318</v>
      </c>
      <c r="E1148" s="77">
        <v>1</v>
      </c>
      <c r="F1148" s="6" t="s">
        <v>180</v>
      </c>
      <c r="G1148" s="78" t="s">
        <v>176</v>
      </c>
      <c r="H1148" s="274">
        <f>SUM(I1148:K1148)</f>
        <v>3042</v>
      </c>
      <c r="I1148" s="274">
        <v>2765</v>
      </c>
      <c r="J1148" s="79"/>
      <c r="K1148" s="79">
        <v>277</v>
      </c>
      <c r="L1148" s="80">
        <f>SUM(M1148:O1148)</f>
        <v>1293</v>
      </c>
      <c r="M1148" s="79">
        <f>2765-1749</f>
        <v>1016</v>
      </c>
      <c r="N1148" s="81"/>
      <c r="O1148" s="79">
        <v>277</v>
      </c>
      <c r="P1148" s="79">
        <f>SUM(Q1148:S1148)</f>
        <v>2026</v>
      </c>
      <c r="Q1148" s="79">
        <v>1749</v>
      </c>
      <c r="R1148" s="81"/>
      <c r="S1148" s="79">
        <v>277</v>
      </c>
      <c r="T1148" s="81"/>
      <c r="U1148" s="81"/>
      <c r="V1148" s="81"/>
      <c r="W1148" s="81"/>
      <c r="X1148" s="86" t="s">
        <v>96</v>
      </c>
      <c r="Y1148" s="95"/>
      <c r="Z1148" s="50">
        <f t="shared" si="228"/>
        <v>3042</v>
      </c>
      <c r="AA1148" s="51">
        <f t="shared" si="229"/>
        <v>1293</v>
      </c>
      <c r="AB1148" s="51">
        <f t="shared" si="230"/>
        <v>2026</v>
      </c>
      <c r="AC1148" s="51">
        <f t="shared" si="231"/>
        <v>0</v>
      </c>
      <c r="AD1148" s="226"/>
      <c r="AE1148" s="226"/>
      <c r="AF1148" s="226"/>
      <c r="AG1148" s="226"/>
      <c r="AH1148" s="226"/>
      <c r="AI1148" s="226"/>
      <c r="AJ1148" s="226"/>
      <c r="AK1148" s="226"/>
      <c r="AL1148" s="226"/>
      <c r="AM1148" s="226"/>
      <c r="AN1148" s="226"/>
      <c r="AO1148" s="226"/>
      <c r="AP1148" s="226"/>
      <c r="AQ1148" s="226"/>
      <c r="AR1148" s="226"/>
      <c r="AS1148" s="226"/>
      <c r="AT1148" s="226"/>
      <c r="AU1148" s="226"/>
      <c r="AV1148" s="226"/>
      <c r="AW1148" s="226"/>
      <c r="AX1148" s="226"/>
      <c r="AY1148" s="226"/>
      <c r="AZ1148" s="226"/>
      <c r="BA1148" s="226"/>
      <c r="BB1148" s="226"/>
      <c r="BC1148" s="226"/>
      <c r="BD1148" s="226"/>
      <c r="BE1148" s="226"/>
      <c r="BF1148" s="226"/>
      <c r="BG1148" s="226"/>
      <c r="BH1148" s="226"/>
      <c r="BI1148" s="226"/>
      <c r="BJ1148" s="226"/>
      <c r="BK1148" s="226"/>
      <c r="BL1148" s="226"/>
      <c r="BM1148" s="226"/>
      <c r="BN1148" s="226"/>
      <c r="BO1148" s="226"/>
      <c r="BP1148" s="226"/>
      <c r="BQ1148" s="226"/>
      <c r="BR1148" s="226"/>
      <c r="BS1148" s="226"/>
      <c r="BT1148" s="226"/>
      <c r="BU1148" s="226"/>
      <c r="BV1148" s="226"/>
      <c r="BW1148" s="226"/>
      <c r="BX1148" s="226"/>
      <c r="BY1148" s="226"/>
      <c r="BZ1148" s="226"/>
      <c r="CA1148" s="226"/>
      <c r="CB1148" s="226"/>
      <c r="CC1148" s="226"/>
      <c r="CD1148" s="226"/>
      <c r="CE1148" s="226"/>
      <c r="CF1148" s="226"/>
      <c r="CG1148" s="226"/>
      <c r="CH1148" s="226"/>
      <c r="CI1148" s="226"/>
      <c r="CJ1148" s="226"/>
      <c r="CK1148" s="226"/>
      <c r="CL1148" s="226"/>
      <c r="CM1148" s="226"/>
      <c r="CN1148" s="226"/>
      <c r="CO1148" s="226"/>
      <c r="CP1148" s="226"/>
      <c r="CQ1148" s="226"/>
      <c r="CR1148" s="226"/>
      <c r="CS1148" s="226"/>
      <c r="CT1148" s="226"/>
      <c r="CU1148" s="226"/>
      <c r="CV1148" s="226"/>
      <c r="CW1148" s="226"/>
      <c r="CX1148" s="226"/>
      <c r="CY1148" s="226"/>
      <c r="CZ1148" s="226"/>
      <c r="DA1148" s="226"/>
      <c r="DB1148" s="226"/>
      <c r="DC1148" s="226"/>
      <c r="DD1148" s="226"/>
      <c r="DE1148" s="226"/>
      <c r="DF1148" s="226"/>
      <c r="DG1148" s="226"/>
      <c r="DH1148" s="226"/>
      <c r="DI1148" s="226"/>
      <c r="DJ1148" s="226"/>
      <c r="DK1148" s="226"/>
      <c r="DL1148" s="226"/>
      <c r="DM1148" s="226"/>
      <c r="DN1148" s="226"/>
      <c r="DO1148" s="226"/>
      <c r="DP1148" s="226"/>
      <c r="DQ1148" s="226"/>
      <c r="DR1148" s="226"/>
      <c r="DS1148" s="226"/>
      <c r="DT1148" s="226"/>
      <c r="DU1148" s="226"/>
      <c r="DV1148" s="226"/>
      <c r="DW1148" s="226"/>
      <c r="DX1148" s="226"/>
      <c r="DY1148" s="227"/>
      <c r="DZ1148" s="226"/>
      <c r="EA1148" s="226"/>
      <c r="EB1148" s="226"/>
      <c r="EC1148" s="226"/>
      <c r="ED1148" s="226"/>
      <c r="EE1148" s="226"/>
      <c r="EF1148" s="226"/>
      <c r="EG1148" s="226"/>
      <c r="EH1148" s="226"/>
      <c r="EI1148" s="226"/>
      <c r="EJ1148" s="226"/>
      <c r="EK1148" s="226"/>
      <c r="EL1148" s="226"/>
      <c r="EM1148" s="226"/>
      <c r="EN1148" s="226"/>
      <c r="EO1148" s="226"/>
      <c r="EP1148" s="226"/>
      <c r="EQ1148" s="226"/>
      <c r="ER1148" s="226"/>
      <c r="ES1148" s="226"/>
      <c r="ET1148" s="226"/>
      <c r="EU1148" s="226"/>
      <c r="EV1148" s="226"/>
      <c r="EW1148" s="226"/>
      <c r="EX1148" s="226"/>
      <c r="EY1148" s="226"/>
      <c r="EZ1148" s="226"/>
      <c r="FA1148" s="226"/>
      <c r="FB1148" s="226"/>
      <c r="FC1148" s="226"/>
      <c r="FD1148" s="226"/>
      <c r="FE1148" s="226"/>
      <c r="FF1148" s="226"/>
      <c r="FG1148" s="226"/>
      <c r="FH1148" s="226"/>
      <c r="FI1148" s="226"/>
      <c r="FJ1148" s="226"/>
      <c r="FK1148" s="226"/>
      <c r="FL1148" s="226"/>
      <c r="FM1148" s="226"/>
      <c r="FN1148" s="226"/>
      <c r="FO1148" s="226"/>
      <c r="FP1148" s="226"/>
      <c r="FQ1148" s="226"/>
      <c r="FR1148" s="226"/>
      <c r="FS1148" s="226"/>
      <c r="FT1148" s="226"/>
      <c r="FU1148" s="226"/>
      <c r="FV1148" s="226"/>
      <c r="FW1148" s="226"/>
      <c r="FX1148" s="226"/>
      <c r="FY1148" s="226"/>
      <c r="FZ1148" s="226"/>
      <c r="GA1148" s="226"/>
      <c r="GB1148" s="226"/>
      <c r="GC1148" s="226"/>
      <c r="GD1148" s="226"/>
      <c r="GE1148" s="226"/>
      <c r="GF1148" s="226"/>
      <c r="GG1148" s="226"/>
      <c r="GH1148" s="226"/>
      <c r="GI1148" s="226"/>
      <c r="GJ1148" s="226"/>
      <c r="GK1148" s="226"/>
      <c r="GL1148" s="226"/>
      <c r="GM1148" s="226"/>
      <c r="GN1148" s="226"/>
      <c r="GO1148" s="226"/>
      <c r="GP1148" s="226"/>
      <c r="GQ1148" s="226"/>
      <c r="GR1148" s="226"/>
      <c r="GS1148" s="226"/>
      <c r="GT1148" s="226"/>
      <c r="GU1148" s="226"/>
      <c r="GV1148" s="226"/>
      <c r="GW1148" s="226"/>
      <c r="GX1148" s="226"/>
      <c r="GY1148" s="226"/>
      <c r="GZ1148" s="226"/>
      <c r="HA1148" s="226"/>
      <c r="HB1148" s="226"/>
      <c r="HC1148" s="226"/>
      <c r="HD1148" s="226"/>
      <c r="HE1148" s="226"/>
      <c r="HF1148" s="226"/>
      <c r="HG1148" s="226"/>
      <c r="HH1148" s="226"/>
      <c r="HI1148" s="226"/>
      <c r="HJ1148" s="226"/>
      <c r="HK1148" s="226"/>
      <c r="HL1148" s="226"/>
      <c r="HM1148" s="226"/>
      <c r="HN1148" s="226"/>
      <c r="HO1148" s="226"/>
      <c r="HP1148" s="226"/>
      <c r="HQ1148" s="226"/>
      <c r="HR1148" s="226"/>
      <c r="HS1148" s="226"/>
      <c r="HT1148" s="226"/>
      <c r="HU1148" s="226"/>
      <c r="HV1148" s="226"/>
      <c r="HW1148" s="226"/>
      <c r="HX1148" s="226"/>
      <c r="HY1148" s="226"/>
      <c r="HZ1148" s="226"/>
      <c r="IA1148" s="226"/>
      <c r="IB1148" s="226"/>
      <c r="IC1148" s="226"/>
      <c r="ID1148" s="226"/>
      <c r="IE1148" s="226"/>
      <c r="IF1148" s="226"/>
      <c r="IG1148" s="226"/>
      <c r="IH1148" s="226"/>
      <c r="II1148" s="226"/>
      <c r="IJ1148" s="226"/>
      <c r="IK1148" s="226"/>
      <c r="IL1148" s="226"/>
    </row>
    <row r="1149" spans="1:248">
      <c r="A1149" s="49" t="s">
        <v>883</v>
      </c>
      <c r="B1149" s="49" t="s">
        <v>1318</v>
      </c>
      <c r="E1149" s="65" t="s">
        <v>38</v>
      </c>
      <c r="F1149" s="66" t="s">
        <v>181</v>
      </c>
      <c r="G1149" s="78"/>
      <c r="H1149" s="273">
        <f>SUM(H1150:H1151)</f>
        <v>1355.5</v>
      </c>
      <c r="I1149" s="273">
        <f>SUM(I1150:I1151)</f>
        <v>1311</v>
      </c>
      <c r="J1149" s="68">
        <f>SUM(J1150:J1151)</f>
        <v>0</v>
      </c>
      <c r="K1149" s="68">
        <f>SUM(K1150:K1151)</f>
        <v>44.5</v>
      </c>
      <c r="L1149" s="69">
        <f>SUM(L1150)</f>
        <v>478.01900000000001</v>
      </c>
      <c r="M1149" s="68">
        <f>SUM(M1150)</f>
        <v>445</v>
      </c>
      <c r="N1149" s="70">
        <f>SUM(N1150)</f>
        <v>0</v>
      </c>
      <c r="O1149" s="68">
        <f>SUM(O1150)</f>
        <v>33.018999999999998</v>
      </c>
      <c r="P1149" s="68">
        <f t="shared" ref="P1149:W1149" si="248">SUM(P1150:P1151)</f>
        <v>866</v>
      </c>
      <c r="Q1149" s="68">
        <f t="shared" si="248"/>
        <v>866</v>
      </c>
      <c r="R1149" s="70">
        <f t="shared" si="248"/>
        <v>0</v>
      </c>
      <c r="S1149" s="70">
        <f t="shared" si="248"/>
        <v>0</v>
      </c>
      <c r="T1149" s="70">
        <f t="shared" si="248"/>
        <v>0</v>
      </c>
      <c r="U1149" s="70">
        <f t="shared" si="248"/>
        <v>0</v>
      </c>
      <c r="V1149" s="70">
        <f t="shared" si="248"/>
        <v>0</v>
      </c>
      <c r="W1149" s="70">
        <f t="shared" si="248"/>
        <v>0</v>
      </c>
      <c r="X1149" s="70">
        <f>SUM(X1150)</f>
        <v>0</v>
      </c>
      <c r="Y1149" s="70">
        <f>SUM(Y1150)</f>
        <v>0</v>
      </c>
      <c r="Z1149" s="50">
        <f t="shared" si="228"/>
        <v>1355.5</v>
      </c>
      <c r="AA1149" s="51">
        <f t="shared" si="229"/>
        <v>478.01900000000001</v>
      </c>
      <c r="AB1149" s="51">
        <f t="shared" si="230"/>
        <v>866</v>
      </c>
      <c r="AC1149" s="51">
        <f t="shared" si="231"/>
        <v>0</v>
      </c>
      <c r="AD1149" s="93"/>
      <c r="AE1149" s="93"/>
      <c r="AF1149" s="93"/>
      <c r="AG1149" s="93"/>
      <c r="AH1149" s="93"/>
      <c r="AI1149" s="93"/>
      <c r="AJ1149" s="93"/>
      <c r="AK1149" s="93"/>
      <c r="AL1149" s="93"/>
      <c r="AM1149" s="93"/>
      <c r="AN1149" s="93"/>
      <c r="AO1149" s="93"/>
      <c r="AP1149" s="93"/>
      <c r="AQ1149" s="93"/>
      <c r="AR1149" s="93"/>
      <c r="AS1149" s="93"/>
      <c r="AT1149" s="93"/>
      <c r="AU1149" s="93"/>
      <c r="AV1149" s="93"/>
      <c r="AW1149" s="93"/>
      <c r="AX1149" s="93"/>
      <c r="AY1149" s="93"/>
      <c r="AZ1149" s="93"/>
      <c r="BA1149" s="93"/>
      <c r="BB1149" s="93"/>
      <c r="BC1149" s="93"/>
      <c r="BD1149" s="93"/>
      <c r="BE1149" s="93"/>
      <c r="BF1149" s="93"/>
      <c r="BG1149" s="93"/>
      <c r="BH1149" s="93"/>
      <c r="BI1149" s="93"/>
      <c r="BJ1149" s="93"/>
      <c r="BK1149" s="93"/>
      <c r="BL1149" s="93"/>
      <c r="BM1149" s="93"/>
      <c r="BN1149" s="93"/>
      <c r="BO1149" s="93"/>
      <c r="BP1149" s="93"/>
      <c r="BQ1149" s="93"/>
      <c r="BR1149" s="93"/>
      <c r="BS1149" s="93"/>
      <c r="BT1149" s="93"/>
      <c r="BU1149" s="93"/>
      <c r="BV1149" s="93"/>
      <c r="BW1149" s="93"/>
      <c r="BX1149" s="93"/>
      <c r="BY1149" s="93"/>
      <c r="BZ1149" s="93"/>
      <c r="CA1149" s="93"/>
      <c r="CB1149" s="93"/>
      <c r="CC1149" s="93"/>
      <c r="CD1149" s="93"/>
      <c r="CE1149" s="93"/>
      <c r="CF1149" s="93"/>
      <c r="CG1149" s="93"/>
      <c r="CH1149" s="93"/>
      <c r="CI1149" s="93"/>
      <c r="CJ1149" s="93"/>
      <c r="CK1149" s="93"/>
      <c r="CL1149" s="93"/>
      <c r="CM1149" s="93"/>
      <c r="CN1149" s="93"/>
      <c r="CO1149" s="93"/>
      <c r="CP1149" s="93"/>
      <c r="CQ1149" s="93"/>
      <c r="CR1149" s="93"/>
      <c r="CS1149" s="93"/>
      <c r="CT1149" s="93"/>
      <c r="CU1149" s="93"/>
      <c r="CV1149" s="93"/>
      <c r="CW1149" s="93"/>
      <c r="CX1149" s="93"/>
      <c r="CY1149" s="93"/>
      <c r="CZ1149" s="93"/>
      <c r="DA1149" s="93"/>
      <c r="DB1149" s="93"/>
      <c r="DC1149" s="93"/>
      <c r="DD1149" s="93"/>
      <c r="DE1149" s="93"/>
      <c r="DF1149" s="93"/>
      <c r="DG1149" s="93"/>
      <c r="DH1149" s="93"/>
      <c r="DI1149" s="93"/>
      <c r="DJ1149" s="93"/>
      <c r="DK1149" s="93"/>
      <c r="DL1149" s="93"/>
      <c r="DM1149" s="93"/>
      <c r="DN1149" s="93"/>
      <c r="DO1149" s="93"/>
      <c r="DP1149" s="93"/>
      <c r="DQ1149" s="93"/>
      <c r="DR1149" s="93"/>
      <c r="DS1149" s="93"/>
      <c r="DT1149" s="93"/>
      <c r="DU1149" s="93"/>
      <c r="DV1149" s="93"/>
      <c r="DW1149" s="93"/>
      <c r="DX1149" s="93"/>
      <c r="DY1149" s="94"/>
      <c r="DZ1149" s="93"/>
      <c r="EA1149" s="93"/>
      <c r="EB1149" s="93"/>
      <c r="EC1149" s="93"/>
      <c r="ED1149" s="93"/>
      <c r="EE1149" s="93"/>
      <c r="EF1149" s="93"/>
      <c r="EG1149" s="93"/>
      <c r="EH1149" s="93"/>
      <c r="EI1149" s="93"/>
      <c r="EJ1149" s="93"/>
      <c r="EK1149" s="93"/>
      <c r="EL1149" s="93"/>
      <c r="EM1149" s="93"/>
      <c r="EN1149" s="93"/>
      <c r="EO1149" s="93"/>
      <c r="EP1149" s="93"/>
      <c r="EQ1149" s="93"/>
      <c r="ER1149" s="93"/>
      <c r="ES1149" s="93"/>
      <c r="ET1149" s="93"/>
      <c r="EU1149" s="93"/>
      <c r="EV1149" s="93"/>
      <c r="EW1149" s="93"/>
      <c r="EX1149" s="93"/>
      <c r="EY1149" s="93"/>
      <c r="EZ1149" s="93"/>
      <c r="FA1149" s="93"/>
      <c r="FB1149" s="93"/>
      <c r="FC1149" s="93"/>
      <c r="FD1149" s="93"/>
      <c r="FE1149" s="93"/>
      <c r="FF1149" s="93"/>
      <c r="FG1149" s="93"/>
      <c r="FH1149" s="93"/>
      <c r="FI1149" s="93"/>
      <c r="FJ1149" s="93"/>
      <c r="FK1149" s="93"/>
      <c r="FL1149" s="93"/>
      <c r="FM1149" s="93"/>
      <c r="FN1149" s="93"/>
      <c r="FO1149" s="93"/>
      <c r="FP1149" s="93"/>
      <c r="FQ1149" s="93"/>
      <c r="FR1149" s="93"/>
      <c r="FS1149" s="93"/>
      <c r="FT1149" s="93"/>
      <c r="FU1149" s="93"/>
      <c r="FV1149" s="93"/>
      <c r="FW1149" s="93"/>
      <c r="FX1149" s="93"/>
      <c r="FY1149" s="93"/>
      <c r="FZ1149" s="93"/>
      <c r="GA1149" s="93"/>
      <c r="GB1149" s="93"/>
      <c r="GC1149" s="93"/>
      <c r="GD1149" s="93"/>
      <c r="GE1149" s="93"/>
      <c r="GF1149" s="93"/>
      <c r="GG1149" s="93"/>
      <c r="GH1149" s="93"/>
      <c r="GI1149" s="93"/>
      <c r="GJ1149" s="93"/>
      <c r="GK1149" s="93"/>
      <c r="GL1149" s="93"/>
      <c r="GM1149" s="93"/>
      <c r="GN1149" s="93"/>
      <c r="GO1149" s="93"/>
      <c r="GP1149" s="93"/>
      <c r="GQ1149" s="93"/>
      <c r="GR1149" s="93"/>
      <c r="GS1149" s="93"/>
      <c r="GT1149" s="93"/>
      <c r="GU1149" s="93"/>
      <c r="GV1149" s="93"/>
      <c r="GW1149" s="93"/>
      <c r="GX1149" s="93"/>
      <c r="GY1149" s="93"/>
      <c r="GZ1149" s="93"/>
      <c r="HA1149" s="93"/>
      <c r="HB1149" s="93"/>
      <c r="HC1149" s="93"/>
      <c r="HD1149" s="93"/>
      <c r="HE1149" s="93"/>
      <c r="HF1149" s="93"/>
      <c r="HG1149" s="93"/>
      <c r="HH1149" s="93"/>
      <c r="HI1149" s="93"/>
      <c r="HJ1149" s="93"/>
      <c r="HK1149" s="93"/>
      <c r="HL1149" s="93"/>
      <c r="HM1149" s="93"/>
      <c r="HN1149" s="93"/>
      <c r="HO1149" s="93"/>
      <c r="HP1149" s="93"/>
      <c r="HQ1149" s="93"/>
      <c r="HR1149" s="93"/>
      <c r="HS1149" s="93"/>
      <c r="HT1149" s="93"/>
      <c r="HU1149" s="93"/>
      <c r="HV1149" s="93"/>
      <c r="HW1149" s="93"/>
      <c r="HX1149" s="93"/>
      <c r="HY1149" s="93"/>
      <c r="HZ1149" s="93"/>
      <c r="IA1149" s="93"/>
      <c r="IB1149" s="93"/>
      <c r="IC1149" s="93"/>
      <c r="ID1149" s="93"/>
      <c r="IE1149" s="93"/>
      <c r="IF1149" s="93"/>
      <c r="IG1149" s="93"/>
      <c r="IH1149" s="93"/>
      <c r="II1149" s="93"/>
      <c r="IJ1149" s="93"/>
      <c r="IK1149" s="93"/>
      <c r="IL1149" s="93"/>
    </row>
    <row r="1150" spans="1:248" ht="60">
      <c r="A1150" s="49" t="s">
        <v>883</v>
      </c>
      <c r="B1150" s="49" t="s">
        <v>1318</v>
      </c>
      <c r="E1150" s="77">
        <v>1</v>
      </c>
      <c r="F1150" s="6" t="s">
        <v>222</v>
      </c>
      <c r="G1150" s="78" t="s">
        <v>167</v>
      </c>
      <c r="H1150" s="274">
        <f>SUM(I1150:K1150)</f>
        <v>489.5</v>
      </c>
      <c r="I1150" s="274">
        <v>445</v>
      </c>
      <c r="J1150" s="79"/>
      <c r="K1150" s="79">
        <v>44.5</v>
      </c>
      <c r="L1150" s="80">
        <f>SUM(M1150:O1150)</f>
        <v>478.01900000000001</v>
      </c>
      <c r="M1150" s="79">
        <v>445</v>
      </c>
      <c r="N1150" s="81"/>
      <c r="O1150" s="79">
        <v>33.018999999999998</v>
      </c>
      <c r="P1150" s="79"/>
      <c r="Q1150" s="79"/>
      <c r="R1150" s="81"/>
      <c r="S1150" s="81"/>
      <c r="T1150" s="81"/>
      <c r="U1150" s="81"/>
      <c r="V1150" s="81"/>
      <c r="W1150" s="81"/>
      <c r="X1150" s="86" t="s">
        <v>191</v>
      </c>
      <c r="Y1150" s="83"/>
      <c r="Z1150" s="50">
        <f t="shared" si="228"/>
        <v>489.5</v>
      </c>
      <c r="AA1150" s="51">
        <f t="shared" si="229"/>
        <v>478.01900000000001</v>
      </c>
      <c r="AB1150" s="51">
        <f t="shared" si="230"/>
        <v>0</v>
      </c>
      <c r="AC1150" s="51">
        <f t="shared" si="231"/>
        <v>0</v>
      </c>
      <c r="AD1150" s="96"/>
      <c r="AE1150" s="96"/>
      <c r="AF1150" s="96"/>
      <c r="AG1150" s="96"/>
      <c r="AH1150" s="96"/>
      <c r="AI1150" s="96"/>
      <c r="AJ1150" s="96"/>
      <c r="AK1150" s="96"/>
      <c r="AL1150" s="96"/>
      <c r="AM1150" s="96"/>
      <c r="AN1150" s="96"/>
      <c r="AO1150" s="96"/>
      <c r="AP1150" s="96"/>
      <c r="AQ1150" s="96"/>
      <c r="AR1150" s="96"/>
      <c r="AS1150" s="96"/>
      <c r="AT1150" s="96"/>
      <c r="AU1150" s="96"/>
      <c r="AV1150" s="96"/>
      <c r="AW1150" s="96"/>
      <c r="AX1150" s="96"/>
      <c r="AY1150" s="96"/>
      <c r="AZ1150" s="96"/>
      <c r="BA1150" s="96"/>
      <c r="BB1150" s="96"/>
      <c r="BC1150" s="96"/>
      <c r="BD1150" s="96"/>
      <c r="BE1150" s="96"/>
      <c r="BF1150" s="96"/>
      <c r="BG1150" s="96"/>
      <c r="BH1150" s="96"/>
      <c r="BI1150" s="96"/>
      <c r="BJ1150" s="96"/>
      <c r="BK1150" s="96"/>
      <c r="BL1150" s="96"/>
      <c r="BM1150" s="96"/>
      <c r="BN1150" s="96"/>
      <c r="BO1150" s="96"/>
      <c r="BP1150" s="96"/>
      <c r="BQ1150" s="96"/>
      <c r="BR1150" s="96"/>
      <c r="BS1150" s="96"/>
      <c r="BT1150" s="96"/>
      <c r="BU1150" s="96"/>
      <c r="BV1150" s="96"/>
      <c r="BW1150" s="96"/>
      <c r="BX1150" s="96"/>
      <c r="BY1150" s="96"/>
      <c r="BZ1150" s="96"/>
      <c r="CA1150" s="96"/>
      <c r="CB1150" s="96"/>
      <c r="CC1150" s="96"/>
      <c r="CD1150" s="96"/>
      <c r="CE1150" s="96"/>
      <c r="CF1150" s="96"/>
      <c r="CG1150" s="96"/>
      <c r="CH1150" s="96"/>
      <c r="CI1150" s="96"/>
      <c r="CJ1150" s="96"/>
      <c r="CK1150" s="96"/>
      <c r="CL1150" s="96"/>
      <c r="CM1150" s="96"/>
      <c r="CN1150" s="96"/>
      <c r="CO1150" s="96"/>
      <c r="CP1150" s="96"/>
      <c r="CQ1150" s="96"/>
      <c r="CR1150" s="96"/>
      <c r="CS1150" s="96"/>
      <c r="CT1150" s="96"/>
      <c r="CU1150" s="96"/>
      <c r="CV1150" s="96"/>
      <c r="CW1150" s="96"/>
      <c r="CX1150" s="96"/>
      <c r="CY1150" s="96"/>
      <c r="CZ1150" s="96"/>
      <c r="DA1150" s="96"/>
      <c r="DB1150" s="96"/>
      <c r="DC1150" s="96"/>
      <c r="DD1150" s="96"/>
      <c r="DE1150" s="96"/>
      <c r="DF1150" s="96"/>
      <c r="DG1150" s="96"/>
      <c r="DH1150" s="96"/>
      <c r="DI1150" s="96"/>
      <c r="DJ1150" s="96"/>
      <c r="DK1150" s="96"/>
      <c r="DL1150" s="96"/>
      <c r="DM1150" s="96"/>
      <c r="DN1150" s="96"/>
      <c r="DO1150" s="96"/>
      <c r="DP1150" s="96"/>
      <c r="DQ1150" s="96"/>
      <c r="DR1150" s="96"/>
      <c r="DS1150" s="96"/>
      <c r="DT1150" s="96"/>
      <c r="DU1150" s="96"/>
      <c r="DV1150" s="96"/>
      <c r="DW1150" s="96"/>
      <c r="DX1150" s="96"/>
      <c r="DY1150" s="97"/>
      <c r="DZ1150" s="96"/>
      <c r="EA1150" s="96"/>
      <c r="EB1150" s="96"/>
      <c r="EC1150" s="96"/>
      <c r="ED1150" s="96"/>
      <c r="EE1150" s="96"/>
      <c r="EF1150" s="96"/>
      <c r="EG1150" s="96"/>
      <c r="EH1150" s="96"/>
      <c r="EI1150" s="96"/>
      <c r="EJ1150" s="96"/>
      <c r="EK1150" s="96"/>
      <c r="EL1150" s="96"/>
      <c r="EM1150" s="96"/>
      <c r="EN1150" s="96"/>
      <c r="EO1150" s="96"/>
      <c r="EP1150" s="96"/>
      <c r="EQ1150" s="96"/>
      <c r="ER1150" s="96"/>
      <c r="ES1150" s="96"/>
      <c r="ET1150" s="96"/>
      <c r="EU1150" s="96"/>
      <c r="EV1150" s="96"/>
      <c r="EW1150" s="96"/>
      <c r="EX1150" s="96"/>
      <c r="EY1150" s="96"/>
      <c r="EZ1150" s="96"/>
      <c r="FA1150" s="96"/>
      <c r="FB1150" s="96"/>
      <c r="FC1150" s="96"/>
      <c r="FD1150" s="96"/>
      <c r="FE1150" s="96"/>
      <c r="FF1150" s="96"/>
      <c r="FG1150" s="96"/>
      <c r="FH1150" s="96"/>
      <c r="FI1150" s="96"/>
      <c r="FJ1150" s="96"/>
      <c r="FK1150" s="96"/>
      <c r="FL1150" s="96"/>
      <c r="FM1150" s="96"/>
      <c r="FN1150" s="96"/>
      <c r="FO1150" s="96"/>
      <c r="FP1150" s="96"/>
      <c r="FQ1150" s="96"/>
      <c r="FR1150" s="96"/>
      <c r="FS1150" s="96"/>
      <c r="FT1150" s="96"/>
      <c r="FU1150" s="96"/>
      <c r="FV1150" s="96"/>
      <c r="FW1150" s="96"/>
      <c r="FX1150" s="96"/>
      <c r="FY1150" s="96"/>
      <c r="FZ1150" s="96"/>
      <c r="GA1150" s="96"/>
      <c r="GB1150" s="96"/>
      <c r="GC1150" s="96"/>
      <c r="GD1150" s="96"/>
      <c r="GE1150" s="96"/>
      <c r="GF1150" s="96"/>
      <c r="GG1150" s="96"/>
      <c r="GH1150" s="96"/>
      <c r="GI1150" s="96"/>
      <c r="GJ1150" s="96"/>
      <c r="GK1150" s="96"/>
      <c r="GL1150" s="96"/>
      <c r="GM1150" s="96"/>
      <c r="GN1150" s="96"/>
      <c r="GO1150" s="96"/>
      <c r="GP1150" s="96"/>
      <c r="GQ1150" s="96"/>
      <c r="GR1150" s="96"/>
      <c r="GS1150" s="96"/>
      <c r="GT1150" s="96"/>
      <c r="GU1150" s="96"/>
      <c r="GV1150" s="96"/>
      <c r="GW1150" s="96"/>
      <c r="GX1150" s="96"/>
      <c r="GY1150" s="96"/>
      <c r="GZ1150" s="96"/>
      <c r="HA1150" s="96"/>
      <c r="HB1150" s="96"/>
      <c r="HC1150" s="96"/>
      <c r="HD1150" s="96"/>
      <c r="HE1150" s="96"/>
      <c r="HF1150" s="96"/>
      <c r="HG1150" s="96"/>
      <c r="HH1150" s="96"/>
      <c r="HI1150" s="96"/>
      <c r="HJ1150" s="96"/>
      <c r="HK1150" s="96"/>
      <c r="HL1150" s="96"/>
      <c r="HM1150" s="96"/>
      <c r="HN1150" s="96"/>
      <c r="HO1150" s="96"/>
      <c r="HP1150" s="96"/>
      <c r="HQ1150" s="96"/>
      <c r="HR1150" s="96"/>
      <c r="HS1150" s="96"/>
      <c r="HT1150" s="96"/>
      <c r="HU1150" s="96"/>
      <c r="HV1150" s="96"/>
      <c r="HW1150" s="96"/>
      <c r="HX1150" s="96"/>
      <c r="HY1150" s="96"/>
      <c r="HZ1150" s="96"/>
      <c r="IA1150" s="96"/>
      <c r="IB1150" s="96"/>
      <c r="IC1150" s="96"/>
      <c r="ID1150" s="96"/>
      <c r="IE1150" s="96"/>
      <c r="IF1150" s="96"/>
      <c r="IG1150" s="96"/>
      <c r="IH1150" s="96"/>
      <c r="II1150" s="96"/>
      <c r="IJ1150" s="96"/>
      <c r="IK1150" s="96"/>
      <c r="IL1150" s="96"/>
    </row>
    <row r="1151" spans="1:248" ht="29.25">
      <c r="A1151" s="49" t="s">
        <v>883</v>
      </c>
      <c r="B1151" s="49" t="s">
        <v>1318</v>
      </c>
      <c r="E1151" s="65">
        <v>2</v>
      </c>
      <c r="F1151" s="66" t="s">
        <v>19</v>
      </c>
      <c r="G1151" s="78" t="s">
        <v>19</v>
      </c>
      <c r="H1151" s="273">
        <f>SUM(I1151:K1151)</f>
        <v>866</v>
      </c>
      <c r="I1151" s="273">
        <v>866</v>
      </c>
      <c r="J1151" s="68"/>
      <c r="K1151" s="68"/>
      <c r="L1151" s="69"/>
      <c r="M1151" s="68"/>
      <c r="N1151" s="70"/>
      <c r="O1151" s="68"/>
      <c r="P1151" s="68">
        <f>SUM(Q1151:S1151)</f>
        <v>866</v>
      </c>
      <c r="Q1151" s="68">
        <v>866</v>
      </c>
      <c r="R1151" s="70"/>
      <c r="S1151" s="68"/>
      <c r="T1151" s="70"/>
      <c r="U1151" s="70"/>
      <c r="V1151" s="70"/>
      <c r="W1151" s="70"/>
      <c r="X1151" s="246" t="s">
        <v>191</v>
      </c>
      <c r="Y1151" s="247"/>
      <c r="Z1151" s="50">
        <f t="shared" si="228"/>
        <v>866</v>
      </c>
      <c r="AA1151" s="51">
        <f t="shared" si="229"/>
        <v>0</v>
      </c>
      <c r="AB1151" s="51">
        <f t="shared" si="230"/>
        <v>866</v>
      </c>
      <c r="AC1151" s="51">
        <f t="shared" si="231"/>
        <v>0</v>
      </c>
      <c r="AD1151" s="93"/>
      <c r="AE1151" s="93"/>
      <c r="AF1151" s="93"/>
      <c r="AG1151" s="93"/>
      <c r="AH1151" s="93"/>
      <c r="AI1151" s="93"/>
      <c r="AJ1151" s="93"/>
      <c r="AK1151" s="93"/>
      <c r="AL1151" s="93"/>
      <c r="AM1151" s="93"/>
      <c r="AN1151" s="93"/>
      <c r="AO1151" s="93"/>
      <c r="AP1151" s="93"/>
      <c r="AQ1151" s="93"/>
      <c r="AR1151" s="93"/>
      <c r="AS1151" s="93"/>
      <c r="AT1151" s="93"/>
      <c r="AU1151" s="93"/>
      <c r="AV1151" s="93"/>
      <c r="AW1151" s="93"/>
      <c r="AX1151" s="93"/>
      <c r="AY1151" s="93"/>
      <c r="AZ1151" s="93"/>
      <c r="BA1151" s="93"/>
      <c r="BB1151" s="93"/>
      <c r="BC1151" s="93"/>
      <c r="BD1151" s="93"/>
      <c r="BE1151" s="93"/>
      <c r="BF1151" s="93"/>
      <c r="BG1151" s="93"/>
      <c r="BH1151" s="93"/>
      <c r="BI1151" s="93"/>
      <c r="BJ1151" s="93"/>
      <c r="BK1151" s="93"/>
      <c r="BL1151" s="93"/>
      <c r="BM1151" s="93"/>
      <c r="BN1151" s="93"/>
      <c r="BO1151" s="93"/>
      <c r="BP1151" s="93"/>
      <c r="BQ1151" s="93"/>
      <c r="BR1151" s="93"/>
      <c r="BS1151" s="93"/>
      <c r="BT1151" s="93"/>
      <c r="BU1151" s="93"/>
      <c r="BV1151" s="93"/>
      <c r="BW1151" s="93"/>
      <c r="BX1151" s="93"/>
      <c r="BY1151" s="93"/>
      <c r="BZ1151" s="93"/>
      <c r="CA1151" s="93"/>
      <c r="CB1151" s="93"/>
      <c r="CC1151" s="93"/>
      <c r="CD1151" s="93"/>
      <c r="CE1151" s="93"/>
      <c r="CF1151" s="93"/>
      <c r="CG1151" s="93"/>
      <c r="CH1151" s="93"/>
      <c r="CI1151" s="93"/>
      <c r="CJ1151" s="93"/>
      <c r="CK1151" s="93"/>
      <c r="CL1151" s="93"/>
      <c r="CM1151" s="93"/>
      <c r="CN1151" s="93"/>
      <c r="CO1151" s="93"/>
      <c r="CP1151" s="93"/>
      <c r="CQ1151" s="93"/>
      <c r="CR1151" s="93"/>
      <c r="CS1151" s="93"/>
      <c r="CT1151" s="93"/>
      <c r="CU1151" s="93"/>
      <c r="CV1151" s="93"/>
      <c r="CW1151" s="93"/>
      <c r="CX1151" s="93"/>
      <c r="CY1151" s="93"/>
      <c r="CZ1151" s="93"/>
      <c r="DA1151" s="93"/>
      <c r="DB1151" s="93"/>
      <c r="DC1151" s="93"/>
      <c r="DD1151" s="93"/>
      <c r="DE1151" s="93"/>
      <c r="DF1151" s="93"/>
      <c r="DG1151" s="93"/>
      <c r="DH1151" s="93"/>
      <c r="DI1151" s="93"/>
      <c r="DJ1151" s="93"/>
      <c r="DK1151" s="93"/>
      <c r="DL1151" s="93"/>
      <c r="DM1151" s="93"/>
      <c r="DN1151" s="93"/>
      <c r="DO1151" s="93"/>
      <c r="DP1151" s="93"/>
      <c r="DQ1151" s="93"/>
      <c r="DR1151" s="93"/>
      <c r="DS1151" s="93"/>
      <c r="DT1151" s="93"/>
      <c r="DU1151" s="93"/>
      <c r="DV1151" s="93"/>
      <c r="DW1151" s="93"/>
      <c r="DX1151" s="93"/>
      <c r="DY1151" s="94"/>
      <c r="DZ1151" s="93"/>
      <c r="EA1151" s="93"/>
      <c r="EB1151" s="93"/>
      <c r="EC1151" s="93"/>
      <c r="ED1151" s="93"/>
      <c r="EE1151" s="93"/>
      <c r="EF1151" s="93"/>
      <c r="EG1151" s="93"/>
      <c r="EH1151" s="93"/>
      <c r="EI1151" s="93"/>
      <c r="EJ1151" s="93"/>
      <c r="EK1151" s="93"/>
      <c r="EL1151" s="93"/>
      <c r="EM1151" s="93"/>
      <c r="EN1151" s="93"/>
      <c r="EO1151" s="93"/>
      <c r="EP1151" s="93"/>
      <c r="EQ1151" s="93"/>
      <c r="ER1151" s="93"/>
      <c r="ES1151" s="93"/>
      <c r="ET1151" s="93"/>
      <c r="EU1151" s="93"/>
      <c r="EV1151" s="93"/>
      <c r="EW1151" s="93"/>
      <c r="EX1151" s="93"/>
      <c r="EY1151" s="93"/>
      <c r="EZ1151" s="93"/>
      <c r="FA1151" s="93"/>
      <c r="FB1151" s="93"/>
      <c r="FC1151" s="93"/>
      <c r="FD1151" s="93"/>
      <c r="FE1151" s="93"/>
      <c r="FF1151" s="93"/>
      <c r="FG1151" s="93"/>
      <c r="FH1151" s="93"/>
      <c r="FI1151" s="93"/>
      <c r="FJ1151" s="93"/>
      <c r="FK1151" s="93"/>
      <c r="FL1151" s="93"/>
      <c r="FM1151" s="93"/>
      <c r="FN1151" s="93"/>
      <c r="FO1151" s="93"/>
      <c r="FP1151" s="93"/>
      <c r="FQ1151" s="93"/>
      <c r="FR1151" s="93"/>
      <c r="FS1151" s="93"/>
      <c r="FT1151" s="93"/>
      <c r="FU1151" s="93"/>
      <c r="FV1151" s="93"/>
      <c r="FW1151" s="93"/>
      <c r="FX1151" s="93"/>
      <c r="FY1151" s="93"/>
      <c r="FZ1151" s="93"/>
      <c r="GA1151" s="93"/>
      <c r="GB1151" s="93"/>
      <c r="GC1151" s="93"/>
      <c r="GD1151" s="93"/>
      <c r="GE1151" s="93"/>
      <c r="GF1151" s="93"/>
      <c r="GG1151" s="93"/>
      <c r="GH1151" s="93"/>
      <c r="GI1151" s="93"/>
      <c r="GJ1151" s="93"/>
      <c r="GK1151" s="93"/>
      <c r="GL1151" s="93"/>
      <c r="GM1151" s="93"/>
      <c r="GN1151" s="93"/>
      <c r="GO1151" s="93"/>
      <c r="GP1151" s="93"/>
      <c r="GQ1151" s="93"/>
      <c r="GR1151" s="93"/>
      <c r="GS1151" s="93"/>
      <c r="GT1151" s="93"/>
      <c r="GU1151" s="93"/>
      <c r="GV1151" s="93"/>
      <c r="GW1151" s="93"/>
      <c r="GX1151" s="93"/>
      <c r="GY1151" s="93"/>
      <c r="GZ1151" s="93"/>
      <c r="HA1151" s="93"/>
      <c r="HB1151" s="93"/>
      <c r="HC1151" s="93"/>
      <c r="HD1151" s="93"/>
      <c r="HE1151" s="93"/>
      <c r="HF1151" s="93"/>
      <c r="HG1151" s="93"/>
      <c r="HH1151" s="93"/>
      <c r="HI1151" s="93"/>
      <c r="HJ1151" s="93"/>
      <c r="HK1151" s="93"/>
      <c r="HL1151" s="93"/>
      <c r="HM1151" s="93"/>
      <c r="HN1151" s="93"/>
      <c r="HO1151" s="93"/>
      <c r="HP1151" s="93"/>
      <c r="HQ1151" s="93"/>
      <c r="HR1151" s="93"/>
      <c r="HS1151" s="93"/>
      <c r="HT1151" s="93"/>
      <c r="HU1151" s="93"/>
      <c r="HV1151" s="93"/>
      <c r="HW1151" s="93"/>
      <c r="HX1151" s="93"/>
      <c r="HY1151" s="93"/>
      <c r="HZ1151" s="93"/>
      <c r="IA1151" s="93"/>
      <c r="IB1151" s="93"/>
      <c r="IC1151" s="93"/>
      <c r="ID1151" s="93"/>
      <c r="IE1151" s="93"/>
      <c r="IF1151" s="93"/>
      <c r="IG1151" s="93"/>
      <c r="IH1151" s="93"/>
      <c r="II1151" s="93"/>
      <c r="IJ1151" s="93"/>
      <c r="IK1151" s="93"/>
      <c r="IL1151" s="93"/>
    </row>
    <row r="1152" spans="1:248">
      <c r="A1152" s="49" t="s">
        <v>884</v>
      </c>
      <c r="B1152" s="49" t="s">
        <v>1318</v>
      </c>
      <c r="E1152" s="65" t="s">
        <v>41</v>
      </c>
      <c r="F1152" s="66" t="s">
        <v>223</v>
      </c>
      <c r="G1152" s="78"/>
      <c r="H1152" s="273">
        <f t="shared" ref="H1152:R1152" si="249">SUM(H1153:H1153)</f>
        <v>95</v>
      </c>
      <c r="I1152" s="273">
        <f t="shared" si="249"/>
        <v>88</v>
      </c>
      <c r="J1152" s="68">
        <f t="shared" si="249"/>
        <v>0</v>
      </c>
      <c r="K1152" s="68">
        <f t="shared" si="249"/>
        <v>7</v>
      </c>
      <c r="L1152" s="69">
        <f t="shared" si="249"/>
        <v>40</v>
      </c>
      <c r="M1152" s="68">
        <f t="shared" si="249"/>
        <v>35</v>
      </c>
      <c r="N1152" s="70">
        <f t="shared" si="249"/>
        <v>0</v>
      </c>
      <c r="O1152" s="68">
        <f t="shared" si="249"/>
        <v>5</v>
      </c>
      <c r="P1152" s="68">
        <f t="shared" si="249"/>
        <v>55</v>
      </c>
      <c r="Q1152" s="68">
        <f t="shared" si="249"/>
        <v>53</v>
      </c>
      <c r="R1152" s="70">
        <f t="shared" si="249"/>
        <v>0</v>
      </c>
      <c r="S1152" s="68">
        <f>SUM(S1153:S1153)</f>
        <v>2</v>
      </c>
      <c r="T1152" s="70">
        <f>SUM(T1153:T1153)</f>
        <v>0</v>
      </c>
      <c r="U1152" s="70">
        <f>SUM(U1153:U1153)</f>
        <v>0</v>
      </c>
      <c r="V1152" s="70">
        <f>SUM(V1153:V1153)</f>
        <v>0</v>
      </c>
      <c r="W1152" s="70">
        <f>SUM(W1153:W1153)</f>
        <v>0</v>
      </c>
      <c r="X1152" s="71"/>
      <c r="Y1152" s="92"/>
      <c r="Z1152" s="50">
        <f t="shared" si="228"/>
        <v>95</v>
      </c>
      <c r="AA1152" s="51">
        <f t="shared" si="229"/>
        <v>40</v>
      </c>
      <c r="AB1152" s="51">
        <f t="shared" si="230"/>
        <v>55</v>
      </c>
      <c r="AC1152" s="51">
        <f t="shared" si="231"/>
        <v>0</v>
      </c>
      <c r="AD1152" s="93"/>
      <c r="AE1152" s="93"/>
      <c r="AF1152" s="93"/>
      <c r="AG1152" s="93"/>
      <c r="AH1152" s="93"/>
      <c r="AI1152" s="93"/>
      <c r="AJ1152" s="93"/>
      <c r="AK1152" s="93"/>
      <c r="AL1152" s="93"/>
      <c r="AM1152" s="93"/>
      <c r="AN1152" s="93"/>
      <c r="AO1152" s="93"/>
      <c r="AP1152" s="93"/>
      <c r="AQ1152" s="93"/>
      <c r="AR1152" s="93"/>
      <c r="AS1152" s="93"/>
      <c r="AT1152" s="93"/>
      <c r="AU1152" s="93"/>
      <c r="AV1152" s="93"/>
      <c r="AW1152" s="93"/>
      <c r="AX1152" s="93"/>
      <c r="AY1152" s="93"/>
      <c r="AZ1152" s="93"/>
      <c r="BA1152" s="93"/>
      <c r="BB1152" s="93"/>
      <c r="BC1152" s="93"/>
      <c r="BD1152" s="93"/>
      <c r="BE1152" s="93"/>
      <c r="BF1152" s="93"/>
      <c r="BG1152" s="93"/>
      <c r="BH1152" s="93"/>
      <c r="BI1152" s="93"/>
      <c r="BJ1152" s="93"/>
      <c r="BK1152" s="93"/>
      <c r="BL1152" s="93"/>
      <c r="BM1152" s="93"/>
      <c r="BN1152" s="93"/>
      <c r="BO1152" s="93"/>
      <c r="BP1152" s="93"/>
      <c r="BQ1152" s="93"/>
      <c r="BR1152" s="93"/>
      <c r="BS1152" s="93"/>
      <c r="BT1152" s="93"/>
      <c r="BU1152" s="93"/>
      <c r="BV1152" s="93"/>
      <c r="BW1152" s="93"/>
      <c r="BX1152" s="93"/>
      <c r="BY1152" s="93"/>
      <c r="BZ1152" s="93"/>
      <c r="CA1152" s="93"/>
      <c r="CB1152" s="93"/>
      <c r="CC1152" s="93"/>
      <c r="CD1152" s="93"/>
      <c r="CE1152" s="93"/>
      <c r="CF1152" s="93"/>
      <c r="CG1152" s="93"/>
      <c r="CH1152" s="93"/>
      <c r="CI1152" s="93"/>
      <c r="CJ1152" s="93"/>
      <c r="CK1152" s="93"/>
      <c r="CL1152" s="93"/>
      <c r="CM1152" s="93"/>
      <c r="CN1152" s="93"/>
      <c r="CO1152" s="93"/>
      <c r="CP1152" s="93"/>
      <c r="CQ1152" s="93"/>
      <c r="CR1152" s="93"/>
      <c r="CS1152" s="93"/>
      <c r="CT1152" s="93"/>
      <c r="CU1152" s="93"/>
      <c r="CV1152" s="93"/>
      <c r="CW1152" s="93"/>
      <c r="CX1152" s="93"/>
      <c r="CY1152" s="93"/>
      <c r="CZ1152" s="93"/>
      <c r="DA1152" s="93"/>
      <c r="DB1152" s="93"/>
      <c r="DC1152" s="93"/>
      <c r="DD1152" s="93"/>
      <c r="DE1152" s="93"/>
      <c r="DF1152" s="93"/>
      <c r="DG1152" s="93"/>
      <c r="DH1152" s="93"/>
      <c r="DI1152" s="93"/>
      <c r="DJ1152" s="93"/>
      <c r="DK1152" s="93"/>
      <c r="DL1152" s="93"/>
      <c r="DM1152" s="93"/>
      <c r="DN1152" s="93"/>
      <c r="DO1152" s="93"/>
      <c r="DP1152" s="93"/>
      <c r="DQ1152" s="93"/>
      <c r="DR1152" s="93"/>
      <c r="DS1152" s="93"/>
      <c r="DT1152" s="93"/>
      <c r="DU1152" s="93"/>
      <c r="DV1152" s="93"/>
      <c r="DW1152" s="93"/>
      <c r="DX1152" s="93"/>
      <c r="DY1152" s="94"/>
      <c r="DZ1152" s="93"/>
      <c r="EA1152" s="93"/>
      <c r="EB1152" s="93"/>
      <c r="EC1152" s="93"/>
      <c r="ED1152" s="93"/>
      <c r="EE1152" s="93"/>
      <c r="EF1152" s="93"/>
      <c r="EG1152" s="93"/>
      <c r="EH1152" s="93"/>
      <c r="EI1152" s="93"/>
      <c r="EJ1152" s="93"/>
      <c r="EK1152" s="93"/>
      <c r="EL1152" s="93"/>
      <c r="EM1152" s="93"/>
      <c r="EN1152" s="93"/>
      <c r="EO1152" s="93"/>
      <c r="EP1152" s="93"/>
      <c r="EQ1152" s="93"/>
      <c r="ER1152" s="93"/>
      <c r="ES1152" s="93"/>
      <c r="ET1152" s="93"/>
      <c r="EU1152" s="93"/>
      <c r="EV1152" s="93"/>
      <c r="EW1152" s="93"/>
      <c r="EX1152" s="93"/>
      <c r="EY1152" s="93"/>
      <c r="EZ1152" s="93"/>
      <c r="FA1152" s="93"/>
      <c r="FB1152" s="93"/>
      <c r="FC1152" s="93"/>
      <c r="FD1152" s="93"/>
      <c r="FE1152" s="93"/>
      <c r="FF1152" s="93"/>
      <c r="FG1152" s="93"/>
      <c r="FH1152" s="93"/>
      <c r="FI1152" s="93"/>
      <c r="FJ1152" s="93"/>
      <c r="FK1152" s="93"/>
      <c r="FL1152" s="93"/>
      <c r="FM1152" s="93"/>
      <c r="FN1152" s="93"/>
      <c r="FO1152" s="93"/>
      <c r="FP1152" s="93"/>
      <c r="FQ1152" s="93"/>
      <c r="FR1152" s="93"/>
      <c r="FS1152" s="93"/>
      <c r="FT1152" s="93"/>
      <c r="FU1152" s="93"/>
      <c r="FV1152" s="93"/>
      <c r="FW1152" s="93"/>
      <c r="FX1152" s="93"/>
      <c r="FY1152" s="93"/>
      <c r="FZ1152" s="93"/>
      <c r="GA1152" s="93"/>
      <c r="GB1152" s="93"/>
      <c r="GC1152" s="93"/>
      <c r="GD1152" s="93"/>
      <c r="GE1152" s="93"/>
      <c r="GF1152" s="93"/>
      <c r="GG1152" s="93"/>
      <c r="GH1152" s="93"/>
      <c r="GI1152" s="93"/>
      <c r="GJ1152" s="93"/>
      <c r="GK1152" s="93"/>
      <c r="GL1152" s="93"/>
      <c r="GM1152" s="93"/>
      <c r="GN1152" s="93"/>
      <c r="GO1152" s="93"/>
      <c r="GP1152" s="93"/>
      <c r="GQ1152" s="93"/>
      <c r="GR1152" s="93"/>
      <c r="GS1152" s="93"/>
      <c r="GT1152" s="93"/>
      <c r="GU1152" s="93"/>
      <c r="GV1152" s="93"/>
      <c r="GW1152" s="93"/>
      <c r="GX1152" s="93"/>
      <c r="GY1152" s="93"/>
      <c r="GZ1152" s="93"/>
      <c r="HA1152" s="93"/>
      <c r="HB1152" s="93"/>
      <c r="HC1152" s="93"/>
      <c r="HD1152" s="93"/>
      <c r="HE1152" s="93"/>
      <c r="HF1152" s="93"/>
      <c r="HG1152" s="93"/>
      <c r="HH1152" s="93"/>
      <c r="HI1152" s="93"/>
      <c r="HJ1152" s="93"/>
      <c r="HK1152" s="93"/>
      <c r="HL1152" s="93"/>
      <c r="HM1152" s="93"/>
      <c r="HN1152" s="93"/>
      <c r="HO1152" s="93"/>
      <c r="HP1152" s="93"/>
      <c r="HQ1152" s="93"/>
      <c r="HR1152" s="93"/>
      <c r="HS1152" s="93"/>
      <c r="HT1152" s="93"/>
      <c r="HU1152" s="93"/>
      <c r="HV1152" s="93"/>
      <c r="HW1152" s="93"/>
      <c r="HX1152" s="93"/>
      <c r="HY1152" s="93"/>
      <c r="HZ1152" s="93"/>
      <c r="IA1152" s="93"/>
      <c r="IB1152" s="93"/>
      <c r="IC1152" s="93"/>
      <c r="ID1152" s="93"/>
      <c r="IE1152" s="93"/>
      <c r="IF1152" s="93"/>
      <c r="IG1152" s="93"/>
      <c r="IH1152" s="93"/>
      <c r="II1152" s="93"/>
      <c r="IJ1152" s="93"/>
      <c r="IK1152" s="93"/>
      <c r="IL1152" s="93"/>
    </row>
    <row r="1153" spans="1:246" ht="30">
      <c r="A1153" s="49" t="s">
        <v>884</v>
      </c>
      <c r="B1153" s="49" t="s">
        <v>1318</v>
      </c>
      <c r="E1153" s="122">
        <v>1</v>
      </c>
      <c r="F1153" s="115" t="s">
        <v>320</v>
      </c>
      <c r="G1153" s="124" t="s">
        <v>176</v>
      </c>
      <c r="H1153" s="222">
        <f>SUM(I1153:K1153)</f>
        <v>95</v>
      </c>
      <c r="I1153" s="203">
        <v>88</v>
      </c>
      <c r="J1153" s="113"/>
      <c r="K1153" s="113">
        <v>7</v>
      </c>
      <c r="L1153" s="88">
        <f>SUM(M1153:O1153)</f>
        <v>40</v>
      </c>
      <c r="M1153" s="113">
        <v>35</v>
      </c>
      <c r="N1153" s="114"/>
      <c r="O1153" s="113">
        <v>5</v>
      </c>
      <c r="P1153" s="113">
        <f>SUM(Q1153:S1153)</f>
        <v>55</v>
      </c>
      <c r="Q1153" s="113">
        <f>14+39</f>
        <v>53</v>
      </c>
      <c r="R1153" s="114"/>
      <c r="S1153" s="113">
        <v>2</v>
      </c>
      <c r="T1153" s="114"/>
      <c r="U1153" s="114"/>
      <c r="V1153" s="114"/>
      <c r="W1153" s="114"/>
      <c r="X1153" s="86" t="s">
        <v>233</v>
      </c>
      <c r="Y1153" s="90"/>
      <c r="Z1153" s="50">
        <f t="shared" si="228"/>
        <v>95</v>
      </c>
      <c r="AA1153" s="51">
        <f t="shared" si="229"/>
        <v>40</v>
      </c>
      <c r="AB1153" s="51">
        <f t="shared" si="230"/>
        <v>55</v>
      </c>
      <c r="AC1153" s="51">
        <f t="shared" si="231"/>
        <v>0</v>
      </c>
      <c r="AD1153" s="84"/>
      <c r="AE1153" s="84"/>
      <c r="AF1153" s="84"/>
      <c r="AG1153" s="84"/>
      <c r="AH1153" s="84"/>
      <c r="AI1153" s="84"/>
      <c r="AJ1153" s="84"/>
      <c r="AK1153" s="84"/>
      <c r="AL1153" s="84"/>
      <c r="AM1153" s="84"/>
      <c r="AN1153" s="84"/>
      <c r="AO1153" s="84"/>
      <c r="AP1153" s="84"/>
      <c r="AQ1153" s="84"/>
      <c r="AR1153" s="84"/>
      <c r="AS1153" s="84"/>
      <c r="AT1153" s="84"/>
      <c r="AU1153" s="84"/>
      <c r="AV1153" s="84"/>
      <c r="AW1153" s="84"/>
      <c r="AX1153" s="84"/>
      <c r="AY1153" s="84"/>
      <c r="AZ1153" s="84"/>
      <c r="BA1153" s="84"/>
      <c r="BB1153" s="84"/>
      <c r="BC1153" s="84"/>
      <c r="BD1153" s="84"/>
      <c r="BE1153" s="84"/>
      <c r="BF1153" s="84"/>
      <c r="BG1153" s="84"/>
      <c r="BH1153" s="84"/>
      <c r="BI1153" s="84"/>
      <c r="BJ1153" s="84"/>
      <c r="BK1153" s="84"/>
      <c r="BL1153" s="84"/>
      <c r="BM1153" s="84"/>
      <c r="BN1153" s="84"/>
      <c r="BO1153" s="84"/>
      <c r="BP1153" s="84"/>
      <c r="BQ1153" s="84"/>
      <c r="BR1153" s="84"/>
      <c r="BS1153" s="84"/>
      <c r="BT1153" s="84"/>
      <c r="BU1153" s="84"/>
      <c r="BV1153" s="84"/>
      <c r="BW1153" s="84"/>
      <c r="BX1153" s="84"/>
      <c r="BY1153" s="84"/>
      <c r="BZ1153" s="84"/>
      <c r="CA1153" s="84"/>
      <c r="CB1153" s="84"/>
      <c r="CC1153" s="84"/>
      <c r="CD1153" s="84"/>
      <c r="CE1153" s="84"/>
      <c r="CF1153" s="84"/>
      <c r="CG1153" s="84"/>
      <c r="CH1153" s="84"/>
      <c r="CI1153" s="84"/>
      <c r="CJ1153" s="84"/>
      <c r="CK1153" s="84"/>
      <c r="CL1153" s="84"/>
      <c r="CM1153" s="84"/>
      <c r="CN1153" s="84"/>
      <c r="CO1153" s="84"/>
      <c r="CP1153" s="84"/>
      <c r="CQ1153" s="84"/>
      <c r="CR1153" s="84"/>
      <c r="CS1153" s="84"/>
      <c r="CT1153" s="84"/>
      <c r="CU1153" s="84"/>
      <c r="CV1153" s="84"/>
      <c r="CW1153" s="84"/>
      <c r="CX1153" s="84"/>
      <c r="CY1153" s="84"/>
      <c r="CZ1153" s="84"/>
      <c r="DA1153" s="84"/>
      <c r="DB1153" s="84"/>
      <c r="DC1153" s="84"/>
      <c r="DD1153" s="84"/>
      <c r="DE1153" s="84"/>
      <c r="DF1153" s="84"/>
      <c r="DG1153" s="84"/>
      <c r="DH1153" s="84"/>
      <c r="DI1153" s="84"/>
      <c r="DJ1153" s="84"/>
      <c r="DK1153" s="84"/>
      <c r="DL1153" s="84"/>
      <c r="DM1153" s="84"/>
      <c r="DN1153" s="84"/>
      <c r="DO1153" s="84"/>
      <c r="DP1153" s="84"/>
      <c r="DQ1153" s="84"/>
      <c r="DR1153" s="84"/>
      <c r="DS1153" s="84"/>
      <c r="DT1153" s="84"/>
      <c r="DU1153" s="84"/>
      <c r="DV1153" s="84"/>
      <c r="DW1153" s="84"/>
      <c r="DX1153" s="84"/>
      <c r="DY1153" s="84"/>
      <c r="DZ1153" s="84"/>
      <c r="EA1153" s="84"/>
      <c r="EB1153" s="84"/>
      <c r="EC1153" s="84"/>
      <c r="ED1153" s="84"/>
      <c r="EE1153" s="84"/>
      <c r="EF1153" s="84"/>
      <c r="EG1153" s="84"/>
      <c r="EH1153" s="84"/>
      <c r="EI1153" s="84"/>
      <c r="EJ1153" s="84"/>
      <c r="EK1153" s="84"/>
      <c r="EL1153" s="84"/>
      <c r="EM1153" s="84"/>
      <c r="EN1153" s="84"/>
      <c r="EO1153" s="84"/>
      <c r="EP1153" s="84"/>
      <c r="EQ1153" s="84"/>
      <c r="ER1153" s="84"/>
      <c r="ES1153" s="84"/>
      <c r="ET1153" s="84"/>
      <c r="EU1153" s="84"/>
      <c r="EV1153" s="84"/>
      <c r="EW1153" s="84"/>
      <c r="EX1153" s="84"/>
      <c r="EY1153" s="84"/>
      <c r="EZ1153" s="84"/>
      <c r="FA1153" s="84"/>
      <c r="FB1153" s="84"/>
      <c r="FC1153" s="84"/>
      <c r="FD1153" s="84"/>
      <c r="FE1153" s="84"/>
      <c r="FF1153" s="84"/>
      <c r="FG1153" s="84"/>
      <c r="FH1153" s="84"/>
      <c r="FI1153" s="84"/>
      <c r="FJ1153" s="84"/>
      <c r="FK1153" s="84"/>
      <c r="FL1153" s="84"/>
      <c r="FM1153" s="84"/>
      <c r="FN1153" s="84"/>
      <c r="FO1153" s="84"/>
      <c r="FP1153" s="84"/>
      <c r="FQ1153" s="84"/>
      <c r="FR1153" s="84"/>
      <c r="FS1153" s="84"/>
      <c r="FT1153" s="84"/>
      <c r="FU1153" s="84"/>
      <c r="FV1153" s="84"/>
      <c r="FW1153" s="84"/>
      <c r="FX1153" s="84"/>
      <c r="FY1153" s="84"/>
      <c r="FZ1153" s="84"/>
      <c r="GA1153" s="84"/>
      <c r="GB1153" s="84"/>
      <c r="GC1153" s="84"/>
      <c r="GD1153" s="84"/>
      <c r="GE1153" s="84"/>
      <c r="GF1153" s="84"/>
      <c r="GG1153" s="84"/>
      <c r="GH1153" s="84"/>
      <c r="GI1153" s="84"/>
      <c r="GJ1153" s="84"/>
      <c r="GK1153" s="84"/>
      <c r="GL1153" s="84"/>
      <c r="GM1153" s="84"/>
      <c r="GN1153" s="84"/>
      <c r="GO1153" s="84"/>
      <c r="GP1153" s="84"/>
      <c r="GQ1153" s="84"/>
      <c r="GR1153" s="84"/>
      <c r="GS1153" s="84"/>
      <c r="GT1153" s="84"/>
      <c r="GU1153" s="84"/>
      <c r="GV1153" s="84"/>
      <c r="GW1153" s="84"/>
      <c r="GX1153" s="84"/>
      <c r="GY1153" s="84"/>
      <c r="GZ1153" s="84"/>
      <c r="HA1153" s="84"/>
      <c r="HB1153" s="84"/>
      <c r="HC1153" s="84"/>
      <c r="HD1153" s="84"/>
      <c r="HE1153" s="84"/>
      <c r="HF1153" s="84"/>
      <c r="HG1153" s="84"/>
      <c r="HH1153" s="84"/>
      <c r="HI1153" s="84"/>
      <c r="HJ1153" s="84"/>
      <c r="HK1153" s="84"/>
      <c r="HL1153" s="84"/>
      <c r="HM1153" s="84"/>
      <c r="HN1153" s="84"/>
      <c r="HO1153" s="84"/>
      <c r="HP1153" s="84"/>
      <c r="HQ1153" s="84"/>
      <c r="HR1153" s="84"/>
      <c r="HS1153" s="84"/>
      <c r="HT1153" s="84"/>
      <c r="HU1153" s="84"/>
      <c r="HV1153" s="84"/>
      <c r="HW1153" s="84"/>
      <c r="HX1153" s="84"/>
      <c r="HY1153" s="84"/>
      <c r="HZ1153" s="84"/>
      <c r="IA1153" s="84"/>
      <c r="IB1153" s="84"/>
      <c r="IC1153" s="84"/>
      <c r="ID1153" s="84"/>
      <c r="IE1153" s="84"/>
      <c r="IF1153" s="84"/>
      <c r="IG1153" s="84"/>
      <c r="IH1153" s="84"/>
      <c r="II1153" s="84"/>
      <c r="IJ1153" s="84"/>
      <c r="IK1153" s="84"/>
      <c r="IL1153" s="84"/>
    </row>
    <row r="1154" spans="1:246">
      <c r="A1154" s="49" t="s">
        <v>885</v>
      </c>
      <c r="B1154" s="49" t="s">
        <v>1318</v>
      </c>
      <c r="E1154" s="65" t="s">
        <v>42</v>
      </c>
      <c r="F1154" s="66" t="s">
        <v>321</v>
      </c>
      <c r="G1154" s="78"/>
      <c r="H1154" s="273">
        <f t="shared" ref="H1154:Y1154" si="250">SUM(H1155:H1156)</f>
        <v>2511</v>
      </c>
      <c r="I1154" s="273">
        <f t="shared" si="250"/>
        <v>2391</v>
      </c>
      <c r="J1154" s="68">
        <f t="shared" si="250"/>
        <v>0</v>
      </c>
      <c r="K1154" s="68">
        <f t="shared" si="250"/>
        <v>120</v>
      </c>
      <c r="L1154" s="69">
        <f t="shared" si="250"/>
        <v>1106</v>
      </c>
      <c r="M1154" s="68">
        <f t="shared" si="250"/>
        <v>1106</v>
      </c>
      <c r="N1154" s="70">
        <f t="shared" si="250"/>
        <v>0</v>
      </c>
      <c r="O1154" s="68">
        <f t="shared" si="250"/>
        <v>0</v>
      </c>
      <c r="P1154" s="68">
        <f t="shared" si="250"/>
        <v>1285</v>
      </c>
      <c r="Q1154" s="68">
        <f t="shared" si="250"/>
        <v>1285</v>
      </c>
      <c r="R1154" s="70">
        <f t="shared" si="250"/>
        <v>0</v>
      </c>
      <c r="S1154" s="68">
        <f t="shared" si="250"/>
        <v>0</v>
      </c>
      <c r="T1154" s="70">
        <f t="shared" si="250"/>
        <v>0</v>
      </c>
      <c r="U1154" s="70">
        <f t="shared" si="250"/>
        <v>0</v>
      </c>
      <c r="V1154" s="70">
        <f t="shared" si="250"/>
        <v>0</v>
      </c>
      <c r="W1154" s="70">
        <f t="shared" si="250"/>
        <v>0</v>
      </c>
      <c r="X1154" s="70">
        <f t="shared" si="250"/>
        <v>0</v>
      </c>
      <c r="Y1154" s="70">
        <f t="shared" si="250"/>
        <v>0</v>
      </c>
      <c r="Z1154" s="50">
        <f t="shared" si="228"/>
        <v>2511</v>
      </c>
      <c r="AA1154" s="51">
        <f t="shared" si="229"/>
        <v>1106</v>
      </c>
      <c r="AB1154" s="51">
        <f t="shared" si="230"/>
        <v>1285</v>
      </c>
      <c r="AC1154" s="51">
        <f t="shared" si="231"/>
        <v>0</v>
      </c>
      <c r="AD1154" s="93"/>
      <c r="AE1154" s="93"/>
      <c r="AF1154" s="93"/>
      <c r="AG1154" s="93"/>
      <c r="AH1154" s="93"/>
      <c r="AI1154" s="93"/>
      <c r="AJ1154" s="93"/>
      <c r="AK1154" s="93"/>
      <c r="AL1154" s="93"/>
      <c r="AM1154" s="93"/>
      <c r="AN1154" s="93"/>
      <c r="AO1154" s="93"/>
      <c r="AP1154" s="93"/>
      <c r="AQ1154" s="93"/>
      <c r="AR1154" s="93"/>
      <c r="AS1154" s="93"/>
      <c r="AT1154" s="93"/>
      <c r="AU1154" s="93"/>
      <c r="AV1154" s="93"/>
      <c r="AW1154" s="93"/>
      <c r="AX1154" s="93"/>
      <c r="AY1154" s="93"/>
      <c r="AZ1154" s="93"/>
      <c r="BA1154" s="93"/>
      <c r="BB1154" s="93"/>
      <c r="BC1154" s="93"/>
      <c r="BD1154" s="93"/>
      <c r="BE1154" s="93"/>
      <c r="BF1154" s="93"/>
      <c r="BG1154" s="93"/>
      <c r="BH1154" s="93"/>
      <c r="BI1154" s="93"/>
      <c r="BJ1154" s="93"/>
      <c r="BK1154" s="93"/>
      <c r="BL1154" s="93"/>
      <c r="BM1154" s="93"/>
      <c r="BN1154" s="93"/>
      <c r="BO1154" s="93"/>
      <c r="BP1154" s="93"/>
      <c r="BQ1154" s="93"/>
      <c r="BR1154" s="93"/>
      <c r="BS1154" s="93"/>
      <c r="BT1154" s="93"/>
      <c r="BU1154" s="93"/>
      <c r="BV1154" s="93"/>
      <c r="BW1154" s="93"/>
      <c r="BX1154" s="93"/>
      <c r="BY1154" s="93"/>
      <c r="BZ1154" s="93"/>
      <c r="CA1154" s="93"/>
      <c r="CB1154" s="93"/>
      <c r="CC1154" s="93"/>
      <c r="CD1154" s="93"/>
      <c r="CE1154" s="93"/>
      <c r="CF1154" s="93"/>
      <c r="CG1154" s="93"/>
      <c r="CH1154" s="93"/>
      <c r="CI1154" s="93"/>
      <c r="CJ1154" s="93"/>
      <c r="CK1154" s="93"/>
      <c r="CL1154" s="93"/>
      <c r="CM1154" s="93"/>
      <c r="CN1154" s="93"/>
      <c r="CO1154" s="93"/>
      <c r="CP1154" s="93"/>
      <c r="CQ1154" s="93"/>
      <c r="CR1154" s="93"/>
      <c r="CS1154" s="93"/>
      <c r="CT1154" s="93"/>
      <c r="CU1154" s="93"/>
      <c r="CV1154" s="93"/>
      <c r="CW1154" s="93"/>
      <c r="CX1154" s="93"/>
      <c r="CY1154" s="93"/>
      <c r="CZ1154" s="93"/>
      <c r="DA1154" s="93"/>
      <c r="DB1154" s="93"/>
      <c r="DC1154" s="93"/>
      <c r="DD1154" s="93"/>
      <c r="DE1154" s="93"/>
      <c r="DF1154" s="93"/>
      <c r="DG1154" s="93"/>
      <c r="DH1154" s="93"/>
      <c r="DI1154" s="93"/>
      <c r="DJ1154" s="93"/>
      <c r="DK1154" s="93"/>
      <c r="DL1154" s="93"/>
      <c r="DM1154" s="93"/>
      <c r="DN1154" s="93"/>
      <c r="DO1154" s="93"/>
      <c r="DP1154" s="93"/>
      <c r="DQ1154" s="93"/>
      <c r="DR1154" s="93"/>
      <c r="DS1154" s="93"/>
      <c r="DT1154" s="93"/>
      <c r="DU1154" s="93"/>
      <c r="DV1154" s="93"/>
      <c r="DW1154" s="93"/>
      <c r="DX1154" s="93"/>
      <c r="DY1154" s="94"/>
      <c r="DZ1154" s="93"/>
      <c r="EA1154" s="93"/>
      <c r="EB1154" s="93"/>
      <c r="EC1154" s="93"/>
      <c r="ED1154" s="93"/>
      <c r="EE1154" s="93"/>
      <c r="EF1154" s="93"/>
      <c r="EG1154" s="93"/>
      <c r="EH1154" s="93"/>
      <c r="EI1154" s="93"/>
      <c r="EJ1154" s="93"/>
      <c r="EK1154" s="93"/>
      <c r="EL1154" s="93"/>
      <c r="EM1154" s="93"/>
      <c r="EN1154" s="93"/>
      <c r="EO1154" s="93"/>
      <c r="EP1154" s="93"/>
      <c r="EQ1154" s="93"/>
      <c r="ER1154" s="93"/>
      <c r="ES1154" s="93"/>
      <c r="ET1154" s="93"/>
      <c r="EU1154" s="93"/>
      <c r="EV1154" s="93"/>
      <c r="EW1154" s="93"/>
      <c r="EX1154" s="93"/>
      <c r="EY1154" s="93"/>
      <c r="EZ1154" s="93"/>
      <c r="FA1154" s="93"/>
      <c r="FB1154" s="93"/>
      <c r="FC1154" s="93"/>
      <c r="FD1154" s="93"/>
      <c r="FE1154" s="93"/>
      <c r="FF1154" s="93"/>
      <c r="FG1154" s="93"/>
      <c r="FH1154" s="93"/>
      <c r="FI1154" s="93"/>
      <c r="FJ1154" s="93"/>
      <c r="FK1154" s="93"/>
      <c r="FL1154" s="93"/>
      <c r="FM1154" s="93"/>
      <c r="FN1154" s="93"/>
      <c r="FO1154" s="93"/>
      <c r="FP1154" s="93"/>
      <c r="FQ1154" s="93"/>
      <c r="FR1154" s="93"/>
      <c r="FS1154" s="93"/>
      <c r="FT1154" s="93"/>
      <c r="FU1154" s="93"/>
      <c r="FV1154" s="93"/>
      <c r="FW1154" s="93"/>
      <c r="FX1154" s="93"/>
      <c r="FY1154" s="93"/>
      <c r="FZ1154" s="93"/>
      <c r="GA1154" s="93"/>
      <c r="GB1154" s="93"/>
      <c r="GC1154" s="93"/>
      <c r="GD1154" s="93"/>
      <c r="GE1154" s="93"/>
      <c r="GF1154" s="93"/>
      <c r="GG1154" s="93"/>
      <c r="GH1154" s="93"/>
      <c r="GI1154" s="93"/>
      <c r="GJ1154" s="93"/>
      <c r="GK1154" s="93"/>
      <c r="GL1154" s="93"/>
      <c r="GM1154" s="93"/>
      <c r="GN1154" s="93"/>
      <c r="GO1154" s="93"/>
      <c r="GP1154" s="93"/>
      <c r="GQ1154" s="93"/>
      <c r="GR1154" s="93"/>
      <c r="GS1154" s="93"/>
      <c r="GT1154" s="93"/>
      <c r="GU1154" s="93"/>
      <c r="GV1154" s="93"/>
      <c r="GW1154" s="93"/>
      <c r="GX1154" s="93"/>
      <c r="GY1154" s="93"/>
      <c r="GZ1154" s="93"/>
      <c r="HA1154" s="93"/>
      <c r="HB1154" s="93"/>
      <c r="HC1154" s="93"/>
      <c r="HD1154" s="93"/>
      <c r="HE1154" s="93"/>
      <c r="HF1154" s="93"/>
      <c r="HG1154" s="93"/>
      <c r="HH1154" s="93"/>
      <c r="HI1154" s="93"/>
      <c r="HJ1154" s="93"/>
      <c r="HK1154" s="93"/>
      <c r="HL1154" s="93"/>
      <c r="HM1154" s="93"/>
      <c r="HN1154" s="93"/>
      <c r="HO1154" s="93"/>
      <c r="HP1154" s="93"/>
      <c r="HQ1154" s="93"/>
      <c r="HR1154" s="93"/>
      <c r="HS1154" s="93"/>
      <c r="HT1154" s="93"/>
      <c r="HU1154" s="93"/>
      <c r="HV1154" s="93"/>
      <c r="HW1154" s="93"/>
      <c r="HX1154" s="93"/>
      <c r="HY1154" s="93"/>
      <c r="HZ1154" s="93"/>
      <c r="IA1154" s="93"/>
      <c r="IB1154" s="93"/>
      <c r="IC1154" s="93"/>
      <c r="ID1154" s="93"/>
      <c r="IE1154" s="93"/>
      <c r="IF1154" s="93"/>
      <c r="IG1154" s="93"/>
      <c r="IH1154" s="93"/>
      <c r="II1154" s="93"/>
      <c r="IJ1154" s="93"/>
      <c r="IK1154" s="93"/>
      <c r="IL1154" s="93"/>
    </row>
    <row r="1155" spans="1:246" ht="60">
      <c r="A1155" s="49" t="s">
        <v>885</v>
      </c>
      <c r="B1155" s="49" t="s">
        <v>1318</v>
      </c>
      <c r="E1155" s="90">
        <v>1</v>
      </c>
      <c r="F1155" s="12" t="s">
        <v>446</v>
      </c>
      <c r="G1155" s="395" t="s">
        <v>224</v>
      </c>
      <c r="H1155" s="275">
        <f>SUM(I1155:K1155)</f>
        <v>1809</v>
      </c>
      <c r="I1155" s="265">
        <v>1809</v>
      </c>
      <c r="J1155" s="100"/>
      <c r="K1155" s="100"/>
      <c r="L1155" s="101">
        <f>SUM(M1155:O1155)</f>
        <v>1106</v>
      </c>
      <c r="M1155" s="100">
        <f>1484-378</f>
        <v>1106</v>
      </c>
      <c r="N1155" s="102"/>
      <c r="O1155" s="100"/>
      <c r="P1155" s="100">
        <f>SUM(Q1155:S1155)</f>
        <v>703</v>
      </c>
      <c r="Q1155" s="100">
        <f>378+325</f>
        <v>703</v>
      </c>
      <c r="R1155" s="102"/>
      <c r="S1155" s="102"/>
      <c r="T1155" s="102"/>
      <c r="U1155" s="102"/>
      <c r="V1155" s="102"/>
      <c r="W1155" s="102"/>
      <c r="X1155" s="82" t="s">
        <v>332</v>
      </c>
      <c r="Y1155" s="82"/>
      <c r="Z1155" s="50">
        <f t="shared" si="228"/>
        <v>1809</v>
      </c>
      <c r="AA1155" s="51">
        <f t="shared" si="229"/>
        <v>1106</v>
      </c>
      <c r="AB1155" s="51">
        <f t="shared" si="230"/>
        <v>703</v>
      </c>
      <c r="AC1155" s="51">
        <f t="shared" si="231"/>
        <v>0</v>
      </c>
    </row>
    <row r="1156" spans="1:246" ht="60">
      <c r="A1156" s="49" t="s">
        <v>885</v>
      </c>
      <c r="B1156" s="49" t="s">
        <v>1318</v>
      </c>
      <c r="E1156" s="90">
        <v>2</v>
      </c>
      <c r="F1156" s="12" t="s">
        <v>447</v>
      </c>
      <c r="G1156" s="395"/>
      <c r="H1156" s="275">
        <f>SUM(I1156:K1156)</f>
        <v>702</v>
      </c>
      <c r="I1156" s="265">
        <v>582</v>
      </c>
      <c r="J1156" s="100"/>
      <c r="K1156" s="100">
        <v>120</v>
      </c>
      <c r="L1156" s="101">
        <f>SUM(M1156:O1156)</f>
        <v>0</v>
      </c>
      <c r="M1156" s="100"/>
      <c r="N1156" s="102"/>
      <c r="O1156" s="100"/>
      <c r="P1156" s="100">
        <f>SUM(Q1156:S1156)</f>
        <v>582</v>
      </c>
      <c r="Q1156" s="100">
        <v>582</v>
      </c>
      <c r="R1156" s="102"/>
      <c r="S1156" s="102"/>
      <c r="T1156" s="102"/>
      <c r="U1156" s="102"/>
      <c r="V1156" s="102"/>
      <c r="W1156" s="102"/>
      <c r="X1156" s="82" t="s">
        <v>332</v>
      </c>
      <c r="Y1156" s="90"/>
      <c r="Z1156" s="50">
        <f t="shared" si="228"/>
        <v>702</v>
      </c>
      <c r="AA1156" s="51">
        <f t="shared" si="229"/>
        <v>0</v>
      </c>
      <c r="AB1156" s="51">
        <f t="shared" si="230"/>
        <v>582</v>
      </c>
      <c r="AC1156" s="51">
        <f t="shared" si="231"/>
        <v>0</v>
      </c>
    </row>
    <row r="1157" spans="1:246">
      <c r="A1157" s="49" t="s">
        <v>886</v>
      </c>
      <c r="B1157" s="49" t="s">
        <v>1318</v>
      </c>
      <c r="E1157" s="65" t="s">
        <v>43</v>
      </c>
      <c r="F1157" s="66" t="s">
        <v>448</v>
      </c>
      <c r="G1157" s="78"/>
      <c r="H1157" s="273">
        <f t="shared" ref="H1157:Y1157" si="251">SUM(H1158:H1160)</f>
        <v>3250</v>
      </c>
      <c r="I1157" s="273">
        <f t="shared" si="251"/>
        <v>3250</v>
      </c>
      <c r="J1157" s="68">
        <f t="shared" si="251"/>
        <v>0</v>
      </c>
      <c r="K1157" s="68">
        <f t="shared" si="251"/>
        <v>0</v>
      </c>
      <c r="L1157" s="69">
        <f t="shared" si="251"/>
        <v>1206</v>
      </c>
      <c r="M1157" s="68">
        <f t="shared" si="251"/>
        <v>1206</v>
      </c>
      <c r="N1157" s="70">
        <f t="shared" si="251"/>
        <v>0</v>
      </c>
      <c r="O1157" s="68">
        <f t="shared" si="251"/>
        <v>0</v>
      </c>
      <c r="P1157" s="68">
        <f t="shared" si="251"/>
        <v>2044</v>
      </c>
      <c r="Q1157" s="68">
        <f t="shared" si="251"/>
        <v>2044</v>
      </c>
      <c r="R1157" s="70">
        <f t="shared" si="251"/>
        <v>0</v>
      </c>
      <c r="S1157" s="70">
        <f t="shared" si="251"/>
        <v>0</v>
      </c>
      <c r="T1157" s="70">
        <f t="shared" si="251"/>
        <v>59.012881999999998</v>
      </c>
      <c r="U1157" s="70">
        <f t="shared" si="251"/>
        <v>59.012881999999998</v>
      </c>
      <c r="V1157" s="70">
        <f t="shared" si="251"/>
        <v>0</v>
      </c>
      <c r="W1157" s="70">
        <f t="shared" si="251"/>
        <v>0</v>
      </c>
      <c r="X1157" s="70">
        <f t="shared" si="251"/>
        <v>0</v>
      </c>
      <c r="Y1157" s="70">
        <f t="shared" si="251"/>
        <v>0</v>
      </c>
      <c r="Z1157" s="50">
        <f t="shared" si="228"/>
        <v>3250</v>
      </c>
      <c r="AA1157" s="51">
        <f t="shared" si="229"/>
        <v>1206</v>
      </c>
      <c r="AB1157" s="51">
        <f t="shared" si="230"/>
        <v>2044</v>
      </c>
      <c r="AC1157" s="51">
        <f t="shared" si="231"/>
        <v>59.012881999999998</v>
      </c>
      <c r="AD1157" s="93"/>
      <c r="AE1157" s="93"/>
      <c r="AF1157" s="93"/>
      <c r="AG1157" s="93"/>
      <c r="AH1157" s="93"/>
      <c r="AI1157" s="93"/>
      <c r="AJ1157" s="93"/>
      <c r="AK1157" s="93"/>
      <c r="AL1157" s="93"/>
      <c r="AM1157" s="93"/>
      <c r="AN1157" s="93"/>
      <c r="AO1157" s="93"/>
      <c r="AP1157" s="93"/>
      <c r="AQ1157" s="93"/>
      <c r="AR1157" s="93"/>
      <c r="AS1157" s="93"/>
      <c r="AT1157" s="93"/>
      <c r="AU1157" s="93"/>
      <c r="AV1157" s="93"/>
      <c r="AW1157" s="93"/>
      <c r="AX1157" s="93"/>
      <c r="AY1157" s="93"/>
      <c r="AZ1157" s="93"/>
      <c r="BA1157" s="93"/>
      <c r="BB1157" s="93"/>
      <c r="BC1157" s="93"/>
      <c r="BD1157" s="93"/>
      <c r="BE1157" s="93"/>
      <c r="BF1157" s="93"/>
      <c r="BG1157" s="93"/>
      <c r="BH1157" s="93"/>
      <c r="BI1157" s="93"/>
      <c r="BJ1157" s="93"/>
      <c r="BK1157" s="93"/>
      <c r="BL1157" s="93"/>
      <c r="BM1157" s="93"/>
      <c r="BN1157" s="93"/>
      <c r="BO1157" s="93"/>
      <c r="BP1157" s="93"/>
      <c r="BQ1157" s="93"/>
      <c r="BR1157" s="93"/>
      <c r="BS1157" s="93"/>
      <c r="BT1157" s="93"/>
      <c r="BU1157" s="93"/>
      <c r="BV1157" s="93"/>
      <c r="BW1157" s="93"/>
      <c r="BX1157" s="93"/>
      <c r="BY1157" s="93"/>
      <c r="BZ1157" s="93"/>
      <c r="CA1157" s="93"/>
      <c r="CB1157" s="93"/>
      <c r="CC1157" s="93"/>
      <c r="CD1157" s="93"/>
      <c r="CE1157" s="93"/>
      <c r="CF1157" s="93"/>
      <c r="CG1157" s="93"/>
      <c r="CH1157" s="93"/>
      <c r="CI1157" s="93"/>
      <c r="CJ1157" s="93"/>
      <c r="CK1157" s="93"/>
      <c r="CL1157" s="93"/>
      <c r="CM1157" s="93"/>
      <c r="CN1157" s="93"/>
      <c r="CO1157" s="93"/>
      <c r="CP1157" s="93"/>
      <c r="CQ1157" s="93"/>
      <c r="CR1157" s="93"/>
      <c r="CS1157" s="93"/>
      <c r="CT1157" s="93"/>
      <c r="CU1157" s="93"/>
      <c r="CV1157" s="93"/>
      <c r="CW1157" s="93"/>
      <c r="CX1157" s="93"/>
      <c r="CY1157" s="93"/>
      <c r="CZ1157" s="93"/>
      <c r="DA1157" s="93"/>
      <c r="DB1157" s="93"/>
      <c r="DC1157" s="93"/>
      <c r="DD1157" s="93"/>
      <c r="DE1157" s="93"/>
      <c r="DF1157" s="93"/>
      <c r="DG1157" s="93"/>
      <c r="DH1157" s="93"/>
      <c r="DI1157" s="93"/>
      <c r="DJ1157" s="93"/>
      <c r="DK1157" s="93"/>
      <c r="DL1157" s="93"/>
      <c r="DM1157" s="93"/>
      <c r="DN1157" s="93"/>
      <c r="DO1157" s="93"/>
      <c r="DP1157" s="93"/>
      <c r="DQ1157" s="93"/>
      <c r="DR1157" s="93"/>
      <c r="DS1157" s="93"/>
      <c r="DT1157" s="93"/>
      <c r="DU1157" s="93"/>
      <c r="DV1157" s="93"/>
      <c r="DW1157" s="93"/>
      <c r="DX1157" s="93"/>
      <c r="DY1157" s="94"/>
      <c r="DZ1157" s="93"/>
      <c r="EA1157" s="93"/>
      <c r="EB1157" s="93"/>
      <c r="EC1157" s="93"/>
      <c r="ED1157" s="93"/>
      <c r="EE1157" s="93"/>
      <c r="EF1157" s="93"/>
      <c r="EG1157" s="93"/>
      <c r="EH1157" s="93"/>
      <c r="EI1157" s="93"/>
      <c r="EJ1157" s="93"/>
      <c r="EK1157" s="93"/>
      <c r="EL1157" s="93"/>
      <c r="EM1157" s="93"/>
      <c r="EN1157" s="93"/>
      <c r="EO1157" s="93"/>
      <c r="EP1157" s="93"/>
      <c r="EQ1157" s="93"/>
      <c r="ER1157" s="93"/>
      <c r="ES1157" s="93"/>
      <c r="ET1157" s="93"/>
      <c r="EU1157" s="93"/>
      <c r="EV1157" s="93"/>
      <c r="EW1157" s="93"/>
      <c r="EX1157" s="93"/>
      <c r="EY1157" s="93"/>
      <c r="EZ1157" s="93"/>
      <c r="FA1157" s="93"/>
      <c r="FB1157" s="93"/>
      <c r="FC1157" s="93"/>
      <c r="FD1157" s="93"/>
      <c r="FE1157" s="93"/>
      <c r="FF1157" s="93"/>
      <c r="FG1157" s="93"/>
      <c r="FH1157" s="93"/>
      <c r="FI1157" s="93"/>
      <c r="FJ1157" s="93"/>
      <c r="FK1157" s="93"/>
      <c r="FL1157" s="93"/>
      <c r="FM1157" s="93"/>
      <c r="FN1157" s="93"/>
      <c r="FO1157" s="93"/>
      <c r="FP1157" s="93"/>
      <c r="FQ1157" s="93"/>
      <c r="FR1157" s="93"/>
      <c r="FS1157" s="93"/>
      <c r="FT1157" s="93"/>
      <c r="FU1157" s="93"/>
      <c r="FV1157" s="93"/>
      <c r="FW1157" s="93"/>
      <c r="FX1157" s="93"/>
      <c r="FY1157" s="93"/>
      <c r="FZ1157" s="93"/>
      <c r="GA1157" s="93"/>
      <c r="GB1157" s="93"/>
      <c r="GC1157" s="93"/>
      <c r="GD1157" s="93"/>
      <c r="GE1157" s="93"/>
      <c r="GF1157" s="93"/>
      <c r="GG1157" s="93"/>
      <c r="GH1157" s="93"/>
      <c r="GI1157" s="93"/>
      <c r="GJ1157" s="93"/>
      <c r="GK1157" s="93"/>
      <c r="GL1157" s="93"/>
      <c r="GM1157" s="93"/>
      <c r="GN1157" s="93"/>
      <c r="GO1157" s="93"/>
      <c r="GP1157" s="93"/>
      <c r="GQ1157" s="93"/>
      <c r="GR1157" s="93"/>
      <c r="GS1157" s="93"/>
      <c r="GT1157" s="93"/>
      <c r="GU1157" s="93"/>
      <c r="GV1157" s="93"/>
      <c r="GW1157" s="93"/>
      <c r="GX1157" s="93"/>
      <c r="GY1157" s="93"/>
      <c r="GZ1157" s="93"/>
      <c r="HA1157" s="93"/>
      <c r="HB1157" s="93"/>
      <c r="HC1157" s="93"/>
      <c r="HD1157" s="93"/>
      <c r="HE1157" s="93"/>
      <c r="HF1157" s="93"/>
      <c r="HG1157" s="93"/>
      <c r="HH1157" s="93"/>
      <c r="HI1157" s="93"/>
      <c r="HJ1157" s="93"/>
      <c r="HK1157" s="93"/>
      <c r="HL1157" s="93"/>
      <c r="HM1157" s="93"/>
      <c r="HN1157" s="93"/>
      <c r="HO1157" s="93"/>
      <c r="HP1157" s="93"/>
      <c r="HQ1157" s="93"/>
      <c r="HR1157" s="93"/>
      <c r="HS1157" s="93"/>
      <c r="HT1157" s="93"/>
      <c r="HU1157" s="93"/>
      <c r="HV1157" s="93"/>
      <c r="HW1157" s="93"/>
      <c r="HX1157" s="93"/>
      <c r="HY1157" s="93"/>
      <c r="HZ1157" s="93"/>
      <c r="IA1157" s="93"/>
      <c r="IB1157" s="93"/>
      <c r="IC1157" s="93"/>
      <c r="ID1157" s="93"/>
      <c r="IE1157" s="93"/>
      <c r="IF1157" s="93"/>
      <c r="IG1157" s="93"/>
      <c r="IH1157" s="93"/>
      <c r="II1157" s="93"/>
      <c r="IJ1157" s="93"/>
      <c r="IK1157" s="93"/>
      <c r="IL1157" s="93"/>
    </row>
    <row r="1158" spans="1:246" ht="90">
      <c r="A1158" s="49" t="s">
        <v>886</v>
      </c>
      <c r="B1158" s="49" t="s">
        <v>1318</v>
      </c>
      <c r="E1158" s="90">
        <v>1</v>
      </c>
      <c r="F1158" s="115" t="s">
        <v>592</v>
      </c>
      <c r="G1158" s="395" t="s">
        <v>22</v>
      </c>
      <c r="H1158" s="222">
        <f>SUM(I1158:K1158)</f>
        <v>1206</v>
      </c>
      <c r="I1158" s="203">
        <v>1206</v>
      </c>
      <c r="J1158" s="113"/>
      <c r="K1158" s="113"/>
      <c r="L1158" s="88">
        <f>SUM(M1158:O1158)</f>
        <v>1206</v>
      </c>
      <c r="M1158" s="113">
        <v>1206</v>
      </c>
      <c r="N1158" s="114"/>
      <c r="O1158" s="113"/>
      <c r="P1158" s="113">
        <f>SUM(Q1158:S1158)</f>
        <v>0</v>
      </c>
      <c r="Q1158" s="113"/>
      <c r="R1158" s="114"/>
      <c r="S1158" s="114"/>
      <c r="T1158" s="114">
        <f>SUM(U1158:W1158)</f>
        <v>59.012881999999998</v>
      </c>
      <c r="U1158" s="114">
        <v>59.012881999999998</v>
      </c>
      <c r="V1158" s="114"/>
      <c r="W1158" s="114"/>
      <c r="X1158" s="82" t="s">
        <v>449</v>
      </c>
      <c r="Y1158" s="82"/>
      <c r="Z1158" s="50">
        <f t="shared" si="228"/>
        <v>1206</v>
      </c>
      <c r="AA1158" s="51">
        <f t="shared" si="229"/>
        <v>1206</v>
      </c>
      <c r="AB1158" s="51">
        <f t="shared" si="230"/>
        <v>0</v>
      </c>
      <c r="AC1158" s="51">
        <f t="shared" si="231"/>
        <v>59.012881999999998</v>
      </c>
      <c r="AD1158" s="84"/>
      <c r="AE1158" s="84"/>
      <c r="AF1158" s="84"/>
      <c r="AG1158" s="84"/>
      <c r="AH1158" s="84"/>
      <c r="AI1158" s="84"/>
      <c r="AJ1158" s="84"/>
      <c r="AK1158" s="84"/>
      <c r="AL1158" s="84"/>
      <c r="AM1158" s="84"/>
      <c r="AN1158" s="84"/>
      <c r="AO1158" s="84"/>
      <c r="AP1158" s="84"/>
      <c r="AQ1158" s="84"/>
      <c r="AR1158" s="84"/>
      <c r="AS1158" s="84"/>
      <c r="AT1158" s="84"/>
      <c r="AU1158" s="84"/>
      <c r="AV1158" s="84"/>
      <c r="AW1158" s="84"/>
      <c r="AX1158" s="84"/>
      <c r="AY1158" s="84"/>
      <c r="AZ1158" s="84"/>
      <c r="BA1158" s="84"/>
      <c r="BB1158" s="84"/>
      <c r="BC1158" s="84"/>
      <c r="BD1158" s="84"/>
      <c r="BE1158" s="84"/>
      <c r="BF1158" s="84"/>
      <c r="BG1158" s="84"/>
      <c r="BH1158" s="84"/>
      <c r="BI1158" s="84"/>
      <c r="BJ1158" s="84"/>
      <c r="BK1158" s="84"/>
      <c r="BL1158" s="84"/>
      <c r="BM1158" s="84"/>
      <c r="BN1158" s="84"/>
      <c r="BO1158" s="84"/>
      <c r="BP1158" s="84"/>
      <c r="BQ1158" s="84"/>
      <c r="BR1158" s="84"/>
      <c r="BS1158" s="84"/>
      <c r="BT1158" s="84"/>
      <c r="BU1158" s="84"/>
      <c r="BV1158" s="84"/>
      <c r="BW1158" s="84"/>
      <c r="BX1158" s="84"/>
      <c r="BY1158" s="84"/>
      <c r="BZ1158" s="84"/>
      <c r="CA1158" s="84"/>
      <c r="CB1158" s="84"/>
      <c r="CC1158" s="84"/>
      <c r="CD1158" s="84"/>
      <c r="CE1158" s="84"/>
      <c r="CF1158" s="84"/>
      <c r="CG1158" s="84"/>
      <c r="CH1158" s="84"/>
      <c r="CI1158" s="84"/>
      <c r="CJ1158" s="84"/>
      <c r="CK1158" s="84"/>
      <c r="CL1158" s="84"/>
      <c r="CM1158" s="84"/>
      <c r="CN1158" s="84"/>
      <c r="CO1158" s="84"/>
      <c r="CP1158" s="84"/>
      <c r="CQ1158" s="84"/>
      <c r="CR1158" s="84"/>
      <c r="CS1158" s="84"/>
      <c r="CT1158" s="84"/>
      <c r="CU1158" s="84"/>
      <c r="CV1158" s="84"/>
      <c r="CW1158" s="84"/>
      <c r="CX1158" s="84"/>
      <c r="CY1158" s="84"/>
      <c r="CZ1158" s="84"/>
      <c r="DA1158" s="84"/>
      <c r="DB1158" s="84"/>
      <c r="DC1158" s="84"/>
      <c r="DD1158" s="84"/>
      <c r="DE1158" s="84"/>
      <c r="DF1158" s="84"/>
      <c r="DG1158" s="84"/>
      <c r="DH1158" s="84"/>
      <c r="DI1158" s="84"/>
      <c r="DJ1158" s="84"/>
      <c r="DK1158" s="84"/>
      <c r="DL1158" s="84"/>
      <c r="DM1158" s="84"/>
      <c r="DN1158" s="84"/>
      <c r="DO1158" s="84"/>
      <c r="DP1158" s="84"/>
      <c r="DQ1158" s="84"/>
      <c r="DR1158" s="84"/>
      <c r="DS1158" s="84"/>
      <c r="DT1158" s="84"/>
      <c r="DU1158" s="84"/>
      <c r="DV1158" s="84"/>
      <c r="DW1158" s="84"/>
      <c r="DX1158" s="84"/>
      <c r="DY1158" s="84"/>
      <c r="DZ1158" s="84"/>
      <c r="EA1158" s="84"/>
      <c r="EB1158" s="84"/>
      <c r="EC1158" s="84"/>
      <c r="ED1158" s="84"/>
      <c r="EE1158" s="84"/>
      <c r="EF1158" s="84"/>
      <c r="EG1158" s="84"/>
      <c r="EH1158" s="84"/>
      <c r="EI1158" s="84"/>
      <c r="EJ1158" s="84"/>
      <c r="EK1158" s="84"/>
      <c r="EL1158" s="84"/>
      <c r="EM1158" s="84"/>
      <c r="EN1158" s="84"/>
      <c r="EO1158" s="84"/>
      <c r="EP1158" s="84"/>
      <c r="EQ1158" s="84"/>
      <c r="ER1158" s="84"/>
      <c r="ES1158" s="84"/>
      <c r="ET1158" s="84"/>
      <c r="EU1158" s="84"/>
      <c r="EV1158" s="84"/>
      <c r="EW1158" s="84"/>
      <c r="EX1158" s="84"/>
      <c r="EY1158" s="84"/>
      <c r="EZ1158" s="84"/>
      <c r="FA1158" s="84"/>
      <c r="FB1158" s="84"/>
      <c r="FC1158" s="84"/>
      <c r="FD1158" s="84"/>
      <c r="FE1158" s="84"/>
      <c r="FF1158" s="84"/>
      <c r="FG1158" s="84"/>
      <c r="FH1158" s="84"/>
      <c r="FI1158" s="84"/>
      <c r="FJ1158" s="84"/>
      <c r="FK1158" s="84"/>
      <c r="FL1158" s="84"/>
      <c r="FM1158" s="84"/>
      <c r="FN1158" s="84"/>
      <c r="FO1158" s="84"/>
      <c r="FP1158" s="84"/>
      <c r="FQ1158" s="84"/>
      <c r="FR1158" s="84"/>
      <c r="FS1158" s="84"/>
      <c r="FT1158" s="84"/>
      <c r="FU1158" s="84"/>
      <c r="FV1158" s="84"/>
      <c r="FW1158" s="84"/>
      <c r="FX1158" s="84"/>
      <c r="FY1158" s="84"/>
      <c r="FZ1158" s="84"/>
      <c r="GA1158" s="84"/>
      <c r="GB1158" s="84"/>
      <c r="GC1158" s="84"/>
      <c r="GD1158" s="84"/>
      <c r="GE1158" s="84"/>
      <c r="GF1158" s="84"/>
      <c r="GG1158" s="84"/>
      <c r="GH1158" s="84"/>
      <c r="GI1158" s="84"/>
      <c r="GJ1158" s="84"/>
      <c r="GK1158" s="84"/>
      <c r="GL1158" s="84"/>
      <c r="GM1158" s="84"/>
      <c r="GN1158" s="84"/>
      <c r="GO1158" s="84"/>
      <c r="GP1158" s="84"/>
      <c r="GQ1158" s="84"/>
      <c r="GR1158" s="84"/>
      <c r="GS1158" s="84"/>
      <c r="GT1158" s="84"/>
      <c r="GU1158" s="84"/>
      <c r="GV1158" s="84"/>
      <c r="GW1158" s="84"/>
      <c r="GX1158" s="84"/>
      <c r="GY1158" s="84"/>
      <c r="GZ1158" s="84"/>
      <c r="HA1158" s="84"/>
      <c r="HB1158" s="84"/>
      <c r="HC1158" s="84"/>
      <c r="HD1158" s="84"/>
      <c r="HE1158" s="84"/>
      <c r="HF1158" s="84"/>
      <c r="HG1158" s="84"/>
      <c r="HH1158" s="84"/>
      <c r="HI1158" s="84"/>
      <c r="HJ1158" s="84"/>
      <c r="HK1158" s="84"/>
      <c r="HL1158" s="84"/>
      <c r="HM1158" s="84"/>
      <c r="HN1158" s="84"/>
      <c r="HO1158" s="84"/>
      <c r="HP1158" s="84"/>
      <c r="HQ1158" s="84"/>
      <c r="HR1158" s="84"/>
      <c r="HS1158" s="84"/>
      <c r="HT1158" s="84"/>
      <c r="HU1158" s="84"/>
      <c r="HV1158" s="84"/>
      <c r="HW1158" s="84"/>
      <c r="HX1158" s="84"/>
      <c r="HY1158" s="84"/>
      <c r="HZ1158" s="84"/>
      <c r="IA1158" s="84"/>
      <c r="IB1158" s="84"/>
      <c r="IC1158" s="84"/>
      <c r="ID1158" s="84"/>
      <c r="IE1158" s="84"/>
      <c r="IF1158" s="84"/>
      <c r="IG1158" s="84"/>
      <c r="IH1158" s="84"/>
      <c r="II1158" s="84"/>
      <c r="IJ1158" s="84"/>
      <c r="IK1158" s="84"/>
      <c r="IL1158" s="84"/>
    </row>
    <row r="1159" spans="1:246" ht="90">
      <c r="A1159" s="49" t="s">
        <v>886</v>
      </c>
      <c r="B1159" s="49" t="s">
        <v>1318</v>
      </c>
      <c r="E1159" s="90">
        <v>2</v>
      </c>
      <c r="F1159" s="115" t="s">
        <v>593</v>
      </c>
      <c r="G1159" s="395"/>
      <c r="H1159" s="222">
        <f>SUM(I1159:K1159)</f>
        <v>391</v>
      </c>
      <c r="I1159" s="203">
        <v>391</v>
      </c>
      <c r="J1159" s="113"/>
      <c r="K1159" s="113"/>
      <c r="L1159" s="88">
        <f>SUM(M1159:O1159)</f>
        <v>0</v>
      </c>
      <c r="M1159" s="113"/>
      <c r="N1159" s="114"/>
      <c r="O1159" s="113"/>
      <c r="P1159" s="113">
        <f>SUM(Q1159:S1159)</f>
        <v>391</v>
      </c>
      <c r="Q1159" s="113">
        <v>391</v>
      </c>
      <c r="R1159" s="114"/>
      <c r="S1159" s="114"/>
      <c r="T1159" s="114">
        <f>SUM(U1159:W1159)</f>
        <v>0</v>
      </c>
      <c r="U1159" s="114"/>
      <c r="V1159" s="114"/>
      <c r="W1159" s="114"/>
      <c r="X1159" s="82" t="s">
        <v>455</v>
      </c>
      <c r="Y1159" s="82"/>
      <c r="Z1159" s="50">
        <f t="shared" si="228"/>
        <v>391</v>
      </c>
      <c r="AA1159" s="51">
        <f t="shared" si="229"/>
        <v>0</v>
      </c>
      <c r="AB1159" s="51">
        <f t="shared" si="230"/>
        <v>391</v>
      </c>
      <c r="AC1159" s="51">
        <f t="shared" si="231"/>
        <v>0</v>
      </c>
      <c r="AD1159" s="84"/>
      <c r="AE1159" s="84"/>
      <c r="AF1159" s="84"/>
      <c r="AG1159" s="84"/>
      <c r="AH1159" s="84"/>
      <c r="AI1159" s="84"/>
      <c r="AJ1159" s="84"/>
      <c r="AK1159" s="84"/>
      <c r="AL1159" s="84"/>
      <c r="AM1159" s="84"/>
      <c r="AN1159" s="84"/>
      <c r="AO1159" s="84"/>
      <c r="AP1159" s="84"/>
      <c r="AQ1159" s="84"/>
      <c r="AR1159" s="84"/>
      <c r="AS1159" s="84"/>
      <c r="AT1159" s="84"/>
      <c r="AU1159" s="84"/>
      <c r="AV1159" s="84"/>
      <c r="AW1159" s="84"/>
      <c r="AX1159" s="84"/>
      <c r="AY1159" s="84"/>
      <c r="AZ1159" s="84"/>
      <c r="BA1159" s="84"/>
      <c r="BB1159" s="84"/>
      <c r="BC1159" s="84"/>
      <c r="BD1159" s="84"/>
      <c r="BE1159" s="84"/>
      <c r="BF1159" s="84"/>
      <c r="BG1159" s="84"/>
      <c r="BH1159" s="84"/>
      <c r="BI1159" s="84"/>
      <c r="BJ1159" s="84"/>
      <c r="BK1159" s="84"/>
      <c r="BL1159" s="84"/>
      <c r="BM1159" s="84"/>
      <c r="BN1159" s="84"/>
      <c r="BO1159" s="84"/>
      <c r="BP1159" s="84"/>
      <c r="BQ1159" s="84"/>
      <c r="BR1159" s="84"/>
      <c r="BS1159" s="84"/>
      <c r="BT1159" s="84"/>
      <c r="BU1159" s="84"/>
      <c r="BV1159" s="84"/>
      <c r="BW1159" s="84"/>
      <c r="BX1159" s="84"/>
      <c r="BY1159" s="84"/>
      <c r="BZ1159" s="84"/>
      <c r="CA1159" s="84"/>
      <c r="CB1159" s="84"/>
      <c r="CC1159" s="84"/>
      <c r="CD1159" s="84"/>
      <c r="CE1159" s="84"/>
      <c r="CF1159" s="84"/>
      <c r="CG1159" s="84"/>
      <c r="CH1159" s="84"/>
      <c r="CI1159" s="84"/>
      <c r="CJ1159" s="84"/>
      <c r="CK1159" s="84"/>
      <c r="CL1159" s="84"/>
      <c r="CM1159" s="84"/>
      <c r="CN1159" s="84"/>
      <c r="CO1159" s="84"/>
      <c r="CP1159" s="84"/>
      <c r="CQ1159" s="84"/>
      <c r="CR1159" s="84"/>
      <c r="CS1159" s="84"/>
      <c r="CT1159" s="84"/>
      <c r="CU1159" s="84"/>
      <c r="CV1159" s="84"/>
      <c r="CW1159" s="84"/>
      <c r="CX1159" s="84"/>
      <c r="CY1159" s="84"/>
      <c r="CZ1159" s="84"/>
      <c r="DA1159" s="84"/>
      <c r="DB1159" s="84"/>
      <c r="DC1159" s="84"/>
      <c r="DD1159" s="84"/>
      <c r="DE1159" s="84"/>
      <c r="DF1159" s="84"/>
      <c r="DG1159" s="84"/>
      <c r="DH1159" s="84"/>
      <c r="DI1159" s="84"/>
      <c r="DJ1159" s="84"/>
      <c r="DK1159" s="84"/>
      <c r="DL1159" s="84"/>
      <c r="DM1159" s="84"/>
      <c r="DN1159" s="84"/>
      <c r="DO1159" s="84"/>
      <c r="DP1159" s="84"/>
      <c r="DQ1159" s="84"/>
      <c r="DR1159" s="84"/>
      <c r="DS1159" s="84"/>
      <c r="DT1159" s="84"/>
      <c r="DU1159" s="84"/>
      <c r="DV1159" s="84"/>
      <c r="DW1159" s="84"/>
      <c r="DX1159" s="84"/>
      <c r="DY1159" s="84"/>
      <c r="DZ1159" s="84"/>
      <c r="EA1159" s="84"/>
      <c r="EB1159" s="84"/>
      <c r="EC1159" s="84"/>
      <c r="ED1159" s="84"/>
      <c r="EE1159" s="84"/>
      <c r="EF1159" s="84"/>
      <c r="EG1159" s="84"/>
      <c r="EH1159" s="84"/>
      <c r="EI1159" s="84"/>
      <c r="EJ1159" s="84"/>
      <c r="EK1159" s="84"/>
      <c r="EL1159" s="84"/>
      <c r="EM1159" s="84"/>
      <c r="EN1159" s="84"/>
      <c r="EO1159" s="84"/>
      <c r="EP1159" s="84"/>
      <c r="EQ1159" s="84"/>
      <c r="ER1159" s="84"/>
      <c r="ES1159" s="84"/>
      <c r="ET1159" s="84"/>
      <c r="EU1159" s="84"/>
      <c r="EV1159" s="84"/>
      <c r="EW1159" s="84"/>
      <c r="EX1159" s="84"/>
      <c r="EY1159" s="84"/>
      <c r="EZ1159" s="84"/>
      <c r="FA1159" s="84"/>
      <c r="FB1159" s="84"/>
      <c r="FC1159" s="84"/>
      <c r="FD1159" s="84"/>
      <c r="FE1159" s="84"/>
      <c r="FF1159" s="84"/>
      <c r="FG1159" s="84"/>
      <c r="FH1159" s="84"/>
      <c r="FI1159" s="84"/>
      <c r="FJ1159" s="84"/>
      <c r="FK1159" s="84"/>
      <c r="FL1159" s="84"/>
      <c r="FM1159" s="84"/>
      <c r="FN1159" s="84"/>
      <c r="FO1159" s="84"/>
      <c r="FP1159" s="84"/>
      <c r="FQ1159" s="84"/>
      <c r="FR1159" s="84"/>
      <c r="FS1159" s="84"/>
      <c r="FT1159" s="84"/>
      <c r="FU1159" s="84"/>
      <c r="FV1159" s="84"/>
      <c r="FW1159" s="84"/>
      <c r="FX1159" s="84"/>
      <c r="FY1159" s="84"/>
      <c r="FZ1159" s="84"/>
      <c r="GA1159" s="84"/>
      <c r="GB1159" s="84"/>
      <c r="GC1159" s="84"/>
      <c r="GD1159" s="84"/>
      <c r="GE1159" s="84"/>
      <c r="GF1159" s="84"/>
      <c r="GG1159" s="84"/>
      <c r="GH1159" s="84"/>
      <c r="GI1159" s="84"/>
      <c r="GJ1159" s="84"/>
      <c r="GK1159" s="84"/>
      <c r="GL1159" s="84"/>
      <c r="GM1159" s="84"/>
      <c r="GN1159" s="84"/>
      <c r="GO1159" s="84"/>
      <c r="GP1159" s="84"/>
      <c r="GQ1159" s="84"/>
      <c r="GR1159" s="84"/>
      <c r="GS1159" s="84"/>
      <c r="GT1159" s="84"/>
      <c r="GU1159" s="84"/>
      <c r="GV1159" s="84"/>
      <c r="GW1159" s="84"/>
      <c r="GX1159" s="84"/>
      <c r="GY1159" s="84"/>
      <c r="GZ1159" s="84"/>
      <c r="HA1159" s="84"/>
      <c r="HB1159" s="84"/>
      <c r="HC1159" s="84"/>
      <c r="HD1159" s="84"/>
      <c r="HE1159" s="84"/>
      <c r="HF1159" s="84"/>
      <c r="HG1159" s="84"/>
      <c r="HH1159" s="84"/>
      <c r="HI1159" s="84"/>
      <c r="HJ1159" s="84"/>
      <c r="HK1159" s="84"/>
      <c r="HL1159" s="84"/>
      <c r="HM1159" s="84"/>
      <c r="HN1159" s="84"/>
      <c r="HO1159" s="84"/>
      <c r="HP1159" s="84"/>
      <c r="HQ1159" s="84"/>
      <c r="HR1159" s="84"/>
      <c r="HS1159" s="84"/>
      <c r="HT1159" s="84"/>
      <c r="HU1159" s="84"/>
      <c r="HV1159" s="84"/>
      <c r="HW1159" s="84"/>
      <c r="HX1159" s="84"/>
      <c r="HY1159" s="84"/>
      <c r="HZ1159" s="84"/>
      <c r="IA1159" s="84"/>
      <c r="IB1159" s="84"/>
      <c r="IC1159" s="84"/>
      <c r="ID1159" s="84"/>
      <c r="IE1159" s="84"/>
      <c r="IF1159" s="84"/>
      <c r="IG1159" s="84"/>
      <c r="IH1159" s="84"/>
      <c r="II1159" s="84"/>
      <c r="IJ1159" s="84"/>
      <c r="IK1159" s="84"/>
      <c r="IL1159" s="84"/>
    </row>
    <row r="1160" spans="1:246" ht="90">
      <c r="A1160" s="49" t="s">
        <v>886</v>
      </c>
      <c r="B1160" s="49" t="s">
        <v>1318</v>
      </c>
      <c r="E1160" s="90">
        <v>3</v>
      </c>
      <c r="F1160" s="115" t="s">
        <v>593</v>
      </c>
      <c r="G1160" s="395"/>
      <c r="H1160" s="222">
        <f>SUM(I1160:K1160)</f>
        <v>1653</v>
      </c>
      <c r="I1160" s="203">
        <v>1653</v>
      </c>
      <c r="J1160" s="113"/>
      <c r="K1160" s="113"/>
      <c r="L1160" s="88">
        <f>SUM(M1160:O1160)</f>
        <v>0</v>
      </c>
      <c r="M1160" s="113"/>
      <c r="N1160" s="114"/>
      <c r="O1160" s="113"/>
      <c r="P1160" s="113">
        <f>SUM(Q1160:S1160)</f>
        <v>1653</v>
      </c>
      <c r="Q1160" s="113">
        <v>1653</v>
      </c>
      <c r="R1160" s="114"/>
      <c r="S1160" s="114"/>
      <c r="T1160" s="114">
        <f>SUM(U1160:W1160)</f>
        <v>0</v>
      </c>
      <c r="U1160" s="114"/>
      <c r="V1160" s="114"/>
      <c r="W1160" s="114"/>
      <c r="X1160" s="82" t="s">
        <v>451</v>
      </c>
      <c r="Y1160" s="82"/>
      <c r="Z1160" s="50">
        <f t="shared" si="228"/>
        <v>1653</v>
      </c>
      <c r="AA1160" s="51">
        <f t="shared" si="229"/>
        <v>0</v>
      </c>
      <c r="AB1160" s="51">
        <f t="shared" si="230"/>
        <v>1653</v>
      </c>
      <c r="AC1160" s="51">
        <f t="shared" si="231"/>
        <v>0</v>
      </c>
      <c r="AD1160" s="84"/>
      <c r="AE1160" s="84"/>
      <c r="AF1160" s="84"/>
      <c r="AG1160" s="84"/>
      <c r="AH1160" s="84"/>
      <c r="AI1160" s="84"/>
      <c r="AJ1160" s="84"/>
      <c r="AK1160" s="84"/>
      <c r="AL1160" s="84"/>
      <c r="AM1160" s="84"/>
      <c r="AN1160" s="84"/>
      <c r="AO1160" s="84"/>
      <c r="AP1160" s="84"/>
      <c r="AQ1160" s="84"/>
      <c r="AR1160" s="84"/>
      <c r="AS1160" s="84"/>
      <c r="AT1160" s="84"/>
      <c r="AU1160" s="84"/>
      <c r="AV1160" s="84"/>
      <c r="AW1160" s="84"/>
      <c r="AX1160" s="84"/>
      <c r="AY1160" s="84"/>
      <c r="AZ1160" s="84"/>
      <c r="BA1160" s="84"/>
      <c r="BB1160" s="84"/>
      <c r="BC1160" s="84"/>
      <c r="BD1160" s="84"/>
      <c r="BE1160" s="84"/>
      <c r="BF1160" s="84"/>
      <c r="BG1160" s="84"/>
      <c r="BH1160" s="84"/>
      <c r="BI1160" s="84"/>
      <c r="BJ1160" s="84"/>
      <c r="BK1160" s="84"/>
      <c r="BL1160" s="84"/>
      <c r="BM1160" s="84"/>
      <c r="BN1160" s="84"/>
      <c r="BO1160" s="84"/>
      <c r="BP1160" s="84"/>
      <c r="BQ1160" s="84"/>
      <c r="BR1160" s="84"/>
      <c r="BS1160" s="84"/>
      <c r="BT1160" s="84"/>
      <c r="BU1160" s="84"/>
      <c r="BV1160" s="84"/>
      <c r="BW1160" s="84"/>
      <c r="BX1160" s="84"/>
      <c r="BY1160" s="84"/>
      <c r="BZ1160" s="84"/>
      <c r="CA1160" s="84"/>
      <c r="CB1160" s="84"/>
      <c r="CC1160" s="84"/>
      <c r="CD1160" s="84"/>
      <c r="CE1160" s="84"/>
      <c r="CF1160" s="84"/>
      <c r="CG1160" s="84"/>
      <c r="CH1160" s="84"/>
      <c r="CI1160" s="84"/>
      <c r="CJ1160" s="84"/>
      <c r="CK1160" s="84"/>
      <c r="CL1160" s="84"/>
      <c r="CM1160" s="84"/>
      <c r="CN1160" s="84"/>
      <c r="CO1160" s="84"/>
      <c r="CP1160" s="84"/>
      <c r="CQ1160" s="84"/>
      <c r="CR1160" s="84"/>
      <c r="CS1160" s="84"/>
      <c r="CT1160" s="84"/>
      <c r="CU1160" s="84"/>
      <c r="CV1160" s="84"/>
      <c r="CW1160" s="84"/>
      <c r="CX1160" s="84"/>
      <c r="CY1160" s="84"/>
      <c r="CZ1160" s="84"/>
      <c r="DA1160" s="84"/>
      <c r="DB1160" s="84"/>
      <c r="DC1160" s="84"/>
      <c r="DD1160" s="84"/>
      <c r="DE1160" s="84"/>
      <c r="DF1160" s="84"/>
      <c r="DG1160" s="84"/>
      <c r="DH1160" s="84"/>
      <c r="DI1160" s="84"/>
      <c r="DJ1160" s="84"/>
      <c r="DK1160" s="84"/>
      <c r="DL1160" s="84"/>
      <c r="DM1160" s="84"/>
      <c r="DN1160" s="84"/>
      <c r="DO1160" s="84"/>
      <c r="DP1160" s="84"/>
      <c r="DQ1160" s="84"/>
      <c r="DR1160" s="84"/>
      <c r="DS1160" s="84"/>
      <c r="DT1160" s="84"/>
      <c r="DU1160" s="84"/>
      <c r="DV1160" s="84"/>
      <c r="DW1160" s="84"/>
      <c r="DX1160" s="84"/>
      <c r="DY1160" s="84"/>
      <c r="DZ1160" s="84"/>
      <c r="EA1160" s="84"/>
      <c r="EB1160" s="84"/>
      <c r="EC1160" s="84"/>
      <c r="ED1160" s="84"/>
      <c r="EE1160" s="84"/>
      <c r="EF1160" s="84"/>
      <c r="EG1160" s="84"/>
      <c r="EH1160" s="84"/>
      <c r="EI1160" s="84"/>
      <c r="EJ1160" s="84"/>
      <c r="EK1160" s="84"/>
      <c r="EL1160" s="84"/>
      <c r="EM1160" s="84"/>
      <c r="EN1160" s="84"/>
      <c r="EO1160" s="84"/>
      <c r="EP1160" s="84"/>
      <c r="EQ1160" s="84"/>
      <c r="ER1160" s="84"/>
      <c r="ES1160" s="84"/>
      <c r="ET1160" s="84"/>
      <c r="EU1160" s="84"/>
      <c r="EV1160" s="84"/>
      <c r="EW1160" s="84"/>
      <c r="EX1160" s="84"/>
      <c r="EY1160" s="84"/>
      <c r="EZ1160" s="84"/>
      <c r="FA1160" s="84"/>
      <c r="FB1160" s="84"/>
      <c r="FC1160" s="84"/>
      <c r="FD1160" s="84"/>
      <c r="FE1160" s="84"/>
      <c r="FF1160" s="84"/>
      <c r="FG1160" s="84"/>
      <c r="FH1160" s="84"/>
      <c r="FI1160" s="84"/>
      <c r="FJ1160" s="84"/>
      <c r="FK1160" s="84"/>
      <c r="FL1160" s="84"/>
      <c r="FM1160" s="84"/>
      <c r="FN1160" s="84"/>
      <c r="FO1160" s="84"/>
      <c r="FP1160" s="84"/>
      <c r="FQ1160" s="84"/>
      <c r="FR1160" s="84"/>
      <c r="FS1160" s="84"/>
      <c r="FT1160" s="84"/>
      <c r="FU1160" s="84"/>
      <c r="FV1160" s="84"/>
      <c r="FW1160" s="84"/>
      <c r="FX1160" s="84"/>
      <c r="FY1160" s="84"/>
      <c r="FZ1160" s="84"/>
      <c r="GA1160" s="84"/>
      <c r="GB1160" s="84"/>
      <c r="GC1160" s="84"/>
      <c r="GD1160" s="84"/>
      <c r="GE1160" s="84"/>
      <c r="GF1160" s="84"/>
      <c r="GG1160" s="84"/>
      <c r="GH1160" s="84"/>
      <c r="GI1160" s="84"/>
      <c r="GJ1160" s="84"/>
      <c r="GK1160" s="84"/>
      <c r="GL1160" s="84"/>
      <c r="GM1160" s="84"/>
      <c r="GN1160" s="84"/>
      <c r="GO1160" s="84"/>
      <c r="GP1160" s="84"/>
      <c r="GQ1160" s="84"/>
      <c r="GR1160" s="84"/>
      <c r="GS1160" s="84"/>
      <c r="GT1160" s="84"/>
      <c r="GU1160" s="84"/>
      <c r="GV1160" s="84"/>
      <c r="GW1160" s="84"/>
      <c r="GX1160" s="84"/>
      <c r="GY1160" s="84"/>
      <c r="GZ1160" s="84"/>
      <c r="HA1160" s="84"/>
      <c r="HB1160" s="84"/>
      <c r="HC1160" s="84"/>
      <c r="HD1160" s="84"/>
      <c r="HE1160" s="84"/>
      <c r="HF1160" s="84"/>
      <c r="HG1160" s="84"/>
      <c r="HH1160" s="84"/>
      <c r="HI1160" s="84"/>
      <c r="HJ1160" s="84"/>
      <c r="HK1160" s="84"/>
      <c r="HL1160" s="84"/>
      <c r="HM1160" s="84"/>
      <c r="HN1160" s="84"/>
      <c r="HO1160" s="84"/>
      <c r="HP1160" s="84"/>
      <c r="HQ1160" s="84"/>
      <c r="HR1160" s="84"/>
      <c r="HS1160" s="84"/>
      <c r="HT1160" s="84"/>
      <c r="HU1160" s="84"/>
      <c r="HV1160" s="84"/>
      <c r="HW1160" s="84"/>
      <c r="HX1160" s="84"/>
      <c r="HY1160" s="84"/>
      <c r="HZ1160" s="84"/>
      <c r="IA1160" s="84"/>
      <c r="IB1160" s="84"/>
      <c r="IC1160" s="84"/>
      <c r="ID1160" s="84"/>
      <c r="IE1160" s="84"/>
      <c r="IF1160" s="84"/>
      <c r="IG1160" s="84"/>
      <c r="IH1160" s="84"/>
      <c r="II1160" s="84"/>
      <c r="IJ1160" s="84"/>
      <c r="IK1160" s="84"/>
      <c r="IL1160" s="84"/>
    </row>
    <row r="1161" spans="1:246">
      <c r="A1161" s="49" t="s">
        <v>843</v>
      </c>
      <c r="B1161" s="49" t="s">
        <v>1318</v>
      </c>
      <c r="E1161" s="116" t="s">
        <v>44</v>
      </c>
      <c r="F1161" s="117" t="s">
        <v>594</v>
      </c>
      <c r="G1161" s="124"/>
      <c r="H1161" s="277">
        <f t="shared" ref="H1161:Y1161" si="252">SUM(H1162)</f>
        <v>5767.3</v>
      </c>
      <c r="I1161" s="277">
        <f t="shared" si="252"/>
        <v>5243</v>
      </c>
      <c r="J1161" s="119">
        <f t="shared" si="252"/>
        <v>0</v>
      </c>
      <c r="K1161" s="119">
        <f t="shared" si="252"/>
        <v>524.30000000000007</v>
      </c>
      <c r="L1161" s="120">
        <f t="shared" si="252"/>
        <v>5243</v>
      </c>
      <c r="M1161" s="119">
        <f t="shared" si="252"/>
        <v>5243</v>
      </c>
      <c r="N1161" s="121">
        <f t="shared" si="252"/>
        <v>0</v>
      </c>
      <c r="O1161" s="119">
        <f t="shared" si="252"/>
        <v>0</v>
      </c>
      <c r="P1161" s="119">
        <f t="shared" si="252"/>
        <v>0</v>
      </c>
      <c r="Q1161" s="119">
        <f t="shared" si="252"/>
        <v>0</v>
      </c>
      <c r="R1161" s="121">
        <f t="shared" si="252"/>
        <v>0</v>
      </c>
      <c r="S1161" s="121">
        <f t="shared" si="252"/>
        <v>0</v>
      </c>
      <c r="T1161" s="121">
        <f t="shared" si="252"/>
        <v>114.876091</v>
      </c>
      <c r="U1161" s="121">
        <f t="shared" si="252"/>
        <v>114.876091</v>
      </c>
      <c r="V1161" s="121">
        <f t="shared" si="252"/>
        <v>0</v>
      </c>
      <c r="W1161" s="121">
        <f t="shared" si="252"/>
        <v>0</v>
      </c>
      <c r="X1161" s="121">
        <f t="shared" si="252"/>
        <v>0</v>
      </c>
      <c r="Y1161" s="121">
        <f t="shared" si="252"/>
        <v>0</v>
      </c>
      <c r="Z1161" s="50">
        <f t="shared" si="228"/>
        <v>5767.3</v>
      </c>
      <c r="AA1161" s="51">
        <f t="shared" si="229"/>
        <v>5243</v>
      </c>
      <c r="AB1161" s="51">
        <f t="shared" si="230"/>
        <v>0</v>
      </c>
      <c r="AC1161" s="51">
        <f t="shared" si="231"/>
        <v>114.876091</v>
      </c>
      <c r="AD1161" s="123"/>
      <c r="AE1161" s="123"/>
      <c r="AF1161" s="123"/>
      <c r="AG1161" s="123"/>
      <c r="AH1161" s="123"/>
      <c r="AI1161" s="123"/>
      <c r="AJ1161" s="123"/>
      <c r="AK1161" s="123"/>
      <c r="AL1161" s="123"/>
      <c r="AM1161" s="123"/>
      <c r="AN1161" s="123"/>
      <c r="AO1161" s="123"/>
      <c r="AP1161" s="123"/>
      <c r="AQ1161" s="123"/>
      <c r="AR1161" s="123"/>
      <c r="AS1161" s="123"/>
      <c r="AT1161" s="123"/>
      <c r="AU1161" s="123"/>
      <c r="AV1161" s="123"/>
      <c r="AW1161" s="123"/>
      <c r="AX1161" s="123"/>
      <c r="AY1161" s="123"/>
      <c r="AZ1161" s="123"/>
      <c r="BA1161" s="123"/>
      <c r="BB1161" s="123"/>
      <c r="BC1161" s="123"/>
      <c r="BD1161" s="123"/>
      <c r="BE1161" s="123"/>
      <c r="BF1161" s="123"/>
      <c r="BG1161" s="123"/>
      <c r="BH1161" s="123"/>
      <c r="BI1161" s="123"/>
      <c r="BJ1161" s="123"/>
      <c r="BK1161" s="123"/>
      <c r="BL1161" s="123"/>
      <c r="BM1161" s="123"/>
      <c r="BN1161" s="123"/>
      <c r="BO1161" s="123"/>
      <c r="BP1161" s="123"/>
      <c r="BQ1161" s="123"/>
      <c r="BR1161" s="123"/>
      <c r="BS1161" s="123"/>
      <c r="BT1161" s="123"/>
      <c r="BU1161" s="123"/>
      <c r="BV1161" s="123"/>
      <c r="BW1161" s="123"/>
      <c r="BX1161" s="123"/>
      <c r="BY1161" s="123"/>
      <c r="BZ1161" s="123"/>
      <c r="CA1161" s="123"/>
      <c r="CB1161" s="123"/>
      <c r="CC1161" s="123"/>
      <c r="CD1161" s="123"/>
      <c r="CE1161" s="123"/>
      <c r="CF1161" s="123"/>
      <c r="CG1161" s="123"/>
      <c r="CH1161" s="123"/>
      <c r="CI1161" s="123"/>
      <c r="CJ1161" s="123"/>
      <c r="CK1161" s="123"/>
      <c r="CL1161" s="123"/>
      <c r="CM1161" s="123"/>
      <c r="CN1161" s="123"/>
      <c r="CO1161" s="123"/>
      <c r="CP1161" s="123"/>
      <c r="CQ1161" s="123"/>
      <c r="CR1161" s="123"/>
      <c r="CS1161" s="123"/>
      <c r="CT1161" s="123"/>
      <c r="CU1161" s="123"/>
      <c r="CV1161" s="123"/>
      <c r="CW1161" s="123"/>
      <c r="CX1161" s="123"/>
      <c r="CY1161" s="123"/>
      <c r="CZ1161" s="123"/>
      <c r="DA1161" s="123"/>
      <c r="DB1161" s="123"/>
      <c r="DC1161" s="123"/>
      <c r="DD1161" s="123"/>
      <c r="DE1161" s="123"/>
      <c r="DF1161" s="123"/>
      <c r="DG1161" s="123"/>
      <c r="DH1161" s="123"/>
      <c r="DI1161" s="123"/>
      <c r="DJ1161" s="123"/>
      <c r="DK1161" s="123"/>
      <c r="DL1161" s="123"/>
      <c r="DM1161" s="123"/>
      <c r="DN1161" s="123"/>
      <c r="DO1161" s="123"/>
      <c r="DP1161" s="123"/>
      <c r="DQ1161" s="123"/>
      <c r="DR1161" s="123"/>
      <c r="DS1161" s="123"/>
      <c r="DT1161" s="123"/>
      <c r="DU1161" s="123"/>
      <c r="DV1161" s="123"/>
      <c r="DW1161" s="123"/>
      <c r="DX1161" s="123"/>
      <c r="DY1161" s="123"/>
      <c r="DZ1161" s="123"/>
      <c r="EA1161" s="123"/>
      <c r="EB1161" s="123"/>
      <c r="EC1161" s="123"/>
      <c r="ED1161" s="123"/>
      <c r="EE1161" s="123"/>
      <c r="EF1161" s="123"/>
      <c r="EG1161" s="123"/>
      <c r="EH1161" s="123"/>
      <c r="EI1161" s="123"/>
      <c r="EJ1161" s="123"/>
      <c r="EK1161" s="123"/>
      <c r="EL1161" s="123"/>
      <c r="EM1161" s="123"/>
      <c r="EN1161" s="123"/>
      <c r="EO1161" s="123"/>
      <c r="EP1161" s="123"/>
      <c r="EQ1161" s="123"/>
      <c r="ER1161" s="123"/>
      <c r="ES1161" s="123"/>
      <c r="ET1161" s="123"/>
      <c r="EU1161" s="123"/>
      <c r="EV1161" s="123"/>
      <c r="EW1161" s="123"/>
      <c r="EX1161" s="123"/>
      <c r="EY1161" s="123"/>
      <c r="EZ1161" s="123"/>
      <c r="FA1161" s="123"/>
      <c r="FB1161" s="123"/>
      <c r="FC1161" s="123"/>
      <c r="FD1161" s="123"/>
      <c r="FE1161" s="123"/>
      <c r="FF1161" s="123"/>
      <c r="FG1161" s="123"/>
      <c r="FH1161" s="123"/>
      <c r="FI1161" s="123"/>
      <c r="FJ1161" s="123"/>
      <c r="FK1161" s="123"/>
      <c r="FL1161" s="123"/>
      <c r="FM1161" s="123"/>
      <c r="FN1161" s="123"/>
      <c r="FO1161" s="123"/>
      <c r="FP1161" s="123"/>
      <c r="FQ1161" s="123"/>
      <c r="FR1161" s="123"/>
      <c r="FS1161" s="123"/>
      <c r="FT1161" s="123"/>
      <c r="FU1161" s="123"/>
      <c r="FV1161" s="123"/>
      <c r="FW1161" s="123"/>
      <c r="FX1161" s="123"/>
      <c r="FY1161" s="123"/>
      <c r="FZ1161" s="123"/>
      <c r="GA1161" s="123"/>
      <c r="GB1161" s="123"/>
      <c r="GC1161" s="123"/>
      <c r="GD1161" s="123"/>
      <c r="GE1161" s="123"/>
      <c r="GF1161" s="123"/>
      <c r="GG1161" s="123"/>
      <c r="GH1161" s="123"/>
      <c r="GI1161" s="123"/>
      <c r="GJ1161" s="123"/>
      <c r="GK1161" s="123"/>
      <c r="GL1161" s="123"/>
      <c r="GM1161" s="123"/>
      <c r="GN1161" s="123"/>
      <c r="GO1161" s="123"/>
      <c r="GP1161" s="123"/>
      <c r="GQ1161" s="123"/>
      <c r="GR1161" s="123"/>
      <c r="GS1161" s="123"/>
      <c r="GT1161" s="123"/>
      <c r="GU1161" s="123"/>
      <c r="GV1161" s="123"/>
      <c r="GW1161" s="123"/>
      <c r="GX1161" s="123"/>
      <c r="GY1161" s="123"/>
      <c r="GZ1161" s="123"/>
      <c r="HA1161" s="123"/>
      <c r="HB1161" s="123"/>
      <c r="HC1161" s="123"/>
      <c r="HD1161" s="123"/>
      <c r="HE1161" s="123"/>
      <c r="HF1161" s="123"/>
      <c r="HG1161" s="123"/>
      <c r="HH1161" s="123"/>
      <c r="HI1161" s="123"/>
      <c r="HJ1161" s="123"/>
      <c r="HK1161" s="123"/>
      <c r="HL1161" s="123"/>
      <c r="HM1161" s="123"/>
      <c r="HN1161" s="123"/>
      <c r="HO1161" s="123"/>
      <c r="HP1161" s="123"/>
      <c r="HQ1161" s="123"/>
      <c r="HR1161" s="123"/>
      <c r="HS1161" s="123"/>
      <c r="HT1161" s="123"/>
      <c r="HU1161" s="123"/>
      <c r="HV1161" s="123"/>
      <c r="HW1161" s="123"/>
      <c r="HX1161" s="123"/>
      <c r="HY1161" s="123"/>
      <c r="HZ1161" s="123"/>
      <c r="IA1161" s="123"/>
      <c r="IB1161" s="123"/>
      <c r="IC1161" s="123"/>
      <c r="ID1161" s="123"/>
      <c r="IE1161" s="123"/>
      <c r="IF1161" s="123"/>
      <c r="IG1161" s="123"/>
      <c r="IH1161" s="123"/>
      <c r="II1161" s="123"/>
      <c r="IJ1161" s="123"/>
      <c r="IK1161" s="123"/>
      <c r="IL1161" s="123"/>
    </row>
    <row r="1162" spans="1:246" ht="30">
      <c r="A1162" s="49" t="s">
        <v>843</v>
      </c>
      <c r="B1162" s="49" t="s">
        <v>1318</v>
      </c>
      <c r="E1162" s="90">
        <v>1</v>
      </c>
      <c r="F1162" s="108" t="s">
        <v>712</v>
      </c>
      <c r="G1162" s="124" t="s">
        <v>594</v>
      </c>
      <c r="H1162" s="222">
        <f>SUM(I1162:K1162)</f>
        <v>5767.3</v>
      </c>
      <c r="I1162" s="203">
        <v>5243</v>
      </c>
      <c r="J1162" s="113"/>
      <c r="K1162" s="113">
        <v>524.30000000000007</v>
      </c>
      <c r="L1162" s="88">
        <f>SUM(M1162:O1162)</f>
        <v>5243</v>
      </c>
      <c r="M1162" s="113">
        <v>5243</v>
      </c>
      <c r="N1162" s="114"/>
      <c r="O1162" s="113"/>
      <c r="P1162" s="113">
        <v>0</v>
      </c>
      <c r="Q1162" s="113"/>
      <c r="R1162" s="114"/>
      <c r="S1162" s="114"/>
      <c r="T1162" s="114">
        <f>SUM(U1162:W1162)</f>
        <v>114.876091</v>
      </c>
      <c r="U1162" s="114">
        <v>114.876091</v>
      </c>
      <c r="V1162" s="114"/>
      <c r="W1162" s="114"/>
      <c r="X1162" s="82" t="s">
        <v>596</v>
      </c>
      <c r="Y1162" s="90"/>
      <c r="Z1162" s="50">
        <f t="shared" si="228"/>
        <v>5767.3</v>
      </c>
      <c r="AA1162" s="51">
        <f t="shared" si="229"/>
        <v>5243</v>
      </c>
      <c r="AB1162" s="51">
        <f t="shared" si="230"/>
        <v>0</v>
      </c>
      <c r="AC1162" s="51">
        <f t="shared" si="231"/>
        <v>114.876091</v>
      </c>
      <c r="AD1162" s="84"/>
      <c r="AE1162" s="84"/>
      <c r="AF1162" s="84"/>
      <c r="AG1162" s="84"/>
      <c r="AH1162" s="84"/>
      <c r="AI1162" s="84"/>
      <c r="AJ1162" s="84"/>
      <c r="AK1162" s="84"/>
      <c r="AL1162" s="84"/>
      <c r="AM1162" s="84"/>
      <c r="AN1162" s="84"/>
      <c r="AO1162" s="84"/>
      <c r="AP1162" s="84"/>
      <c r="AQ1162" s="84"/>
      <c r="AR1162" s="84"/>
      <c r="AS1162" s="84"/>
      <c r="AT1162" s="84"/>
      <c r="AU1162" s="84"/>
      <c r="AV1162" s="84"/>
      <c r="AW1162" s="84"/>
      <c r="AX1162" s="84"/>
      <c r="AY1162" s="84"/>
      <c r="AZ1162" s="84"/>
      <c r="BA1162" s="84"/>
      <c r="BB1162" s="84"/>
      <c r="BC1162" s="84"/>
      <c r="BD1162" s="84"/>
      <c r="BE1162" s="84"/>
      <c r="BF1162" s="84"/>
      <c r="BG1162" s="84"/>
      <c r="BH1162" s="84"/>
      <c r="BI1162" s="84"/>
      <c r="BJ1162" s="84"/>
      <c r="BK1162" s="84"/>
      <c r="BL1162" s="84"/>
      <c r="BM1162" s="84"/>
      <c r="BN1162" s="84"/>
      <c r="BO1162" s="84"/>
      <c r="BP1162" s="84"/>
      <c r="BQ1162" s="84"/>
      <c r="BR1162" s="84"/>
      <c r="BS1162" s="84"/>
      <c r="BT1162" s="84"/>
      <c r="BU1162" s="84"/>
      <c r="BV1162" s="84"/>
      <c r="BW1162" s="84"/>
      <c r="BX1162" s="84"/>
      <c r="BY1162" s="84"/>
      <c r="BZ1162" s="84"/>
      <c r="CA1162" s="84"/>
      <c r="CB1162" s="84"/>
      <c r="CC1162" s="84"/>
      <c r="CD1162" s="84"/>
      <c r="CE1162" s="84"/>
      <c r="CF1162" s="84"/>
      <c r="CG1162" s="84"/>
      <c r="CH1162" s="84"/>
      <c r="CI1162" s="84"/>
      <c r="CJ1162" s="84"/>
      <c r="CK1162" s="84"/>
      <c r="CL1162" s="84"/>
      <c r="CM1162" s="84"/>
      <c r="CN1162" s="84"/>
      <c r="CO1162" s="84"/>
      <c r="CP1162" s="84"/>
      <c r="CQ1162" s="84"/>
      <c r="CR1162" s="84"/>
      <c r="CS1162" s="84"/>
      <c r="CT1162" s="84"/>
      <c r="CU1162" s="84"/>
      <c r="CV1162" s="84"/>
      <c r="CW1162" s="84"/>
      <c r="CX1162" s="84"/>
      <c r="CY1162" s="84"/>
      <c r="CZ1162" s="84"/>
      <c r="DA1162" s="84"/>
      <c r="DB1162" s="84"/>
      <c r="DC1162" s="84"/>
      <c r="DD1162" s="84"/>
      <c r="DE1162" s="84"/>
      <c r="DF1162" s="84"/>
      <c r="DG1162" s="84"/>
      <c r="DH1162" s="84"/>
      <c r="DI1162" s="84"/>
      <c r="DJ1162" s="84"/>
      <c r="DK1162" s="84"/>
      <c r="DL1162" s="84"/>
      <c r="DM1162" s="84"/>
      <c r="DN1162" s="84"/>
      <c r="DO1162" s="84"/>
      <c r="DP1162" s="84"/>
      <c r="DQ1162" s="84"/>
      <c r="DR1162" s="84"/>
      <c r="DS1162" s="84"/>
      <c r="DT1162" s="84"/>
      <c r="DU1162" s="84"/>
      <c r="DV1162" s="84"/>
      <c r="DW1162" s="84"/>
      <c r="DX1162" s="84"/>
      <c r="DY1162" s="84"/>
      <c r="DZ1162" s="84"/>
      <c r="EA1162" s="84"/>
      <c r="EB1162" s="84"/>
      <c r="EC1162" s="84"/>
      <c r="ED1162" s="84"/>
      <c r="EE1162" s="84"/>
      <c r="EF1162" s="84"/>
      <c r="EG1162" s="84"/>
      <c r="EH1162" s="84"/>
      <c r="EI1162" s="84"/>
      <c r="EJ1162" s="84"/>
      <c r="EK1162" s="84"/>
      <c r="EL1162" s="84"/>
      <c r="EM1162" s="84"/>
      <c r="EN1162" s="84"/>
      <c r="EO1162" s="84"/>
      <c r="EP1162" s="84"/>
      <c r="EQ1162" s="84"/>
      <c r="ER1162" s="84"/>
      <c r="ES1162" s="84"/>
      <c r="ET1162" s="84"/>
      <c r="EU1162" s="84"/>
      <c r="EV1162" s="84"/>
      <c r="EW1162" s="84"/>
      <c r="EX1162" s="84"/>
      <c r="EY1162" s="84"/>
      <c r="EZ1162" s="84"/>
      <c r="FA1162" s="84"/>
      <c r="FB1162" s="84"/>
      <c r="FC1162" s="84"/>
      <c r="FD1162" s="84"/>
      <c r="FE1162" s="84"/>
      <c r="FF1162" s="84"/>
      <c r="FG1162" s="84"/>
      <c r="FH1162" s="84"/>
      <c r="FI1162" s="84"/>
      <c r="FJ1162" s="84"/>
      <c r="FK1162" s="84"/>
      <c r="FL1162" s="84"/>
      <c r="FM1162" s="84"/>
      <c r="FN1162" s="84"/>
      <c r="FO1162" s="84"/>
      <c r="FP1162" s="84"/>
      <c r="FQ1162" s="84"/>
      <c r="FR1162" s="84"/>
      <c r="FS1162" s="84"/>
      <c r="FT1162" s="84"/>
      <c r="FU1162" s="84"/>
      <c r="FV1162" s="84"/>
      <c r="FW1162" s="84"/>
      <c r="FX1162" s="84"/>
      <c r="FY1162" s="84"/>
      <c r="FZ1162" s="84"/>
      <c r="GA1162" s="84"/>
      <c r="GB1162" s="84"/>
      <c r="GC1162" s="84"/>
      <c r="GD1162" s="84"/>
      <c r="GE1162" s="84"/>
      <c r="GF1162" s="84"/>
      <c r="GG1162" s="84"/>
      <c r="GH1162" s="84"/>
      <c r="GI1162" s="84"/>
      <c r="GJ1162" s="84"/>
      <c r="GK1162" s="84"/>
      <c r="GL1162" s="84"/>
      <c r="GM1162" s="84"/>
      <c r="GN1162" s="84"/>
      <c r="GO1162" s="84"/>
      <c r="GP1162" s="84"/>
      <c r="GQ1162" s="84"/>
      <c r="GR1162" s="84"/>
      <c r="GS1162" s="84"/>
      <c r="GT1162" s="84"/>
      <c r="GU1162" s="84"/>
      <c r="GV1162" s="84"/>
      <c r="GW1162" s="84"/>
      <c r="GX1162" s="84"/>
      <c r="GY1162" s="84"/>
      <c r="GZ1162" s="84"/>
      <c r="HA1162" s="84"/>
      <c r="HB1162" s="84"/>
      <c r="HC1162" s="84"/>
      <c r="HD1162" s="84"/>
      <c r="HE1162" s="84"/>
      <c r="HF1162" s="84"/>
      <c r="HG1162" s="84"/>
      <c r="HH1162" s="84"/>
      <c r="HI1162" s="84"/>
      <c r="HJ1162" s="84"/>
      <c r="HK1162" s="84"/>
      <c r="HL1162" s="84"/>
      <c r="HM1162" s="84"/>
      <c r="HN1162" s="84"/>
      <c r="HO1162" s="84"/>
      <c r="HP1162" s="84"/>
      <c r="HQ1162" s="84"/>
      <c r="HR1162" s="84"/>
      <c r="HS1162" s="84"/>
      <c r="HT1162" s="84"/>
      <c r="HU1162" s="84"/>
      <c r="HV1162" s="84"/>
      <c r="HW1162" s="84"/>
      <c r="HX1162" s="84"/>
      <c r="HY1162" s="84"/>
      <c r="HZ1162" s="84"/>
      <c r="IA1162" s="84"/>
      <c r="IB1162" s="84"/>
      <c r="IC1162" s="84"/>
      <c r="ID1162" s="84"/>
      <c r="IE1162" s="84"/>
      <c r="IF1162" s="84"/>
      <c r="IG1162" s="84"/>
      <c r="IH1162" s="84"/>
      <c r="II1162" s="84"/>
      <c r="IJ1162" s="84"/>
      <c r="IK1162" s="84"/>
      <c r="IL1162" s="84"/>
    </row>
    <row r="1163" spans="1:246">
      <c r="A1163" s="49" t="s">
        <v>887</v>
      </c>
      <c r="B1163" s="49" t="s">
        <v>1318</v>
      </c>
      <c r="E1163" s="65" t="s">
        <v>45</v>
      </c>
      <c r="F1163" s="75" t="s">
        <v>713</v>
      </c>
      <c r="G1163" s="124"/>
      <c r="H1163" s="273">
        <f t="shared" ref="H1163:Y1163" si="253">SUM(H1164:H1170)</f>
        <v>1850.9999999999998</v>
      </c>
      <c r="I1163" s="273">
        <f t="shared" si="253"/>
        <v>1850.9999999999998</v>
      </c>
      <c r="J1163" s="68">
        <f t="shared" si="253"/>
        <v>0</v>
      </c>
      <c r="K1163" s="68">
        <f t="shared" si="253"/>
        <v>0</v>
      </c>
      <c r="L1163" s="69">
        <f t="shared" si="253"/>
        <v>658</v>
      </c>
      <c r="M1163" s="68">
        <f t="shared" si="253"/>
        <v>658</v>
      </c>
      <c r="N1163" s="70">
        <f t="shared" si="253"/>
        <v>0</v>
      </c>
      <c r="O1163" s="68">
        <f t="shared" si="253"/>
        <v>0</v>
      </c>
      <c r="P1163" s="68">
        <f t="shared" si="253"/>
        <v>1193</v>
      </c>
      <c r="Q1163" s="68">
        <f t="shared" si="253"/>
        <v>1193</v>
      </c>
      <c r="R1163" s="70">
        <f t="shared" si="253"/>
        <v>0</v>
      </c>
      <c r="S1163" s="70">
        <f t="shared" si="253"/>
        <v>0</v>
      </c>
      <c r="T1163" s="70">
        <f t="shared" si="253"/>
        <v>133.48700000000002</v>
      </c>
      <c r="U1163" s="70">
        <f t="shared" si="253"/>
        <v>133.48700000000002</v>
      </c>
      <c r="V1163" s="70">
        <f t="shared" si="253"/>
        <v>0</v>
      </c>
      <c r="W1163" s="70">
        <f t="shared" si="253"/>
        <v>0</v>
      </c>
      <c r="X1163" s="70">
        <f t="shared" si="253"/>
        <v>0</v>
      </c>
      <c r="Y1163" s="70">
        <f t="shared" si="253"/>
        <v>0</v>
      </c>
      <c r="Z1163" s="50">
        <f t="shared" si="228"/>
        <v>1850.9999999999998</v>
      </c>
      <c r="AA1163" s="51">
        <f t="shared" si="229"/>
        <v>658</v>
      </c>
      <c r="AB1163" s="51">
        <f t="shared" si="230"/>
        <v>1193</v>
      </c>
      <c r="AC1163" s="51">
        <f t="shared" si="231"/>
        <v>133.48700000000002</v>
      </c>
    </row>
    <row r="1164" spans="1:246" ht="30">
      <c r="A1164" s="49" t="s">
        <v>887</v>
      </c>
      <c r="B1164" s="49" t="s">
        <v>1318</v>
      </c>
      <c r="E1164" s="90">
        <v>1</v>
      </c>
      <c r="F1164" s="115" t="s">
        <v>809</v>
      </c>
      <c r="G1164" s="124" t="s">
        <v>716</v>
      </c>
      <c r="H1164" s="274">
        <f>SUM(I1164:K1164)</f>
        <v>487.6</v>
      </c>
      <c r="I1164" s="292">
        <v>487.6</v>
      </c>
      <c r="J1164" s="188"/>
      <c r="K1164" s="188"/>
      <c r="L1164" s="80">
        <v>487.6</v>
      </c>
      <c r="M1164" s="188">
        <v>487.6</v>
      </c>
      <c r="N1164" s="138"/>
      <c r="O1164" s="188"/>
      <c r="P1164" s="188">
        <v>0</v>
      </c>
      <c r="Q1164" s="188">
        <v>0</v>
      </c>
      <c r="R1164" s="138"/>
      <c r="S1164" s="138"/>
      <c r="T1164" s="138">
        <v>54.807000000000016</v>
      </c>
      <c r="U1164" s="138">
        <v>54.807000000000016</v>
      </c>
      <c r="V1164" s="138"/>
      <c r="W1164" s="138"/>
      <c r="X1164" s="82" t="s">
        <v>715</v>
      </c>
      <c r="Y1164" s="82"/>
      <c r="Z1164" s="50">
        <f t="shared" ref="Z1164:Z1184" si="254">I1164+J1164+K1164</f>
        <v>487.6</v>
      </c>
      <c r="AA1164" s="51">
        <f t="shared" ref="AA1164:AA1186" si="255">M1164+N1164+O1164</f>
        <v>487.6</v>
      </c>
      <c r="AB1164" s="51">
        <f t="shared" ref="AB1164:AB1189" si="256">Q1164+R1164+S1164</f>
        <v>0</v>
      </c>
      <c r="AC1164" s="51">
        <f t="shared" ref="AC1164:AC1186" si="257">U1164+V1164+W1164</f>
        <v>54.807000000000016</v>
      </c>
    </row>
    <row r="1165" spans="1:246" ht="45">
      <c r="A1165" s="49" t="s">
        <v>887</v>
      </c>
      <c r="B1165" s="49" t="s">
        <v>1318</v>
      </c>
      <c r="E1165" s="90">
        <v>2</v>
      </c>
      <c r="F1165" s="115" t="s">
        <v>810</v>
      </c>
      <c r="G1165" s="124" t="s">
        <v>714</v>
      </c>
      <c r="H1165" s="274">
        <f>SUM(I1165:K1165)</f>
        <v>596.5</v>
      </c>
      <c r="I1165" s="292">
        <v>596.5</v>
      </c>
      <c r="J1165" s="188"/>
      <c r="K1165" s="188"/>
      <c r="L1165" s="80"/>
      <c r="M1165" s="188"/>
      <c r="N1165" s="138"/>
      <c r="O1165" s="188"/>
      <c r="P1165" s="188">
        <v>596.5</v>
      </c>
      <c r="Q1165" s="188">
        <v>596.5</v>
      </c>
      <c r="R1165" s="138"/>
      <c r="S1165" s="138"/>
      <c r="T1165" s="138">
        <v>0</v>
      </c>
      <c r="U1165" s="138">
        <v>0</v>
      </c>
      <c r="V1165" s="138"/>
      <c r="W1165" s="138"/>
      <c r="X1165" s="82" t="s">
        <v>715</v>
      </c>
      <c r="Y1165" s="82"/>
      <c r="Z1165" s="50">
        <f t="shared" si="254"/>
        <v>596.5</v>
      </c>
      <c r="AA1165" s="51">
        <f t="shared" si="255"/>
        <v>0</v>
      </c>
      <c r="AB1165" s="51">
        <f t="shared" si="256"/>
        <v>596.5</v>
      </c>
      <c r="AC1165" s="51">
        <f t="shared" si="257"/>
        <v>0</v>
      </c>
    </row>
    <row r="1166" spans="1:246" ht="45">
      <c r="A1166" s="49" t="s">
        <v>887</v>
      </c>
      <c r="B1166" s="49" t="s">
        <v>1318</v>
      </c>
      <c r="E1166" s="90">
        <v>3</v>
      </c>
      <c r="F1166" s="115" t="s">
        <v>811</v>
      </c>
      <c r="G1166" s="124" t="s">
        <v>717</v>
      </c>
      <c r="H1166" s="274">
        <v>96.1</v>
      </c>
      <c r="I1166" s="292">
        <v>96.1</v>
      </c>
      <c r="J1166" s="188"/>
      <c r="K1166" s="188"/>
      <c r="L1166" s="80">
        <v>96.1</v>
      </c>
      <c r="M1166" s="188">
        <v>96.1</v>
      </c>
      <c r="N1166" s="138"/>
      <c r="O1166" s="188"/>
      <c r="P1166" s="188">
        <v>0</v>
      </c>
      <c r="Q1166" s="188">
        <v>0</v>
      </c>
      <c r="R1166" s="138"/>
      <c r="S1166" s="138"/>
      <c r="T1166" s="138">
        <v>4.3799999999999955</v>
      </c>
      <c r="U1166" s="138">
        <v>4.3799999999999955</v>
      </c>
      <c r="V1166" s="138"/>
      <c r="W1166" s="138"/>
      <c r="X1166" s="82" t="s">
        <v>718</v>
      </c>
      <c r="Y1166" s="82"/>
      <c r="Z1166" s="50">
        <f t="shared" si="254"/>
        <v>96.1</v>
      </c>
      <c r="AA1166" s="51">
        <f t="shared" si="255"/>
        <v>96.1</v>
      </c>
      <c r="AB1166" s="51">
        <f t="shared" si="256"/>
        <v>0</v>
      </c>
      <c r="AC1166" s="51">
        <f t="shared" si="257"/>
        <v>4.3799999999999955</v>
      </c>
    </row>
    <row r="1167" spans="1:246" ht="30">
      <c r="A1167" s="49" t="s">
        <v>887</v>
      </c>
      <c r="B1167" s="49" t="s">
        <v>1318</v>
      </c>
      <c r="E1167" s="90">
        <v>4</v>
      </c>
      <c r="F1167" s="115" t="s">
        <v>813</v>
      </c>
      <c r="G1167" s="124" t="s">
        <v>812</v>
      </c>
      <c r="H1167" s="274">
        <v>18.55</v>
      </c>
      <c r="I1167" s="292">
        <v>18.55</v>
      </c>
      <c r="J1167" s="188"/>
      <c r="K1167" s="188"/>
      <c r="L1167" s="80">
        <v>18.55</v>
      </c>
      <c r="M1167" s="188">
        <v>18.55</v>
      </c>
      <c r="N1167" s="138"/>
      <c r="O1167" s="188"/>
      <c r="P1167" s="188">
        <v>0</v>
      </c>
      <c r="Q1167" s="188">
        <v>0</v>
      </c>
      <c r="R1167" s="138"/>
      <c r="S1167" s="138"/>
      <c r="T1167" s="138">
        <v>18.55</v>
      </c>
      <c r="U1167" s="138">
        <v>18.55</v>
      </c>
      <c r="V1167" s="138"/>
      <c r="W1167" s="138"/>
      <c r="X1167" s="82" t="s">
        <v>718</v>
      </c>
      <c r="Y1167" s="82"/>
      <c r="Z1167" s="50">
        <f t="shared" si="254"/>
        <v>18.55</v>
      </c>
      <c r="AA1167" s="51">
        <f t="shared" si="255"/>
        <v>18.55</v>
      </c>
      <c r="AB1167" s="51">
        <f t="shared" si="256"/>
        <v>0</v>
      </c>
      <c r="AC1167" s="51">
        <f t="shared" si="257"/>
        <v>18.55</v>
      </c>
    </row>
    <row r="1168" spans="1:246" ht="45">
      <c r="A1168" s="49" t="s">
        <v>887</v>
      </c>
      <c r="B1168" s="49" t="s">
        <v>1318</v>
      </c>
      <c r="E1168" s="90">
        <v>5</v>
      </c>
      <c r="F1168" s="115" t="s">
        <v>814</v>
      </c>
      <c r="G1168" s="124" t="s">
        <v>719</v>
      </c>
      <c r="H1168" s="274">
        <f>SUM(I1168:K1168)</f>
        <v>18.55</v>
      </c>
      <c r="I1168" s="292">
        <v>18.55</v>
      </c>
      <c r="J1168" s="188"/>
      <c r="K1168" s="188"/>
      <c r="L1168" s="80">
        <f>SUM(M1168:O1168)</f>
        <v>18.55</v>
      </c>
      <c r="M1168" s="188">
        <v>18.55</v>
      </c>
      <c r="N1168" s="138"/>
      <c r="O1168" s="188"/>
      <c r="P1168" s="188">
        <f>SUM(Q1168:S1168)</f>
        <v>0</v>
      </c>
      <c r="Q1168" s="188">
        <v>0</v>
      </c>
      <c r="R1168" s="138"/>
      <c r="S1168" s="138"/>
      <c r="T1168" s="138">
        <f>SUM(U1168:W1168)</f>
        <v>18.55</v>
      </c>
      <c r="U1168" s="138">
        <v>18.55</v>
      </c>
      <c r="V1168" s="138"/>
      <c r="W1168" s="138"/>
      <c r="X1168" s="82" t="s">
        <v>718</v>
      </c>
      <c r="Y1168" s="82"/>
      <c r="Z1168" s="50">
        <f t="shared" si="254"/>
        <v>18.55</v>
      </c>
      <c r="AA1168" s="51">
        <f t="shared" si="255"/>
        <v>18.55</v>
      </c>
      <c r="AB1168" s="51">
        <f t="shared" si="256"/>
        <v>0</v>
      </c>
      <c r="AC1168" s="51">
        <f t="shared" si="257"/>
        <v>18.55</v>
      </c>
    </row>
    <row r="1169" spans="1:246" ht="45">
      <c r="A1169" s="49" t="s">
        <v>887</v>
      </c>
      <c r="B1169" s="49" t="s">
        <v>1318</v>
      </c>
      <c r="E1169" s="90">
        <v>6</v>
      </c>
      <c r="F1169" s="115" t="s">
        <v>815</v>
      </c>
      <c r="G1169" s="124" t="s">
        <v>775</v>
      </c>
      <c r="H1169" s="274">
        <f>SUM(I1169:K1169)</f>
        <v>37.200000000000003</v>
      </c>
      <c r="I1169" s="292">
        <v>37.200000000000003</v>
      </c>
      <c r="J1169" s="188"/>
      <c r="K1169" s="188"/>
      <c r="L1169" s="80">
        <f>SUM(M1169:O1169)</f>
        <v>37.200000000000003</v>
      </c>
      <c r="M1169" s="188">
        <v>37.200000000000003</v>
      </c>
      <c r="N1169" s="138"/>
      <c r="O1169" s="188"/>
      <c r="P1169" s="188">
        <f>SUM(Q1169:S1169)</f>
        <v>0</v>
      </c>
      <c r="Q1169" s="188">
        <v>0</v>
      </c>
      <c r="R1169" s="138"/>
      <c r="S1169" s="138"/>
      <c r="T1169" s="138">
        <f>SUM(U1169:W1169)</f>
        <v>37.200000000000003</v>
      </c>
      <c r="U1169" s="138">
        <v>37.200000000000003</v>
      </c>
      <c r="V1169" s="138"/>
      <c r="W1169" s="138"/>
      <c r="X1169" s="82" t="s">
        <v>720</v>
      </c>
      <c r="Y1169" s="82"/>
      <c r="Z1169" s="50">
        <f t="shared" si="254"/>
        <v>37.200000000000003</v>
      </c>
      <c r="AA1169" s="51">
        <f t="shared" si="255"/>
        <v>37.200000000000003</v>
      </c>
      <c r="AB1169" s="51">
        <f t="shared" si="256"/>
        <v>0</v>
      </c>
      <c r="AC1169" s="51">
        <f t="shared" si="257"/>
        <v>37.200000000000003</v>
      </c>
    </row>
    <row r="1170" spans="1:246" ht="30">
      <c r="A1170" s="49" t="s">
        <v>887</v>
      </c>
      <c r="B1170" s="49" t="s">
        <v>1318</v>
      </c>
      <c r="E1170" s="90">
        <v>7</v>
      </c>
      <c r="F1170" s="115" t="s">
        <v>816</v>
      </c>
      <c r="G1170" s="124" t="s">
        <v>720</v>
      </c>
      <c r="H1170" s="274">
        <f>SUM(I1170:K1170)</f>
        <v>596.5</v>
      </c>
      <c r="I1170" s="292">
        <v>596.5</v>
      </c>
      <c r="J1170" s="188"/>
      <c r="K1170" s="188"/>
      <c r="L1170" s="80">
        <f>SUM(M1170:O1170)</f>
        <v>0</v>
      </c>
      <c r="M1170" s="188"/>
      <c r="N1170" s="138"/>
      <c r="O1170" s="188"/>
      <c r="P1170" s="188">
        <f>SUM(Q1170:S1170)</f>
        <v>596.5</v>
      </c>
      <c r="Q1170" s="188">
        <v>596.5</v>
      </c>
      <c r="R1170" s="138"/>
      <c r="S1170" s="138"/>
      <c r="T1170" s="138">
        <f>SUM(U1170:W1170)</f>
        <v>0</v>
      </c>
      <c r="U1170" s="138">
        <v>0</v>
      </c>
      <c r="V1170" s="138"/>
      <c r="W1170" s="138"/>
      <c r="X1170" s="82" t="s">
        <v>720</v>
      </c>
      <c r="Y1170" s="82"/>
      <c r="Z1170" s="50">
        <f t="shared" si="254"/>
        <v>596.5</v>
      </c>
      <c r="AA1170" s="51">
        <f t="shared" si="255"/>
        <v>0</v>
      </c>
      <c r="AB1170" s="51">
        <f t="shared" si="256"/>
        <v>596.5</v>
      </c>
      <c r="AC1170" s="51">
        <f t="shared" si="257"/>
        <v>0</v>
      </c>
    </row>
    <row r="1171" spans="1:246">
      <c r="B1171" s="49" t="s">
        <v>1318</v>
      </c>
      <c r="E1171" s="116" t="s">
        <v>905</v>
      </c>
      <c r="F1171" s="248" t="s">
        <v>1081</v>
      </c>
      <c r="G1171" s="122"/>
      <c r="H1171" s="297">
        <f>SUM(H1172:H1178)</f>
        <v>2370.6750000000002</v>
      </c>
      <c r="I1171" s="298">
        <f t="shared" ref="I1171:W1171" si="258">SUM(I1172:I1178)</f>
        <v>2328</v>
      </c>
      <c r="J1171" s="220">
        <f t="shared" si="258"/>
        <v>0</v>
      </c>
      <c r="K1171" s="220">
        <f t="shared" si="258"/>
        <v>42.674999999999997</v>
      </c>
      <c r="L1171" s="220">
        <f t="shared" si="258"/>
        <v>887.67499999999995</v>
      </c>
      <c r="M1171" s="220">
        <f t="shared" si="258"/>
        <v>845</v>
      </c>
      <c r="N1171" s="220">
        <f t="shared" si="258"/>
        <v>0</v>
      </c>
      <c r="O1171" s="220">
        <f t="shared" si="258"/>
        <v>42.674999999999997</v>
      </c>
      <c r="P1171" s="220">
        <f t="shared" si="258"/>
        <v>1483</v>
      </c>
      <c r="Q1171" s="219">
        <f t="shared" si="258"/>
        <v>1483</v>
      </c>
      <c r="R1171" s="220">
        <f t="shared" si="258"/>
        <v>0</v>
      </c>
      <c r="S1171" s="220">
        <f t="shared" si="258"/>
        <v>0</v>
      </c>
      <c r="T1171" s="221">
        <f t="shared" si="258"/>
        <v>0</v>
      </c>
      <c r="U1171" s="221">
        <f t="shared" si="258"/>
        <v>0</v>
      </c>
      <c r="V1171" s="220">
        <f t="shared" si="258"/>
        <v>0</v>
      </c>
      <c r="W1171" s="220">
        <f t="shared" si="258"/>
        <v>0</v>
      </c>
      <c r="X1171" s="220" t="e">
        <f>SUM(#REF!)</f>
        <v>#REF!</v>
      </c>
      <c r="Y1171" s="90"/>
      <c r="Z1171" s="50">
        <f t="shared" si="254"/>
        <v>2370.6750000000002</v>
      </c>
      <c r="AA1171" s="51">
        <f t="shared" si="255"/>
        <v>887.67499999999995</v>
      </c>
      <c r="AB1171" s="51">
        <f t="shared" si="256"/>
        <v>1483</v>
      </c>
      <c r="AC1171" s="51">
        <f t="shared" si="257"/>
        <v>0</v>
      </c>
    </row>
    <row r="1172" spans="1:246" ht="30">
      <c r="B1172" s="49" t="s">
        <v>1318</v>
      </c>
      <c r="E1172" s="116">
        <v>1</v>
      </c>
      <c r="F1172" s="115" t="s">
        <v>1091</v>
      </c>
      <c r="G1172" s="394" t="s">
        <v>1259</v>
      </c>
      <c r="H1172" s="295">
        <v>887.67499999999995</v>
      </c>
      <c r="I1172" s="275">
        <v>845</v>
      </c>
      <c r="J1172" s="200"/>
      <c r="K1172" s="200">
        <v>42.674999999999997</v>
      </c>
      <c r="L1172" s="200">
        <v>887.67499999999995</v>
      </c>
      <c r="M1172" s="200">
        <v>845</v>
      </c>
      <c r="N1172" s="200"/>
      <c r="O1172" s="200">
        <v>42.674999999999997</v>
      </c>
      <c r="P1172" s="200">
        <v>0</v>
      </c>
      <c r="Q1172" s="197"/>
      <c r="R1172" s="200"/>
      <c r="S1172" s="200"/>
      <c r="T1172" s="249">
        <v>0</v>
      </c>
      <c r="U1172" s="249">
        <v>0</v>
      </c>
      <c r="V1172" s="200"/>
      <c r="W1172" s="200"/>
      <c r="X1172" s="200" t="s">
        <v>907</v>
      </c>
      <c r="Y1172" s="90"/>
      <c r="Z1172" s="50">
        <f t="shared" si="254"/>
        <v>887.67499999999995</v>
      </c>
      <c r="AA1172" s="51">
        <f t="shared" si="255"/>
        <v>887.67499999999995</v>
      </c>
      <c r="AB1172" s="51">
        <f t="shared" si="256"/>
        <v>0</v>
      </c>
      <c r="AC1172" s="51">
        <f t="shared" si="257"/>
        <v>0</v>
      </c>
    </row>
    <row r="1173" spans="1:246" ht="45">
      <c r="B1173" s="49" t="s">
        <v>1318</v>
      </c>
      <c r="E1173" s="116">
        <v>2</v>
      </c>
      <c r="F1173" s="115" t="s">
        <v>1092</v>
      </c>
      <c r="G1173" s="394"/>
      <c r="H1173" s="295">
        <v>105</v>
      </c>
      <c r="I1173" s="275">
        <v>105</v>
      </c>
      <c r="J1173" s="200"/>
      <c r="K1173" s="200"/>
      <c r="L1173" s="200">
        <v>0</v>
      </c>
      <c r="M1173" s="200"/>
      <c r="N1173" s="200"/>
      <c r="O1173" s="200"/>
      <c r="P1173" s="200">
        <v>105</v>
      </c>
      <c r="Q1173" s="197">
        <v>105</v>
      </c>
      <c r="R1173" s="200"/>
      <c r="S1173" s="200"/>
      <c r="T1173" s="249">
        <v>0</v>
      </c>
      <c r="U1173" s="249">
        <v>0</v>
      </c>
      <c r="V1173" s="200"/>
      <c r="W1173" s="200"/>
      <c r="X1173" s="200" t="s">
        <v>918</v>
      </c>
      <c r="Y1173" s="90"/>
      <c r="Z1173" s="50">
        <f t="shared" si="254"/>
        <v>105</v>
      </c>
      <c r="AA1173" s="51">
        <f t="shared" si="255"/>
        <v>0</v>
      </c>
      <c r="AB1173" s="51">
        <f t="shared" si="256"/>
        <v>105</v>
      </c>
      <c r="AC1173" s="51">
        <f t="shared" si="257"/>
        <v>0</v>
      </c>
    </row>
    <row r="1174" spans="1:246" ht="45">
      <c r="B1174" s="49" t="s">
        <v>1318</v>
      </c>
      <c r="E1174" s="116">
        <v>3</v>
      </c>
      <c r="F1174" s="115" t="s">
        <v>1311</v>
      </c>
      <c r="G1174" s="90" t="s">
        <v>907</v>
      </c>
      <c r="H1174" s="295">
        <v>424</v>
      </c>
      <c r="I1174" s="275">
        <v>424</v>
      </c>
      <c r="J1174" s="200"/>
      <c r="K1174" s="200"/>
      <c r="L1174" s="200">
        <v>0</v>
      </c>
      <c r="M1174" s="200"/>
      <c r="N1174" s="200"/>
      <c r="O1174" s="200"/>
      <c r="P1174" s="200">
        <v>424</v>
      </c>
      <c r="Q1174" s="197">
        <v>424</v>
      </c>
      <c r="R1174" s="200"/>
      <c r="S1174" s="200"/>
      <c r="T1174" s="249">
        <v>0</v>
      </c>
      <c r="U1174" s="249"/>
      <c r="V1174" s="200"/>
      <c r="W1174" s="200"/>
      <c r="X1174" s="200" t="s">
        <v>907</v>
      </c>
      <c r="Y1174" s="90"/>
      <c r="Z1174" s="50">
        <f t="shared" si="254"/>
        <v>424</v>
      </c>
      <c r="AA1174" s="51">
        <f t="shared" si="255"/>
        <v>0</v>
      </c>
      <c r="AB1174" s="51">
        <f t="shared" si="256"/>
        <v>424</v>
      </c>
      <c r="AC1174" s="51">
        <f t="shared" si="257"/>
        <v>0</v>
      </c>
    </row>
    <row r="1175" spans="1:246" ht="45">
      <c r="B1175" s="49" t="s">
        <v>1318</v>
      </c>
      <c r="E1175" s="116">
        <v>4</v>
      </c>
      <c r="F1175" s="115" t="s">
        <v>1312</v>
      </c>
      <c r="G1175" s="90" t="s">
        <v>916</v>
      </c>
      <c r="H1175" s="295">
        <v>254</v>
      </c>
      <c r="I1175" s="275">
        <v>254</v>
      </c>
      <c r="J1175" s="200"/>
      <c r="K1175" s="200"/>
      <c r="L1175" s="200">
        <v>0</v>
      </c>
      <c r="M1175" s="200"/>
      <c r="N1175" s="200"/>
      <c r="O1175" s="200"/>
      <c r="P1175" s="200">
        <v>254</v>
      </c>
      <c r="Q1175" s="197">
        <v>254</v>
      </c>
      <c r="R1175" s="200"/>
      <c r="S1175" s="200"/>
      <c r="T1175" s="249">
        <v>0</v>
      </c>
      <c r="U1175" s="249"/>
      <c r="V1175" s="200"/>
      <c r="W1175" s="200"/>
      <c r="X1175" s="200" t="s">
        <v>916</v>
      </c>
      <c r="Y1175" s="90"/>
      <c r="Z1175" s="50">
        <f t="shared" si="254"/>
        <v>254</v>
      </c>
      <c r="AA1175" s="51">
        <f t="shared" si="255"/>
        <v>0</v>
      </c>
      <c r="AB1175" s="51">
        <f t="shared" si="256"/>
        <v>254</v>
      </c>
      <c r="AC1175" s="51">
        <f t="shared" si="257"/>
        <v>0</v>
      </c>
    </row>
    <row r="1176" spans="1:246" ht="45">
      <c r="B1176" s="49" t="s">
        <v>1318</v>
      </c>
      <c r="E1176" s="116">
        <v>5</v>
      </c>
      <c r="F1176" s="115" t="s">
        <v>1092</v>
      </c>
      <c r="G1176" s="90" t="s">
        <v>918</v>
      </c>
      <c r="H1176" s="295">
        <v>149</v>
      </c>
      <c r="I1176" s="275">
        <v>149</v>
      </c>
      <c r="J1176" s="200"/>
      <c r="K1176" s="200"/>
      <c r="L1176" s="200">
        <v>0</v>
      </c>
      <c r="M1176" s="200"/>
      <c r="N1176" s="200"/>
      <c r="O1176" s="200"/>
      <c r="P1176" s="200">
        <v>149</v>
      </c>
      <c r="Q1176" s="197">
        <v>149</v>
      </c>
      <c r="R1176" s="200"/>
      <c r="S1176" s="200"/>
      <c r="T1176" s="249">
        <v>0</v>
      </c>
      <c r="U1176" s="249"/>
      <c r="V1176" s="200"/>
      <c r="W1176" s="200"/>
      <c r="X1176" s="200" t="s">
        <v>918</v>
      </c>
      <c r="Y1176" s="90"/>
      <c r="Z1176" s="50">
        <f t="shared" si="254"/>
        <v>149</v>
      </c>
      <c r="AA1176" s="51">
        <f t="shared" si="255"/>
        <v>0</v>
      </c>
      <c r="AB1176" s="51">
        <f t="shared" si="256"/>
        <v>149</v>
      </c>
      <c r="AC1176" s="51">
        <f t="shared" si="257"/>
        <v>0</v>
      </c>
    </row>
    <row r="1177" spans="1:246" ht="45">
      <c r="B1177" s="49" t="s">
        <v>1318</v>
      </c>
      <c r="E1177" s="116">
        <v>6</v>
      </c>
      <c r="F1177" s="115" t="s">
        <v>1313</v>
      </c>
      <c r="G1177" s="90" t="s">
        <v>911</v>
      </c>
      <c r="H1177" s="295">
        <v>424</v>
      </c>
      <c r="I1177" s="275">
        <v>424</v>
      </c>
      <c r="J1177" s="200"/>
      <c r="K1177" s="200"/>
      <c r="L1177" s="200">
        <v>0</v>
      </c>
      <c r="M1177" s="200"/>
      <c r="N1177" s="200"/>
      <c r="O1177" s="200"/>
      <c r="P1177" s="200">
        <v>424</v>
      </c>
      <c r="Q1177" s="197">
        <v>424</v>
      </c>
      <c r="R1177" s="200"/>
      <c r="S1177" s="200"/>
      <c r="T1177" s="249">
        <v>0</v>
      </c>
      <c r="U1177" s="249"/>
      <c r="V1177" s="200"/>
      <c r="W1177" s="200"/>
      <c r="X1177" s="200" t="s">
        <v>911</v>
      </c>
      <c r="Y1177" s="90"/>
      <c r="Z1177" s="50">
        <f t="shared" si="254"/>
        <v>424</v>
      </c>
      <c r="AA1177" s="51">
        <f t="shared" si="255"/>
        <v>0</v>
      </c>
      <c r="AB1177" s="51">
        <f t="shared" si="256"/>
        <v>424</v>
      </c>
      <c r="AC1177" s="51">
        <f t="shared" si="257"/>
        <v>0</v>
      </c>
    </row>
    <row r="1178" spans="1:246" ht="45">
      <c r="B1178" s="49" t="s">
        <v>1318</v>
      </c>
      <c r="E1178" s="116">
        <v>7</v>
      </c>
      <c r="F1178" s="115" t="s">
        <v>1314</v>
      </c>
      <c r="G1178" s="90" t="s">
        <v>891</v>
      </c>
      <c r="H1178" s="295">
        <v>127</v>
      </c>
      <c r="I1178" s="275">
        <v>127</v>
      </c>
      <c r="J1178" s="200"/>
      <c r="K1178" s="200"/>
      <c r="L1178" s="200"/>
      <c r="M1178" s="200"/>
      <c r="N1178" s="200"/>
      <c r="O1178" s="200"/>
      <c r="P1178" s="200">
        <v>127</v>
      </c>
      <c r="Q1178" s="197">
        <v>127</v>
      </c>
      <c r="R1178" s="200"/>
      <c r="S1178" s="200"/>
      <c r="T1178" s="249">
        <v>0</v>
      </c>
      <c r="U1178" s="249"/>
      <c r="V1178" s="200"/>
      <c r="W1178" s="200"/>
      <c r="X1178" s="200" t="s">
        <v>891</v>
      </c>
      <c r="Y1178" s="90"/>
      <c r="Z1178" s="50">
        <f t="shared" si="254"/>
        <v>127</v>
      </c>
      <c r="AA1178" s="51">
        <f t="shared" si="255"/>
        <v>0</v>
      </c>
      <c r="AB1178" s="51">
        <f t="shared" si="256"/>
        <v>127</v>
      </c>
      <c r="AC1178" s="51">
        <f t="shared" si="257"/>
        <v>0</v>
      </c>
    </row>
    <row r="1179" spans="1:246" s="127" customFormat="1">
      <c r="B1179" s="49" t="s">
        <v>1318</v>
      </c>
      <c r="E1179" s="116" t="s">
        <v>1093</v>
      </c>
      <c r="F1179" s="248" t="s">
        <v>1114</v>
      </c>
      <c r="G1179" s="118"/>
      <c r="H1179" s="297">
        <f>SUM(H1180)</f>
        <v>4771</v>
      </c>
      <c r="I1179" s="298">
        <f t="shared" ref="I1179:W1179" si="259">SUM(I1180)</f>
        <v>4655</v>
      </c>
      <c r="J1179" s="221">
        <f t="shared" si="259"/>
        <v>0</v>
      </c>
      <c r="K1179" s="221">
        <f t="shared" si="259"/>
        <v>0</v>
      </c>
      <c r="L1179" s="220">
        <f t="shared" si="259"/>
        <v>1757</v>
      </c>
      <c r="M1179" s="221">
        <f t="shared" si="259"/>
        <v>1757</v>
      </c>
      <c r="N1179" s="221">
        <f t="shared" si="259"/>
        <v>0</v>
      </c>
      <c r="O1179" s="221">
        <f t="shared" si="259"/>
        <v>0</v>
      </c>
      <c r="P1179" s="221">
        <f>SUM(Q1179:S1179)</f>
        <v>2898</v>
      </c>
      <c r="Q1179" s="219">
        <f t="shared" si="259"/>
        <v>2898</v>
      </c>
      <c r="R1179" s="221">
        <f t="shared" si="259"/>
        <v>0</v>
      </c>
      <c r="S1179" s="221">
        <f t="shared" si="259"/>
        <v>0</v>
      </c>
      <c r="T1179" s="221">
        <f t="shared" si="259"/>
        <v>0</v>
      </c>
      <c r="U1179" s="221">
        <f t="shared" si="259"/>
        <v>0</v>
      </c>
      <c r="V1179" s="221">
        <f t="shared" si="259"/>
        <v>0</v>
      </c>
      <c r="W1179" s="221">
        <f t="shared" si="259"/>
        <v>0</v>
      </c>
      <c r="X1179" s="213"/>
      <c r="Y1179" s="122"/>
      <c r="Z1179" s="50">
        <f t="shared" si="254"/>
        <v>4655</v>
      </c>
      <c r="AA1179" s="51">
        <f t="shared" si="255"/>
        <v>1757</v>
      </c>
      <c r="AB1179" s="51">
        <f t="shared" si="256"/>
        <v>2898</v>
      </c>
      <c r="AC1179" s="51">
        <f t="shared" si="257"/>
        <v>0</v>
      </c>
      <c r="AD1179" s="73"/>
      <c r="AE1179" s="73"/>
      <c r="AF1179" s="73"/>
      <c r="AG1179" s="73"/>
      <c r="AH1179" s="73"/>
      <c r="AI1179" s="73"/>
      <c r="AJ1179" s="73"/>
      <c r="AK1179" s="73"/>
      <c r="AL1179" s="73"/>
      <c r="AM1179" s="73"/>
      <c r="AN1179" s="73"/>
      <c r="AO1179" s="73"/>
      <c r="AP1179" s="73"/>
      <c r="AQ1179" s="73"/>
      <c r="AR1179" s="73"/>
      <c r="AS1179" s="73"/>
      <c r="AT1179" s="73"/>
      <c r="AU1179" s="73"/>
      <c r="AV1179" s="73"/>
      <c r="AW1179" s="73"/>
      <c r="AX1179" s="73"/>
      <c r="AY1179" s="73"/>
      <c r="AZ1179" s="73"/>
      <c r="BA1179" s="73"/>
      <c r="BB1179" s="73"/>
      <c r="BC1179" s="73"/>
      <c r="BD1179" s="73"/>
      <c r="BE1179" s="73"/>
      <c r="BF1179" s="73"/>
      <c r="BG1179" s="73"/>
      <c r="BH1179" s="73"/>
      <c r="BI1179" s="73"/>
      <c r="BJ1179" s="73"/>
      <c r="BK1179" s="73"/>
      <c r="BL1179" s="73"/>
      <c r="BM1179" s="73"/>
      <c r="BN1179" s="73"/>
      <c r="BO1179" s="73"/>
      <c r="BP1179" s="73"/>
      <c r="BQ1179" s="73"/>
      <c r="BR1179" s="73"/>
      <c r="BS1179" s="73"/>
      <c r="BT1179" s="73"/>
      <c r="BU1179" s="73"/>
      <c r="BV1179" s="73"/>
      <c r="BW1179" s="73"/>
      <c r="BX1179" s="73"/>
      <c r="BY1179" s="73"/>
      <c r="BZ1179" s="73"/>
      <c r="CA1179" s="73"/>
      <c r="CB1179" s="73"/>
      <c r="CC1179" s="73"/>
      <c r="CD1179" s="73"/>
      <c r="CE1179" s="73"/>
      <c r="CF1179" s="73"/>
      <c r="CG1179" s="73"/>
      <c r="CH1179" s="73"/>
      <c r="CI1179" s="73"/>
      <c r="CJ1179" s="73"/>
      <c r="CK1179" s="73"/>
      <c r="CL1179" s="73"/>
      <c r="CM1179" s="73"/>
      <c r="CN1179" s="73"/>
      <c r="CO1179" s="73"/>
      <c r="CP1179" s="73"/>
      <c r="CQ1179" s="73"/>
      <c r="CR1179" s="73"/>
      <c r="CS1179" s="73"/>
      <c r="CT1179" s="73"/>
      <c r="CU1179" s="73"/>
      <c r="CV1179" s="73"/>
      <c r="CW1179" s="73"/>
      <c r="CX1179" s="73"/>
      <c r="CY1179" s="73"/>
      <c r="CZ1179" s="73"/>
      <c r="DA1179" s="73"/>
      <c r="DB1179" s="73"/>
      <c r="DC1179" s="73"/>
      <c r="DD1179" s="73"/>
      <c r="DE1179" s="73"/>
      <c r="DF1179" s="73"/>
      <c r="DG1179" s="73"/>
      <c r="DH1179" s="73"/>
      <c r="DI1179" s="73"/>
      <c r="DJ1179" s="73"/>
      <c r="DK1179" s="73"/>
      <c r="DL1179" s="73"/>
      <c r="DM1179" s="73"/>
      <c r="DN1179" s="73"/>
      <c r="DO1179" s="73"/>
      <c r="DP1179" s="73"/>
      <c r="DQ1179" s="73"/>
      <c r="DR1179" s="73"/>
      <c r="DS1179" s="73"/>
      <c r="DT1179" s="73"/>
      <c r="DU1179" s="73"/>
      <c r="DV1179" s="73"/>
      <c r="DW1179" s="73"/>
      <c r="DX1179" s="73"/>
      <c r="DY1179" s="73"/>
      <c r="DZ1179" s="73"/>
      <c r="EA1179" s="73"/>
      <c r="EB1179" s="73"/>
      <c r="EC1179" s="73"/>
      <c r="ED1179" s="73"/>
      <c r="EE1179" s="73"/>
      <c r="EF1179" s="73"/>
      <c r="EG1179" s="73"/>
      <c r="EH1179" s="73"/>
      <c r="EI1179" s="73"/>
      <c r="EJ1179" s="73"/>
      <c r="EK1179" s="73"/>
      <c r="EL1179" s="73"/>
      <c r="EM1179" s="73"/>
      <c r="EN1179" s="73"/>
      <c r="EO1179" s="73"/>
      <c r="EP1179" s="73"/>
      <c r="EQ1179" s="73"/>
      <c r="ER1179" s="73"/>
      <c r="ES1179" s="73"/>
      <c r="ET1179" s="73"/>
      <c r="EU1179" s="73"/>
      <c r="EV1179" s="73"/>
      <c r="EW1179" s="73"/>
      <c r="EX1179" s="73"/>
      <c r="EY1179" s="73"/>
      <c r="EZ1179" s="73"/>
      <c r="FA1179" s="73"/>
      <c r="FB1179" s="73"/>
      <c r="FC1179" s="73"/>
      <c r="FD1179" s="73"/>
      <c r="FE1179" s="73"/>
      <c r="FF1179" s="73"/>
      <c r="FG1179" s="73"/>
      <c r="FH1179" s="73"/>
      <c r="FI1179" s="73"/>
      <c r="FJ1179" s="73"/>
      <c r="FK1179" s="73"/>
      <c r="FL1179" s="73"/>
      <c r="FM1179" s="73"/>
      <c r="FN1179" s="73"/>
      <c r="FO1179" s="73"/>
      <c r="FP1179" s="73"/>
      <c r="FQ1179" s="73"/>
      <c r="FR1179" s="73"/>
      <c r="FS1179" s="73"/>
      <c r="FT1179" s="73"/>
      <c r="FU1179" s="73"/>
      <c r="FV1179" s="73"/>
      <c r="FW1179" s="73"/>
      <c r="FX1179" s="73"/>
      <c r="FY1179" s="73"/>
      <c r="FZ1179" s="73"/>
      <c r="GA1179" s="73"/>
      <c r="GB1179" s="73"/>
      <c r="GC1179" s="73"/>
      <c r="GD1179" s="73"/>
      <c r="GE1179" s="73"/>
      <c r="GF1179" s="73"/>
      <c r="GG1179" s="73"/>
      <c r="GH1179" s="73"/>
      <c r="GI1179" s="73"/>
      <c r="GJ1179" s="73"/>
      <c r="GK1179" s="73"/>
      <c r="GL1179" s="73"/>
      <c r="GM1179" s="73"/>
      <c r="GN1179" s="73"/>
      <c r="GO1179" s="73"/>
      <c r="GP1179" s="73"/>
      <c r="GQ1179" s="73"/>
      <c r="GR1179" s="73"/>
      <c r="GS1179" s="73"/>
      <c r="GT1179" s="73"/>
      <c r="GU1179" s="73"/>
      <c r="GV1179" s="73"/>
      <c r="GW1179" s="73"/>
      <c r="GX1179" s="73"/>
      <c r="GY1179" s="73"/>
      <c r="GZ1179" s="73"/>
      <c r="HA1179" s="73"/>
      <c r="HB1179" s="73"/>
      <c r="HC1179" s="73"/>
      <c r="HD1179" s="73"/>
      <c r="HE1179" s="73"/>
      <c r="HF1179" s="73"/>
      <c r="HG1179" s="73"/>
      <c r="HH1179" s="73"/>
      <c r="HI1179" s="73"/>
      <c r="HJ1179" s="73"/>
      <c r="HK1179" s="73"/>
      <c r="HL1179" s="73"/>
      <c r="HM1179" s="73"/>
      <c r="HN1179" s="73"/>
      <c r="HO1179" s="73"/>
      <c r="HP1179" s="73"/>
      <c r="HQ1179" s="73"/>
      <c r="HR1179" s="73"/>
      <c r="HS1179" s="73"/>
      <c r="HT1179" s="73"/>
      <c r="HU1179" s="73"/>
      <c r="HV1179" s="73"/>
      <c r="HW1179" s="73"/>
      <c r="HX1179" s="73"/>
      <c r="HY1179" s="73"/>
      <c r="HZ1179" s="73"/>
      <c r="IA1179" s="73"/>
      <c r="IB1179" s="73"/>
      <c r="IC1179" s="73"/>
      <c r="ID1179" s="73"/>
      <c r="IE1179" s="73"/>
      <c r="IF1179" s="73"/>
      <c r="IG1179" s="73"/>
      <c r="IH1179" s="73"/>
      <c r="II1179" s="73"/>
      <c r="IJ1179" s="73"/>
      <c r="IK1179" s="73"/>
      <c r="IL1179" s="73"/>
    </row>
    <row r="1180" spans="1:246" ht="150">
      <c r="B1180" s="49" t="s">
        <v>1318</v>
      </c>
      <c r="E1180" s="122">
        <v>1</v>
      </c>
      <c r="F1180" s="250" t="s">
        <v>1257</v>
      </c>
      <c r="G1180" s="90" t="s">
        <v>1259</v>
      </c>
      <c r="H1180" s="276">
        <v>4771</v>
      </c>
      <c r="I1180" s="276">
        <v>4655</v>
      </c>
      <c r="J1180" s="110"/>
      <c r="K1180" s="110"/>
      <c r="L1180" s="88">
        <f>M1180+N1180+O1180</f>
        <v>1757</v>
      </c>
      <c r="M1180" s="110">
        <v>1757</v>
      </c>
      <c r="N1180" s="110"/>
      <c r="O1180" s="110"/>
      <c r="P1180" s="110">
        <f>Q1180+R1180+S1180</f>
        <v>2898</v>
      </c>
      <c r="Q1180" s="109">
        <v>2898</v>
      </c>
      <c r="R1180" s="99"/>
      <c r="S1180" s="99"/>
      <c r="T1180" s="199"/>
      <c r="U1180" s="199"/>
      <c r="V1180" s="99"/>
      <c r="W1180" s="99"/>
      <c r="X1180" s="86" t="s">
        <v>1258</v>
      </c>
      <c r="Y1180" s="90"/>
      <c r="Z1180" s="50">
        <f t="shared" si="254"/>
        <v>4655</v>
      </c>
      <c r="AA1180" s="51">
        <f t="shared" si="255"/>
        <v>1757</v>
      </c>
      <c r="AB1180" s="51">
        <f t="shared" si="256"/>
        <v>2898</v>
      </c>
      <c r="AC1180" s="51">
        <f t="shared" si="257"/>
        <v>0</v>
      </c>
    </row>
    <row r="1181" spans="1:246" s="127" customFormat="1">
      <c r="B1181" s="49" t="s">
        <v>1318</v>
      </c>
      <c r="E1181" s="116" t="s">
        <v>1093</v>
      </c>
      <c r="F1181" s="248" t="s">
        <v>1260</v>
      </c>
      <c r="G1181" s="118"/>
      <c r="H1181" s="297">
        <f>SUM(H1182:H1184)</f>
        <v>652</v>
      </c>
      <c r="I1181" s="298">
        <f t="shared" ref="I1181:W1181" si="260">SUM(I1182:I1184)</f>
        <v>493</v>
      </c>
      <c r="J1181" s="221">
        <f t="shared" si="260"/>
        <v>0</v>
      </c>
      <c r="K1181" s="221">
        <f t="shared" si="260"/>
        <v>159</v>
      </c>
      <c r="L1181" s="220">
        <f t="shared" si="260"/>
        <v>342.548</v>
      </c>
      <c r="M1181" s="221">
        <f t="shared" si="260"/>
        <v>193</v>
      </c>
      <c r="N1181" s="221">
        <f t="shared" si="260"/>
        <v>0</v>
      </c>
      <c r="O1181" s="221">
        <f t="shared" si="260"/>
        <v>149.548</v>
      </c>
      <c r="P1181" s="221">
        <f t="shared" si="260"/>
        <v>300</v>
      </c>
      <c r="Q1181" s="219">
        <f t="shared" si="260"/>
        <v>300</v>
      </c>
      <c r="R1181" s="221">
        <f t="shared" si="260"/>
        <v>0</v>
      </c>
      <c r="S1181" s="221">
        <f t="shared" si="260"/>
        <v>0</v>
      </c>
      <c r="T1181" s="221">
        <f t="shared" si="260"/>
        <v>128</v>
      </c>
      <c r="U1181" s="221">
        <f t="shared" si="260"/>
        <v>128</v>
      </c>
      <c r="V1181" s="221">
        <f t="shared" si="260"/>
        <v>0</v>
      </c>
      <c r="W1181" s="221">
        <f t="shared" si="260"/>
        <v>0</v>
      </c>
      <c r="X1181" s="213"/>
      <c r="Y1181" s="122"/>
      <c r="Z1181" s="50">
        <f t="shared" si="254"/>
        <v>652</v>
      </c>
      <c r="AA1181" s="51">
        <f t="shared" si="255"/>
        <v>342.548</v>
      </c>
      <c r="AB1181" s="51">
        <f t="shared" si="256"/>
        <v>300</v>
      </c>
      <c r="AC1181" s="51">
        <f t="shared" si="257"/>
        <v>128</v>
      </c>
      <c r="AD1181" s="73"/>
      <c r="AE1181" s="73"/>
      <c r="AF1181" s="73"/>
      <c r="AG1181" s="73"/>
      <c r="AH1181" s="73"/>
      <c r="AI1181" s="73"/>
      <c r="AJ1181" s="73"/>
      <c r="AK1181" s="73"/>
      <c r="AL1181" s="73"/>
      <c r="AM1181" s="73"/>
      <c r="AN1181" s="73"/>
      <c r="AO1181" s="73"/>
      <c r="AP1181" s="73"/>
      <c r="AQ1181" s="73"/>
      <c r="AR1181" s="73"/>
      <c r="AS1181" s="73"/>
      <c r="AT1181" s="73"/>
      <c r="AU1181" s="73"/>
      <c r="AV1181" s="73"/>
      <c r="AW1181" s="73"/>
      <c r="AX1181" s="73"/>
      <c r="AY1181" s="73"/>
      <c r="AZ1181" s="73"/>
      <c r="BA1181" s="73"/>
      <c r="BB1181" s="73"/>
      <c r="BC1181" s="73"/>
      <c r="BD1181" s="73"/>
      <c r="BE1181" s="73"/>
      <c r="BF1181" s="73"/>
      <c r="BG1181" s="73"/>
      <c r="BH1181" s="73"/>
      <c r="BI1181" s="73"/>
      <c r="BJ1181" s="73"/>
      <c r="BK1181" s="73"/>
      <c r="BL1181" s="73"/>
      <c r="BM1181" s="73"/>
      <c r="BN1181" s="73"/>
      <c r="BO1181" s="73"/>
      <c r="BP1181" s="73"/>
      <c r="BQ1181" s="73"/>
      <c r="BR1181" s="73"/>
      <c r="BS1181" s="73"/>
      <c r="BT1181" s="73"/>
      <c r="BU1181" s="73"/>
      <c r="BV1181" s="73"/>
      <c r="BW1181" s="73"/>
      <c r="BX1181" s="73"/>
      <c r="BY1181" s="73"/>
      <c r="BZ1181" s="73"/>
      <c r="CA1181" s="73"/>
      <c r="CB1181" s="73"/>
      <c r="CC1181" s="73"/>
      <c r="CD1181" s="73"/>
      <c r="CE1181" s="73"/>
      <c r="CF1181" s="73"/>
      <c r="CG1181" s="73"/>
      <c r="CH1181" s="73"/>
      <c r="CI1181" s="73"/>
      <c r="CJ1181" s="73"/>
      <c r="CK1181" s="73"/>
      <c r="CL1181" s="73"/>
      <c r="CM1181" s="73"/>
      <c r="CN1181" s="73"/>
      <c r="CO1181" s="73"/>
      <c r="CP1181" s="73"/>
      <c r="CQ1181" s="73"/>
      <c r="CR1181" s="73"/>
      <c r="CS1181" s="73"/>
      <c r="CT1181" s="73"/>
      <c r="CU1181" s="73"/>
      <c r="CV1181" s="73"/>
      <c r="CW1181" s="73"/>
      <c r="CX1181" s="73"/>
      <c r="CY1181" s="73"/>
      <c r="CZ1181" s="73"/>
      <c r="DA1181" s="73"/>
      <c r="DB1181" s="73"/>
      <c r="DC1181" s="73"/>
      <c r="DD1181" s="73"/>
      <c r="DE1181" s="73"/>
      <c r="DF1181" s="73"/>
      <c r="DG1181" s="73"/>
      <c r="DH1181" s="73"/>
      <c r="DI1181" s="73"/>
      <c r="DJ1181" s="73"/>
      <c r="DK1181" s="73"/>
      <c r="DL1181" s="73"/>
      <c r="DM1181" s="73"/>
      <c r="DN1181" s="73"/>
      <c r="DO1181" s="73"/>
      <c r="DP1181" s="73"/>
      <c r="DQ1181" s="73"/>
      <c r="DR1181" s="73"/>
      <c r="DS1181" s="73"/>
      <c r="DT1181" s="73"/>
      <c r="DU1181" s="73"/>
      <c r="DV1181" s="73"/>
      <c r="DW1181" s="73"/>
      <c r="DX1181" s="73"/>
      <c r="DY1181" s="73"/>
      <c r="DZ1181" s="73"/>
      <c r="EA1181" s="73"/>
      <c r="EB1181" s="73"/>
      <c r="EC1181" s="73"/>
      <c r="ED1181" s="73"/>
      <c r="EE1181" s="73"/>
      <c r="EF1181" s="73"/>
      <c r="EG1181" s="73"/>
      <c r="EH1181" s="73"/>
      <c r="EI1181" s="73"/>
      <c r="EJ1181" s="73"/>
      <c r="EK1181" s="73"/>
      <c r="EL1181" s="73"/>
      <c r="EM1181" s="73"/>
      <c r="EN1181" s="73"/>
      <c r="EO1181" s="73"/>
      <c r="EP1181" s="73"/>
      <c r="EQ1181" s="73"/>
      <c r="ER1181" s="73"/>
      <c r="ES1181" s="73"/>
      <c r="ET1181" s="73"/>
      <c r="EU1181" s="73"/>
      <c r="EV1181" s="73"/>
      <c r="EW1181" s="73"/>
      <c r="EX1181" s="73"/>
      <c r="EY1181" s="73"/>
      <c r="EZ1181" s="73"/>
      <c r="FA1181" s="73"/>
      <c r="FB1181" s="73"/>
      <c r="FC1181" s="73"/>
      <c r="FD1181" s="73"/>
      <c r="FE1181" s="73"/>
      <c r="FF1181" s="73"/>
      <c r="FG1181" s="73"/>
      <c r="FH1181" s="73"/>
      <c r="FI1181" s="73"/>
      <c r="FJ1181" s="73"/>
      <c r="FK1181" s="73"/>
      <c r="FL1181" s="73"/>
      <c r="FM1181" s="73"/>
      <c r="FN1181" s="73"/>
      <c r="FO1181" s="73"/>
      <c r="FP1181" s="73"/>
      <c r="FQ1181" s="73"/>
      <c r="FR1181" s="73"/>
      <c r="FS1181" s="73"/>
      <c r="FT1181" s="73"/>
      <c r="FU1181" s="73"/>
      <c r="FV1181" s="73"/>
      <c r="FW1181" s="73"/>
      <c r="FX1181" s="73"/>
      <c r="FY1181" s="73"/>
      <c r="FZ1181" s="73"/>
      <c r="GA1181" s="73"/>
      <c r="GB1181" s="73"/>
      <c r="GC1181" s="73"/>
      <c r="GD1181" s="73"/>
      <c r="GE1181" s="73"/>
      <c r="GF1181" s="73"/>
      <c r="GG1181" s="73"/>
      <c r="GH1181" s="73"/>
      <c r="GI1181" s="73"/>
      <c r="GJ1181" s="73"/>
      <c r="GK1181" s="73"/>
      <c r="GL1181" s="73"/>
      <c r="GM1181" s="73"/>
      <c r="GN1181" s="73"/>
      <c r="GO1181" s="73"/>
      <c r="GP1181" s="73"/>
      <c r="GQ1181" s="73"/>
      <c r="GR1181" s="73"/>
      <c r="GS1181" s="73"/>
      <c r="GT1181" s="73"/>
      <c r="GU1181" s="73"/>
      <c r="GV1181" s="73"/>
      <c r="GW1181" s="73"/>
      <c r="GX1181" s="73"/>
      <c r="GY1181" s="73"/>
      <c r="GZ1181" s="73"/>
      <c r="HA1181" s="73"/>
      <c r="HB1181" s="73"/>
      <c r="HC1181" s="73"/>
      <c r="HD1181" s="73"/>
      <c r="HE1181" s="73"/>
      <c r="HF1181" s="73"/>
      <c r="HG1181" s="73"/>
      <c r="HH1181" s="73"/>
      <c r="HI1181" s="73"/>
      <c r="HJ1181" s="73"/>
      <c r="HK1181" s="73"/>
      <c r="HL1181" s="73"/>
      <c r="HM1181" s="73"/>
      <c r="HN1181" s="73"/>
      <c r="HO1181" s="73"/>
      <c r="HP1181" s="73"/>
      <c r="HQ1181" s="73"/>
      <c r="HR1181" s="73"/>
      <c r="HS1181" s="73"/>
      <c r="HT1181" s="73"/>
      <c r="HU1181" s="73"/>
      <c r="HV1181" s="73"/>
      <c r="HW1181" s="73"/>
      <c r="HX1181" s="73"/>
      <c r="HY1181" s="73"/>
      <c r="HZ1181" s="73"/>
      <c r="IA1181" s="73"/>
      <c r="IB1181" s="73"/>
      <c r="IC1181" s="73"/>
      <c r="ID1181" s="73"/>
      <c r="IE1181" s="73"/>
      <c r="IF1181" s="73"/>
      <c r="IG1181" s="73"/>
      <c r="IH1181" s="73"/>
      <c r="II1181" s="73"/>
      <c r="IJ1181" s="73"/>
      <c r="IK1181" s="73"/>
      <c r="IL1181" s="73"/>
    </row>
    <row r="1182" spans="1:246" ht="12" customHeight="1">
      <c r="B1182" s="49" t="s">
        <v>1318</v>
      </c>
      <c r="E1182" s="77">
        <v>1</v>
      </c>
      <c r="F1182" s="6" t="s">
        <v>1297</v>
      </c>
      <c r="G1182" s="396" t="s">
        <v>1266</v>
      </c>
      <c r="H1182" s="274">
        <f>SUM(I1182:K1182)</f>
        <v>180</v>
      </c>
      <c r="I1182" s="274">
        <v>128</v>
      </c>
      <c r="J1182" s="81"/>
      <c r="K1182" s="81">
        <v>52</v>
      </c>
      <c r="L1182" s="80">
        <f>SUM(M1182:O1182)</f>
        <v>177</v>
      </c>
      <c r="M1182" s="81">
        <v>128</v>
      </c>
      <c r="N1182" s="81"/>
      <c r="O1182" s="81">
        <v>49</v>
      </c>
      <c r="P1182" s="81">
        <f>SUM(Q1182:S1182)</f>
        <v>0</v>
      </c>
      <c r="Q1182" s="79">
        <v>0</v>
      </c>
      <c r="R1182" s="81"/>
      <c r="S1182" s="81">
        <v>0</v>
      </c>
      <c r="T1182" s="81">
        <f>SUM(U1182:W1182)</f>
        <v>128</v>
      </c>
      <c r="U1182" s="81">
        <v>128</v>
      </c>
      <c r="V1182" s="81"/>
      <c r="W1182" s="81">
        <v>0</v>
      </c>
      <c r="X1182" s="82" t="s">
        <v>1298</v>
      </c>
      <c r="Y1182" s="90"/>
      <c r="Z1182" s="50">
        <f t="shared" si="254"/>
        <v>180</v>
      </c>
      <c r="AA1182" s="51">
        <f t="shared" si="255"/>
        <v>177</v>
      </c>
      <c r="AB1182" s="51">
        <f t="shared" si="256"/>
        <v>0</v>
      </c>
      <c r="AC1182" s="51">
        <f t="shared" si="257"/>
        <v>128</v>
      </c>
    </row>
    <row r="1183" spans="1:246" ht="12" customHeight="1">
      <c r="B1183" s="49" t="s">
        <v>1318</v>
      </c>
      <c r="E1183" s="77">
        <v>2</v>
      </c>
      <c r="F1183" s="6" t="s">
        <v>1297</v>
      </c>
      <c r="G1183" s="396"/>
      <c r="H1183" s="274">
        <f>SUM(I1183:K1183)</f>
        <v>292</v>
      </c>
      <c r="I1183" s="274">
        <v>292</v>
      </c>
      <c r="J1183" s="81"/>
      <c r="K1183" s="81">
        <v>0</v>
      </c>
      <c r="L1183" s="80">
        <f>SUM(M1183:O1183)</f>
        <v>0</v>
      </c>
      <c r="M1183" s="81">
        <v>0</v>
      </c>
      <c r="N1183" s="81"/>
      <c r="O1183" s="81">
        <v>0</v>
      </c>
      <c r="P1183" s="81">
        <f>SUM(Q1183:S1183)</f>
        <v>292</v>
      </c>
      <c r="Q1183" s="79">
        <v>292</v>
      </c>
      <c r="R1183" s="81"/>
      <c r="S1183" s="81">
        <v>0</v>
      </c>
      <c r="T1183" s="81">
        <f>SUM(U1183:W1183)</f>
        <v>0</v>
      </c>
      <c r="U1183" s="81">
        <v>0</v>
      </c>
      <c r="V1183" s="81"/>
      <c r="W1183" s="81">
        <v>0</v>
      </c>
      <c r="X1183" s="82" t="s">
        <v>1298</v>
      </c>
      <c r="Y1183" s="90"/>
      <c r="Z1183" s="50">
        <f t="shared" si="254"/>
        <v>292</v>
      </c>
      <c r="AA1183" s="51">
        <f t="shared" si="255"/>
        <v>0</v>
      </c>
      <c r="AB1183" s="51">
        <f t="shared" si="256"/>
        <v>292</v>
      </c>
      <c r="AC1183" s="51">
        <f t="shared" si="257"/>
        <v>0</v>
      </c>
    </row>
    <row r="1184" spans="1:246" ht="60">
      <c r="B1184" s="49" t="s">
        <v>1318</v>
      </c>
      <c r="E1184" s="77">
        <v>1</v>
      </c>
      <c r="F1184" s="6" t="s">
        <v>1299</v>
      </c>
      <c r="G1184" s="6" t="s">
        <v>1262</v>
      </c>
      <c r="H1184" s="274">
        <f>SUM(I1184:K1184)</f>
        <v>180</v>
      </c>
      <c r="I1184" s="274">
        <f>73</f>
        <v>73</v>
      </c>
      <c r="J1184" s="81"/>
      <c r="K1184" s="79">
        <f>107</f>
        <v>107</v>
      </c>
      <c r="L1184" s="80">
        <f>SUM(M1184:O1184)</f>
        <v>165.548</v>
      </c>
      <c r="M1184" s="81">
        <f>73-8</f>
        <v>65</v>
      </c>
      <c r="N1184" s="81"/>
      <c r="O1184" s="81">
        <v>100.548</v>
      </c>
      <c r="P1184" s="81">
        <f>SUM(Q1184:S1184)</f>
        <v>8</v>
      </c>
      <c r="Q1184" s="79">
        <v>8</v>
      </c>
      <c r="R1184" s="81"/>
      <c r="S1184" s="81">
        <v>0</v>
      </c>
      <c r="T1184" s="81">
        <f>SUM(U1184:W1184)</f>
        <v>0</v>
      </c>
      <c r="U1184" s="81">
        <v>0</v>
      </c>
      <c r="V1184" s="81"/>
      <c r="W1184" s="81">
        <v>0</v>
      </c>
      <c r="X1184" s="82" t="s">
        <v>1262</v>
      </c>
      <c r="Y1184" s="90"/>
      <c r="Z1184" s="50">
        <f t="shared" si="254"/>
        <v>180</v>
      </c>
      <c r="AA1184" s="51">
        <f t="shared" si="255"/>
        <v>165.548</v>
      </c>
      <c r="AB1184" s="51">
        <f t="shared" si="256"/>
        <v>8</v>
      </c>
      <c r="AC1184" s="51">
        <f t="shared" si="257"/>
        <v>0</v>
      </c>
    </row>
    <row r="1185" spans="5:29">
      <c r="E1185" s="122"/>
      <c r="F1185" s="103"/>
      <c r="G1185" s="99"/>
      <c r="H1185" s="295"/>
      <c r="I1185" s="265"/>
      <c r="J1185" s="99"/>
      <c r="K1185" s="99"/>
      <c r="L1185" s="200"/>
      <c r="M1185" s="99"/>
      <c r="N1185" s="99"/>
      <c r="O1185" s="99"/>
      <c r="P1185" s="99"/>
      <c r="Q1185" s="198"/>
      <c r="R1185" s="99"/>
      <c r="S1185" s="99"/>
      <c r="T1185" s="199"/>
      <c r="U1185" s="199"/>
      <c r="V1185" s="99"/>
      <c r="W1185" s="99"/>
      <c r="X1185" s="86"/>
      <c r="Y1185" s="90"/>
      <c r="Z1185" s="251"/>
      <c r="AA1185" s="51">
        <f t="shared" si="255"/>
        <v>0</v>
      </c>
      <c r="AB1185" s="51">
        <f t="shared" si="256"/>
        <v>0</v>
      </c>
      <c r="AC1185" s="51">
        <f t="shared" si="257"/>
        <v>0</v>
      </c>
    </row>
    <row r="1186" spans="5:29">
      <c r="E1186" s="252"/>
      <c r="F1186" s="253"/>
      <c r="G1186" s="254"/>
      <c r="H1186" s="300"/>
      <c r="I1186" s="301"/>
      <c r="J1186" s="254"/>
      <c r="K1186" s="254"/>
      <c r="L1186" s="255"/>
      <c r="M1186" s="254"/>
      <c r="N1186" s="254"/>
      <c r="O1186" s="254"/>
      <c r="P1186" s="254"/>
      <c r="Q1186" s="268"/>
      <c r="R1186" s="254"/>
      <c r="S1186" s="254"/>
      <c r="T1186" s="256"/>
      <c r="U1186" s="256"/>
      <c r="V1186" s="254"/>
      <c r="W1186" s="254"/>
      <c r="X1186" s="257"/>
      <c r="Y1186" s="258"/>
      <c r="Z1186" s="251"/>
      <c r="AA1186" s="51">
        <f t="shared" si="255"/>
        <v>0</v>
      </c>
      <c r="AB1186" s="51">
        <f t="shared" si="256"/>
        <v>0</v>
      </c>
      <c r="AC1186" s="51">
        <f t="shared" si="257"/>
        <v>0</v>
      </c>
    </row>
    <row r="1187" spans="5:29">
      <c r="AB1187" s="51">
        <f t="shared" si="256"/>
        <v>0</v>
      </c>
    </row>
    <row r="1188" spans="5:29">
      <c r="AB1188" s="51">
        <f t="shared" si="256"/>
        <v>0</v>
      </c>
    </row>
    <row r="1189" spans="5:29">
      <c r="AB1189" s="51">
        <f t="shared" si="256"/>
        <v>0</v>
      </c>
    </row>
  </sheetData>
  <mergeCells count="191">
    <mergeCell ref="V5:Y5"/>
    <mergeCell ref="G1158:G1160"/>
    <mergeCell ref="G1172:G1173"/>
    <mergeCell ref="G1182:G1183"/>
    <mergeCell ref="G982:G991"/>
    <mergeCell ref="G993:G1003"/>
    <mergeCell ref="G1008:G1012"/>
    <mergeCell ref="G1019:G1020"/>
    <mergeCell ref="G1024:G1026"/>
    <mergeCell ref="G1028:G1029"/>
    <mergeCell ref="G1032:G1035"/>
    <mergeCell ref="G1039:G1040"/>
    <mergeCell ref="G1114:G1115"/>
    <mergeCell ref="G1046:G1047"/>
    <mergeCell ref="G1048:G1049"/>
    <mergeCell ref="G1051:G1052"/>
    <mergeCell ref="G1055:G1056"/>
    <mergeCell ref="G1058:G1059"/>
    <mergeCell ref="G1067:G1082"/>
    <mergeCell ref="G1084:G1086"/>
    <mergeCell ref="G963:G967"/>
    <mergeCell ref="G969:G970"/>
    <mergeCell ref="G972:G977"/>
    <mergeCell ref="G979:G980"/>
    <mergeCell ref="G1116:G1117"/>
    <mergeCell ref="G1118:G1119"/>
    <mergeCell ref="G1120:G1121"/>
    <mergeCell ref="G1131:G1132"/>
    <mergeCell ref="G1155:G1156"/>
    <mergeCell ref="G1041:G1042"/>
    <mergeCell ref="G1111:G1112"/>
    <mergeCell ref="G885:G889"/>
    <mergeCell ref="G890:G898"/>
    <mergeCell ref="G899:G905"/>
    <mergeCell ref="G906:G914"/>
    <mergeCell ref="G915:G922"/>
    <mergeCell ref="G923:G925"/>
    <mergeCell ref="G926:G939"/>
    <mergeCell ref="G941:G948"/>
    <mergeCell ref="G952:G960"/>
    <mergeCell ref="G859:G865"/>
    <mergeCell ref="G866:G875"/>
    <mergeCell ref="G876:G884"/>
    <mergeCell ref="G782:G789"/>
    <mergeCell ref="G790:G793"/>
    <mergeCell ref="G795:G802"/>
    <mergeCell ref="G803:G807"/>
    <mergeCell ref="G809:G811"/>
    <mergeCell ref="G812:G818"/>
    <mergeCell ref="G716:G725"/>
    <mergeCell ref="G726:G740"/>
    <mergeCell ref="G741:G754"/>
    <mergeCell ref="G755:G764"/>
    <mergeCell ref="G765:G775"/>
    <mergeCell ref="G776:G781"/>
    <mergeCell ref="G820:G826"/>
    <mergeCell ref="G829:G847"/>
    <mergeCell ref="G848:G858"/>
    <mergeCell ref="G636:G641"/>
    <mergeCell ref="G642:G652"/>
    <mergeCell ref="G653:G656"/>
    <mergeCell ref="G657:G663"/>
    <mergeCell ref="G664:G683"/>
    <mergeCell ref="G685:G691"/>
    <mergeCell ref="G692:G699"/>
    <mergeCell ref="G700:G706"/>
    <mergeCell ref="G707:G715"/>
    <mergeCell ref="G281:G286"/>
    <mergeCell ref="G288:G296"/>
    <mergeCell ref="G297:G301"/>
    <mergeCell ref="G302:G322"/>
    <mergeCell ref="G323:G333"/>
    <mergeCell ref="G334:G336"/>
    <mergeCell ref="G337:G353"/>
    <mergeCell ref="G540:G547"/>
    <mergeCell ref="G359:G374"/>
    <mergeCell ref="G375:G390"/>
    <mergeCell ref="G391:G395"/>
    <mergeCell ref="G413:G431"/>
    <mergeCell ref="G432:G446"/>
    <mergeCell ref="G448:G481"/>
    <mergeCell ref="G483:G488"/>
    <mergeCell ref="G489:G503"/>
    <mergeCell ref="G505:G511"/>
    <mergeCell ref="G512:G521"/>
    <mergeCell ref="G523:G525"/>
    <mergeCell ref="G526:G539"/>
    <mergeCell ref="G396:G412"/>
    <mergeCell ref="G355:G358"/>
    <mergeCell ref="G549:G552"/>
    <mergeCell ref="G553:G554"/>
    <mergeCell ref="G555:G556"/>
    <mergeCell ref="G557:G558"/>
    <mergeCell ref="G559:G562"/>
    <mergeCell ref="G1090:G1091"/>
    <mergeCell ref="G1098:G1099"/>
    <mergeCell ref="G1100:G1101"/>
    <mergeCell ref="G1108:G1109"/>
    <mergeCell ref="G563:G565"/>
    <mergeCell ref="G567:G568"/>
    <mergeCell ref="G570:G572"/>
    <mergeCell ref="G573:G578"/>
    <mergeCell ref="G579:G580"/>
    <mergeCell ref="G582:G583"/>
    <mergeCell ref="G584:G587"/>
    <mergeCell ref="G588:G592"/>
    <mergeCell ref="G593:G594"/>
    <mergeCell ref="G595:G602"/>
    <mergeCell ref="G603:G608"/>
    <mergeCell ref="G609:G613"/>
    <mergeCell ref="G614:G616"/>
    <mergeCell ref="G618:G629"/>
    <mergeCell ref="G631:G634"/>
    <mergeCell ref="G141:G143"/>
    <mergeCell ref="G152:G153"/>
    <mergeCell ref="G154:G155"/>
    <mergeCell ref="G144:G145"/>
    <mergeCell ref="G146:G147"/>
    <mergeCell ref="G148:G149"/>
    <mergeCell ref="G150:G151"/>
    <mergeCell ref="G156:G157"/>
    <mergeCell ref="G159:G165"/>
    <mergeCell ref="G178:G179"/>
    <mergeCell ref="G185:G186"/>
    <mergeCell ref="G188:G191"/>
    <mergeCell ref="G193:G195"/>
    <mergeCell ref="G212:G223"/>
    <mergeCell ref="G225:G231"/>
    <mergeCell ref="G78:G81"/>
    <mergeCell ref="G95:G98"/>
    <mergeCell ref="Y275:Y280"/>
    <mergeCell ref="G252:G257"/>
    <mergeCell ref="G258:G265"/>
    <mergeCell ref="G267:G271"/>
    <mergeCell ref="G272:G277"/>
    <mergeCell ref="G232:G240"/>
    <mergeCell ref="G241:G249"/>
    <mergeCell ref="G250:G251"/>
    <mergeCell ref="G278:G280"/>
    <mergeCell ref="G100:G102"/>
    <mergeCell ref="G103:G105"/>
    <mergeCell ref="G106:G108"/>
    <mergeCell ref="G109:G111"/>
    <mergeCell ref="G170:G174"/>
    <mergeCell ref="G168:G169"/>
    <mergeCell ref="G138:G140"/>
    <mergeCell ref="G28:G34"/>
    <mergeCell ref="G39:G44"/>
    <mergeCell ref="G50:G52"/>
    <mergeCell ref="G60:G63"/>
    <mergeCell ref="G116:G121"/>
    <mergeCell ref="G67:G70"/>
    <mergeCell ref="G71:G73"/>
    <mergeCell ref="G74:G75"/>
    <mergeCell ref="G76:G77"/>
    <mergeCell ref="G112:G114"/>
    <mergeCell ref="G64:G66"/>
    <mergeCell ref="P7:S7"/>
    <mergeCell ref="T7:W7"/>
    <mergeCell ref="T8:T10"/>
    <mergeCell ref="I9:I10"/>
    <mergeCell ref="L7:L10"/>
    <mergeCell ref="U8:W8"/>
    <mergeCell ref="U9:U10"/>
    <mergeCell ref="V9:W9"/>
    <mergeCell ref="Q8:S8"/>
    <mergeCell ref="R9:S9"/>
    <mergeCell ref="E1:Y1"/>
    <mergeCell ref="E2:Y2"/>
    <mergeCell ref="E3:Y3"/>
    <mergeCell ref="E4:Y4"/>
    <mergeCell ref="Y6:Y10"/>
    <mergeCell ref="G14:G15"/>
    <mergeCell ref="G35:G36"/>
    <mergeCell ref="N9:O9"/>
    <mergeCell ref="I7:K8"/>
    <mergeCell ref="M7:O8"/>
    <mergeCell ref="P8:P10"/>
    <mergeCell ref="G17:G19"/>
    <mergeCell ref="G22:G23"/>
    <mergeCell ref="G6:G10"/>
    <mergeCell ref="P6:W6"/>
    <mergeCell ref="H7:H10"/>
    <mergeCell ref="Q9:Q10"/>
    <mergeCell ref="E6:E10"/>
    <mergeCell ref="F6:F10"/>
    <mergeCell ref="H6:K6"/>
    <mergeCell ref="L6:O6"/>
    <mergeCell ref="M9:M10"/>
    <mergeCell ref="J9:K9"/>
    <mergeCell ref="X6:X10"/>
  </mergeCells>
  <phoneticPr fontId="14" type="noConversion"/>
  <conditionalFormatting sqref="F1180">
    <cfRule type="duplicateValues" dxfId="0" priority="1" stopIfTrue="1"/>
  </conditionalFormatting>
  <printOptions horizontalCentered="1" verticalCentered="1"/>
  <pageMargins left="0.51181102362204722" right="0.31496062992125984" top="0.55118110236220474" bottom="0.55118110236220474" header="0.31496062992125984" footer="0.31496062992125984"/>
  <pageSetup paperSize="9" scale="6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74"/>
  <sheetViews>
    <sheetView tabSelected="1" view="pageBreakPreview" topLeftCell="E43" zoomScale="85" zoomScaleNormal="70" zoomScaleSheetLayoutView="85" workbookViewId="0">
      <selection activeCell="AB18" sqref="AB18"/>
    </sheetView>
  </sheetViews>
  <sheetFormatPr defaultColWidth="12.625" defaultRowHeight="15"/>
  <cols>
    <col min="1" max="4" width="6.25" style="317" hidden="1" customWidth="1"/>
    <col min="5" max="5" width="5.875" style="354" customWidth="1"/>
    <col min="6" max="6" width="31.125" style="355" customWidth="1"/>
    <col min="7" max="7" width="9.5" style="356" customWidth="1"/>
    <col min="8" max="8" width="10" style="357" customWidth="1"/>
    <col min="9" max="9" width="9.25" style="358" customWidth="1"/>
    <col min="10" max="10" width="7.875" style="359" customWidth="1"/>
    <col min="11" max="11" width="8.375" style="359" customWidth="1"/>
    <col min="12" max="13" width="11.25" style="359" hidden="1" customWidth="1"/>
    <col min="14" max="14" width="5.75" style="359" hidden="1" customWidth="1"/>
    <col min="15" max="15" width="8.375" style="359" hidden="1" customWidth="1"/>
    <col min="16" max="16" width="8.625" style="359" customWidth="1"/>
    <col min="17" max="17" width="9" style="359" customWidth="1"/>
    <col min="18" max="18" width="7.125" style="359" customWidth="1"/>
    <col min="19" max="19" width="7.625" style="359" customWidth="1"/>
    <col min="20" max="20" width="8.875" style="359" customWidth="1"/>
    <col min="21" max="21" width="8.25" style="359" customWidth="1"/>
    <col min="22" max="23" width="8.125" style="359" customWidth="1"/>
    <col min="24" max="24" width="9.125" style="356" customWidth="1"/>
    <col min="25" max="25" width="9.5" style="357" customWidth="1"/>
    <col min="26" max="26" width="9.625" style="358" customWidth="1"/>
    <col min="27" max="28" width="8.375" style="359" customWidth="1"/>
    <col min="29" max="29" width="12.375" style="359" hidden="1" customWidth="1"/>
    <col min="30" max="30" width="12.25" style="359" hidden="1" customWidth="1"/>
    <col min="31" max="31" width="8.375" style="359" hidden="1" customWidth="1"/>
    <col min="32" max="32" width="11.125" style="359" hidden="1" customWidth="1"/>
    <col min="33" max="33" width="8.375" style="359" customWidth="1"/>
    <col min="34" max="34" width="8.625" style="359" customWidth="1"/>
    <col min="35" max="35" width="7.875" style="359" customWidth="1"/>
    <col min="36" max="36" width="7.625" style="359" customWidth="1"/>
    <col min="37" max="37" width="8.5" style="359" customWidth="1"/>
    <col min="38" max="38" width="7.75" style="359" customWidth="1"/>
    <col min="39" max="39" width="7.125" style="359" customWidth="1"/>
    <col min="40" max="40" width="9.625" style="359" customWidth="1"/>
    <col min="41" max="41" width="6.625" style="360" customWidth="1"/>
    <col min="42" max="43" width="10.375" style="317" customWidth="1"/>
    <col min="44" max="44" width="11.375" style="317" customWidth="1"/>
    <col min="45" max="45" width="11.75" style="317" customWidth="1"/>
    <col min="46" max="46" width="11.125" style="317" customWidth="1"/>
    <col min="47" max="47" width="11.625" style="317" customWidth="1"/>
    <col min="48" max="48" width="10.75" style="317" customWidth="1"/>
    <col min="49" max="51" width="10.375" style="317" customWidth="1"/>
    <col min="52" max="52" width="13.625" style="317" customWidth="1"/>
    <col min="53" max="53" width="11.625" style="317" customWidth="1"/>
    <col min="54" max="54" width="11.875" style="317" customWidth="1"/>
    <col min="55" max="55" width="11.375" style="317" customWidth="1"/>
    <col min="56" max="57" width="13" style="317" customWidth="1"/>
    <col min="58" max="59" width="10.375" style="317" customWidth="1"/>
    <col min="60" max="60" width="11.25" style="317" customWidth="1"/>
    <col min="61" max="61" width="13.875" style="317" customWidth="1"/>
    <col min="62" max="62" width="10.375" style="317" customWidth="1"/>
    <col min="63" max="63" width="11.375" style="317" customWidth="1"/>
    <col min="64" max="69" width="10.375" style="317" customWidth="1"/>
    <col min="70" max="71" width="12.625" style="317" customWidth="1"/>
    <col min="72" max="73" width="10.375" style="317" customWidth="1"/>
    <col min="74" max="74" width="11.375" style="317" customWidth="1"/>
    <col min="75" max="75" width="11.75" style="317" customWidth="1"/>
    <col min="76" max="76" width="11.125" style="317" customWidth="1"/>
    <col min="77" max="77" width="11.625" style="317" customWidth="1"/>
    <col min="78" max="78" width="10.75" style="317" customWidth="1"/>
    <col min="79" max="81" width="10.375" style="317" customWidth="1"/>
    <col min="82" max="82" width="13.625" style="317" customWidth="1"/>
    <col min="83" max="83" width="11.625" style="317" customWidth="1"/>
    <col min="84" max="84" width="11.875" style="317" customWidth="1"/>
    <col min="85" max="85" width="11.375" style="317" customWidth="1"/>
    <col min="86" max="87" width="13" style="317" customWidth="1"/>
    <col min="88" max="89" width="10.375" style="317" customWidth="1"/>
    <col min="90" max="90" width="11.25" style="317" customWidth="1"/>
    <col min="91" max="91" width="13.875" style="317" customWidth="1"/>
    <col min="92" max="92" width="10.375" style="317" customWidth="1"/>
    <col min="93" max="93" width="11.375" style="317" customWidth="1"/>
    <col min="94" max="99" width="10.375" style="317" customWidth="1"/>
    <col min="100" max="101" width="12.625" style="317" customWidth="1"/>
    <col min="102" max="103" width="10.375" style="317" customWidth="1"/>
    <col min="104" max="104" width="11.375" style="317" customWidth="1"/>
    <col min="105" max="105" width="11.75" style="317" customWidth="1"/>
    <col min="106" max="106" width="11.125" style="317" customWidth="1"/>
    <col min="107" max="107" width="11.625" style="317" customWidth="1"/>
    <col min="108" max="108" width="10.75" style="317" customWidth="1"/>
    <col min="109" max="111" width="10.375" style="317" customWidth="1"/>
    <col min="112" max="112" width="13.625" style="317" customWidth="1"/>
    <col min="113" max="113" width="11.625" style="317" customWidth="1"/>
    <col min="114" max="114" width="11.875" style="317" customWidth="1"/>
    <col min="115" max="115" width="11.375" style="317" customWidth="1"/>
    <col min="116" max="117" width="13" style="317" customWidth="1"/>
    <col min="118" max="119" width="10.375" style="317" customWidth="1"/>
    <col min="120" max="120" width="11.25" style="317" customWidth="1"/>
    <col min="121" max="121" width="13.875" style="317" customWidth="1"/>
    <col min="122" max="122" width="10.375" style="317" customWidth="1"/>
    <col min="123" max="123" width="11.375" style="317" customWidth="1"/>
    <col min="124" max="124" width="18.125" style="317" customWidth="1"/>
    <col min="125" max="125" width="25" style="317" customWidth="1"/>
    <col min="126" max="129" width="10.375" style="317" customWidth="1"/>
    <col min="130" max="131" width="12.625" style="317" customWidth="1"/>
    <col min="132" max="133" width="10.375" style="317" customWidth="1"/>
    <col min="134" max="134" width="11.375" style="317" customWidth="1"/>
    <col min="135" max="135" width="11.75" style="317" customWidth="1"/>
    <col min="136" max="136" width="11.125" style="317" customWidth="1"/>
    <col min="137" max="137" width="11.625" style="317" customWidth="1"/>
    <col min="138" max="138" width="10.75" style="317" customWidth="1"/>
    <col min="139" max="140" width="10.375" style="317" customWidth="1"/>
    <col min="141" max="146" width="12.625" style="317" customWidth="1"/>
    <col min="147" max="150" width="11.625" style="317" customWidth="1"/>
    <col min="151" max="162" width="12.625" style="317" customWidth="1"/>
    <col min="163" max="163" width="7.125" style="317" customWidth="1"/>
    <col min="164" max="164" width="26.75" style="317" customWidth="1"/>
    <col min="165" max="165" width="12.875" style="317" customWidth="1"/>
    <col min="166" max="167" width="12.625" style="317" customWidth="1"/>
    <col min="168" max="168" width="12.25" style="317" customWidth="1"/>
    <col min="169" max="169" width="12.125" style="317" customWidth="1"/>
    <col min="170" max="170" width="11.875" style="317" customWidth="1"/>
    <col min="171" max="171" width="12.625" style="317" customWidth="1"/>
    <col min="172" max="172" width="12.375" style="317" customWidth="1"/>
    <col min="173" max="229" width="12.625" style="317" customWidth="1"/>
    <col min="230" max="230" width="9.375" style="317" customWidth="1"/>
    <col min="231" max="234" width="12.625" style="317" customWidth="1"/>
    <col min="235" max="235" width="12.25" style="317" customWidth="1"/>
    <col min="236" max="236" width="9.875" style="317" customWidth="1"/>
    <col min="237" max="237" width="11.25" style="317" customWidth="1"/>
    <col min="238" max="239" width="12.625" style="317" customWidth="1"/>
    <col min="240" max="240" width="14.875" style="317" customWidth="1"/>
    <col min="241" max="241" width="12.625" style="317" customWidth="1"/>
    <col min="242" max="252" width="12.625" style="317"/>
    <col min="253" max="256" width="0" style="317" hidden="1" customWidth="1"/>
    <col min="257" max="257" width="4.375" style="317" customWidth="1"/>
    <col min="258" max="258" width="39.125" style="317" customWidth="1"/>
    <col min="259" max="259" width="17.75" style="317" customWidth="1"/>
    <col min="260" max="261" width="11.875" style="317" customWidth="1"/>
    <col min="262" max="262" width="7.375" style="317" customWidth="1"/>
    <col min="263" max="263" width="10.125" style="317" customWidth="1"/>
    <col min="264" max="265" width="10.375" style="317" customWidth="1"/>
    <col min="266" max="266" width="7.25" style="317" customWidth="1"/>
    <col min="267" max="267" width="10.375" style="317" customWidth="1"/>
    <col min="268" max="269" width="9.125" style="317" customWidth="1"/>
    <col min="270" max="270" width="6.75" style="317" customWidth="1"/>
    <col min="271" max="271" width="9.125" style="317" customWidth="1"/>
    <col min="272" max="272" width="11" style="317" customWidth="1"/>
    <col min="273" max="273" width="11.25" style="317" customWidth="1"/>
    <col min="274" max="274" width="9.625" style="317" customWidth="1"/>
    <col min="275" max="275" width="10" style="317" customWidth="1"/>
    <col min="276" max="276" width="19.875" style="317" customWidth="1"/>
    <col min="277" max="280" width="0" style="317" hidden="1" customWidth="1"/>
    <col min="281" max="282" width="11.875" style="317" customWidth="1"/>
    <col min="283" max="283" width="7.375" style="317" customWidth="1"/>
    <col min="284" max="284" width="10.125" style="317" customWidth="1"/>
    <col min="285" max="286" width="10.375" style="317" customWidth="1"/>
    <col min="287" max="287" width="7.25" style="317" customWidth="1"/>
    <col min="288" max="288" width="10.375" style="317" customWidth="1"/>
    <col min="289" max="290" width="9.125" style="317" customWidth="1"/>
    <col min="291" max="291" width="6.75" style="317" customWidth="1"/>
    <col min="292" max="292" width="9.125" style="317" customWidth="1"/>
    <col min="293" max="293" width="11" style="317" customWidth="1"/>
    <col min="294" max="294" width="11.25" style="317" customWidth="1"/>
    <col min="295" max="295" width="9.625" style="317" customWidth="1"/>
    <col min="296" max="296" width="10" style="317" customWidth="1"/>
    <col min="297" max="297" width="9.625" style="317" customWidth="1"/>
    <col min="298" max="299" width="10.375" style="317" customWidth="1"/>
    <col min="300" max="300" width="11.375" style="317" customWidth="1"/>
    <col min="301" max="301" width="11.75" style="317" customWidth="1"/>
    <col min="302" max="302" width="11.125" style="317" customWidth="1"/>
    <col min="303" max="303" width="11.625" style="317" customWidth="1"/>
    <col min="304" max="304" width="10.75" style="317" customWidth="1"/>
    <col min="305" max="307" width="10.375" style="317" customWidth="1"/>
    <col min="308" max="308" width="13.625" style="317" customWidth="1"/>
    <col min="309" max="309" width="11.625" style="317" customWidth="1"/>
    <col min="310" max="310" width="11.875" style="317" customWidth="1"/>
    <col min="311" max="311" width="11.375" style="317" customWidth="1"/>
    <col min="312" max="313" width="13" style="317" customWidth="1"/>
    <col min="314" max="315" width="10.375" style="317" customWidth="1"/>
    <col min="316" max="316" width="11.25" style="317" customWidth="1"/>
    <col min="317" max="317" width="13.875" style="317" customWidth="1"/>
    <col min="318" max="318" width="10.375" style="317" customWidth="1"/>
    <col min="319" max="319" width="11.375" style="317" customWidth="1"/>
    <col min="320" max="325" width="10.375" style="317" customWidth="1"/>
    <col min="326" max="327" width="12.625" style="317" customWidth="1"/>
    <col min="328" max="329" width="10.375" style="317" customWidth="1"/>
    <col min="330" max="330" width="11.375" style="317" customWidth="1"/>
    <col min="331" max="331" width="11.75" style="317" customWidth="1"/>
    <col min="332" max="332" width="11.125" style="317" customWidth="1"/>
    <col min="333" max="333" width="11.625" style="317" customWidth="1"/>
    <col min="334" max="334" width="10.75" style="317" customWidth="1"/>
    <col min="335" max="337" width="10.375" style="317" customWidth="1"/>
    <col min="338" max="338" width="13.625" style="317" customWidth="1"/>
    <col min="339" max="339" width="11.625" style="317" customWidth="1"/>
    <col min="340" max="340" width="11.875" style="317" customWidth="1"/>
    <col min="341" max="341" width="11.375" style="317" customWidth="1"/>
    <col min="342" max="343" width="13" style="317" customWidth="1"/>
    <col min="344" max="345" width="10.375" style="317" customWidth="1"/>
    <col min="346" max="346" width="11.25" style="317" customWidth="1"/>
    <col min="347" max="347" width="13.875" style="317" customWidth="1"/>
    <col min="348" max="348" width="10.375" style="317" customWidth="1"/>
    <col min="349" max="349" width="11.375" style="317" customWidth="1"/>
    <col min="350" max="355" width="10.375" style="317" customWidth="1"/>
    <col min="356" max="357" width="12.625" style="317" customWidth="1"/>
    <col min="358" max="359" width="10.375" style="317" customWidth="1"/>
    <col min="360" max="360" width="11.375" style="317" customWidth="1"/>
    <col min="361" max="361" width="11.75" style="317" customWidth="1"/>
    <col min="362" max="362" width="11.125" style="317" customWidth="1"/>
    <col min="363" max="363" width="11.625" style="317" customWidth="1"/>
    <col min="364" max="364" width="10.75" style="317" customWidth="1"/>
    <col min="365" max="367" width="10.375" style="317" customWidth="1"/>
    <col min="368" max="368" width="13.625" style="317" customWidth="1"/>
    <col min="369" max="369" width="11.625" style="317" customWidth="1"/>
    <col min="370" max="370" width="11.875" style="317" customWidth="1"/>
    <col min="371" max="371" width="11.375" style="317" customWidth="1"/>
    <col min="372" max="373" width="13" style="317" customWidth="1"/>
    <col min="374" max="375" width="10.375" style="317" customWidth="1"/>
    <col min="376" max="376" width="11.25" style="317" customWidth="1"/>
    <col min="377" max="377" width="13.875" style="317" customWidth="1"/>
    <col min="378" max="378" width="10.375" style="317" customWidth="1"/>
    <col min="379" max="379" width="11.375" style="317" customWidth="1"/>
    <col min="380" max="380" width="18.125" style="317" customWidth="1"/>
    <col min="381" max="381" width="25" style="317" customWidth="1"/>
    <col min="382" max="385" width="10.375" style="317" customWidth="1"/>
    <col min="386" max="387" width="12.625" style="317" customWidth="1"/>
    <col min="388" max="389" width="10.375" style="317" customWidth="1"/>
    <col min="390" max="390" width="11.375" style="317" customWidth="1"/>
    <col min="391" max="391" width="11.75" style="317" customWidth="1"/>
    <col min="392" max="392" width="11.125" style="317" customWidth="1"/>
    <col min="393" max="393" width="11.625" style="317" customWidth="1"/>
    <col min="394" max="394" width="10.75" style="317" customWidth="1"/>
    <col min="395" max="396" width="10.375" style="317" customWidth="1"/>
    <col min="397" max="402" width="12.625" style="317" customWidth="1"/>
    <col min="403" max="406" width="11.625" style="317" customWidth="1"/>
    <col min="407" max="418" width="12.625" style="317" customWidth="1"/>
    <col min="419" max="419" width="7.125" style="317" customWidth="1"/>
    <col min="420" max="420" width="26.75" style="317" customWidth="1"/>
    <col min="421" max="421" width="12.875" style="317" customWidth="1"/>
    <col min="422" max="423" width="12.625" style="317" customWidth="1"/>
    <col min="424" max="424" width="12.25" style="317" customWidth="1"/>
    <col min="425" max="425" width="12.125" style="317" customWidth="1"/>
    <col min="426" max="426" width="11.875" style="317" customWidth="1"/>
    <col min="427" max="427" width="12.625" style="317" customWidth="1"/>
    <col min="428" max="428" width="12.375" style="317" customWidth="1"/>
    <col min="429" max="485" width="12.625" style="317" customWidth="1"/>
    <col min="486" max="486" width="9.375" style="317" customWidth="1"/>
    <col min="487" max="490" width="12.625" style="317" customWidth="1"/>
    <col min="491" max="491" width="12.25" style="317" customWidth="1"/>
    <col min="492" max="492" width="9.875" style="317" customWidth="1"/>
    <col min="493" max="493" width="11.25" style="317" customWidth="1"/>
    <col min="494" max="495" width="12.625" style="317" customWidth="1"/>
    <col min="496" max="496" width="14.875" style="317" customWidth="1"/>
    <col min="497" max="497" width="12.625" style="317" customWidth="1"/>
    <col min="498" max="508" width="12.625" style="317"/>
    <col min="509" max="512" width="0" style="317" hidden="1" customWidth="1"/>
    <col min="513" max="513" width="4.375" style="317" customWidth="1"/>
    <col min="514" max="514" width="39.125" style="317" customWidth="1"/>
    <col min="515" max="515" width="17.75" style="317" customWidth="1"/>
    <col min="516" max="517" width="11.875" style="317" customWidth="1"/>
    <col min="518" max="518" width="7.375" style="317" customWidth="1"/>
    <col min="519" max="519" width="10.125" style="317" customWidth="1"/>
    <col min="520" max="521" width="10.375" style="317" customWidth="1"/>
    <col min="522" max="522" width="7.25" style="317" customWidth="1"/>
    <col min="523" max="523" width="10.375" style="317" customWidth="1"/>
    <col min="524" max="525" width="9.125" style="317" customWidth="1"/>
    <col min="526" max="526" width="6.75" style="317" customWidth="1"/>
    <col min="527" max="527" width="9.125" style="317" customWidth="1"/>
    <col min="528" max="528" width="11" style="317" customWidth="1"/>
    <col min="529" max="529" width="11.25" style="317" customWidth="1"/>
    <col min="530" max="530" width="9.625" style="317" customWidth="1"/>
    <col min="531" max="531" width="10" style="317" customWidth="1"/>
    <col min="532" max="532" width="19.875" style="317" customWidth="1"/>
    <col min="533" max="536" width="0" style="317" hidden="1" customWidth="1"/>
    <col min="537" max="538" width="11.875" style="317" customWidth="1"/>
    <col min="539" max="539" width="7.375" style="317" customWidth="1"/>
    <col min="540" max="540" width="10.125" style="317" customWidth="1"/>
    <col min="541" max="542" width="10.375" style="317" customWidth="1"/>
    <col min="543" max="543" width="7.25" style="317" customWidth="1"/>
    <col min="544" max="544" width="10.375" style="317" customWidth="1"/>
    <col min="545" max="546" width="9.125" style="317" customWidth="1"/>
    <col min="547" max="547" width="6.75" style="317" customWidth="1"/>
    <col min="548" max="548" width="9.125" style="317" customWidth="1"/>
    <col min="549" max="549" width="11" style="317" customWidth="1"/>
    <col min="550" max="550" width="11.25" style="317" customWidth="1"/>
    <col min="551" max="551" width="9.625" style="317" customWidth="1"/>
    <col min="552" max="552" width="10" style="317" customWidth="1"/>
    <col min="553" max="553" width="9.625" style="317" customWidth="1"/>
    <col min="554" max="555" width="10.375" style="317" customWidth="1"/>
    <col min="556" max="556" width="11.375" style="317" customWidth="1"/>
    <col min="557" max="557" width="11.75" style="317" customWidth="1"/>
    <col min="558" max="558" width="11.125" style="317" customWidth="1"/>
    <col min="559" max="559" width="11.625" style="317" customWidth="1"/>
    <col min="560" max="560" width="10.75" style="317" customWidth="1"/>
    <col min="561" max="563" width="10.375" style="317" customWidth="1"/>
    <col min="564" max="564" width="13.625" style="317" customWidth="1"/>
    <col min="565" max="565" width="11.625" style="317" customWidth="1"/>
    <col min="566" max="566" width="11.875" style="317" customWidth="1"/>
    <col min="567" max="567" width="11.375" style="317" customWidth="1"/>
    <col min="568" max="569" width="13" style="317" customWidth="1"/>
    <col min="570" max="571" width="10.375" style="317" customWidth="1"/>
    <col min="572" max="572" width="11.25" style="317" customWidth="1"/>
    <col min="573" max="573" width="13.875" style="317" customWidth="1"/>
    <col min="574" max="574" width="10.375" style="317" customWidth="1"/>
    <col min="575" max="575" width="11.375" style="317" customWidth="1"/>
    <col min="576" max="581" width="10.375" style="317" customWidth="1"/>
    <col min="582" max="583" width="12.625" style="317" customWidth="1"/>
    <col min="584" max="585" width="10.375" style="317" customWidth="1"/>
    <col min="586" max="586" width="11.375" style="317" customWidth="1"/>
    <col min="587" max="587" width="11.75" style="317" customWidth="1"/>
    <col min="588" max="588" width="11.125" style="317" customWidth="1"/>
    <col min="589" max="589" width="11.625" style="317" customWidth="1"/>
    <col min="590" max="590" width="10.75" style="317" customWidth="1"/>
    <col min="591" max="593" width="10.375" style="317" customWidth="1"/>
    <col min="594" max="594" width="13.625" style="317" customWidth="1"/>
    <col min="595" max="595" width="11.625" style="317" customWidth="1"/>
    <col min="596" max="596" width="11.875" style="317" customWidth="1"/>
    <col min="597" max="597" width="11.375" style="317" customWidth="1"/>
    <col min="598" max="599" width="13" style="317" customWidth="1"/>
    <col min="600" max="601" width="10.375" style="317" customWidth="1"/>
    <col min="602" max="602" width="11.25" style="317" customWidth="1"/>
    <col min="603" max="603" width="13.875" style="317" customWidth="1"/>
    <col min="604" max="604" width="10.375" style="317" customWidth="1"/>
    <col min="605" max="605" width="11.375" style="317" customWidth="1"/>
    <col min="606" max="611" width="10.375" style="317" customWidth="1"/>
    <col min="612" max="613" width="12.625" style="317" customWidth="1"/>
    <col min="614" max="615" width="10.375" style="317" customWidth="1"/>
    <col min="616" max="616" width="11.375" style="317" customWidth="1"/>
    <col min="617" max="617" width="11.75" style="317" customWidth="1"/>
    <col min="618" max="618" width="11.125" style="317" customWidth="1"/>
    <col min="619" max="619" width="11.625" style="317" customWidth="1"/>
    <col min="620" max="620" width="10.75" style="317" customWidth="1"/>
    <col min="621" max="623" width="10.375" style="317" customWidth="1"/>
    <col min="624" max="624" width="13.625" style="317" customWidth="1"/>
    <col min="625" max="625" width="11.625" style="317" customWidth="1"/>
    <col min="626" max="626" width="11.875" style="317" customWidth="1"/>
    <col min="627" max="627" width="11.375" style="317" customWidth="1"/>
    <col min="628" max="629" width="13" style="317" customWidth="1"/>
    <col min="630" max="631" width="10.375" style="317" customWidth="1"/>
    <col min="632" max="632" width="11.25" style="317" customWidth="1"/>
    <col min="633" max="633" width="13.875" style="317" customWidth="1"/>
    <col min="634" max="634" width="10.375" style="317" customWidth="1"/>
    <col min="635" max="635" width="11.375" style="317" customWidth="1"/>
    <col min="636" max="636" width="18.125" style="317" customWidth="1"/>
    <col min="637" max="637" width="25" style="317" customWidth="1"/>
    <col min="638" max="641" width="10.375" style="317" customWidth="1"/>
    <col min="642" max="643" width="12.625" style="317" customWidth="1"/>
    <col min="644" max="645" width="10.375" style="317" customWidth="1"/>
    <col min="646" max="646" width="11.375" style="317" customWidth="1"/>
    <col min="647" max="647" width="11.75" style="317" customWidth="1"/>
    <col min="648" max="648" width="11.125" style="317" customWidth="1"/>
    <col min="649" max="649" width="11.625" style="317" customWidth="1"/>
    <col min="650" max="650" width="10.75" style="317" customWidth="1"/>
    <col min="651" max="652" width="10.375" style="317" customWidth="1"/>
    <col min="653" max="658" width="12.625" style="317" customWidth="1"/>
    <col min="659" max="662" width="11.625" style="317" customWidth="1"/>
    <col min="663" max="674" width="12.625" style="317" customWidth="1"/>
    <col min="675" max="675" width="7.125" style="317" customWidth="1"/>
    <col min="676" max="676" width="26.75" style="317" customWidth="1"/>
    <col min="677" max="677" width="12.875" style="317" customWidth="1"/>
    <col min="678" max="679" width="12.625" style="317" customWidth="1"/>
    <col min="680" max="680" width="12.25" style="317" customWidth="1"/>
    <col min="681" max="681" width="12.125" style="317" customWidth="1"/>
    <col min="682" max="682" width="11.875" style="317" customWidth="1"/>
    <col min="683" max="683" width="12.625" style="317" customWidth="1"/>
    <col min="684" max="684" width="12.375" style="317" customWidth="1"/>
    <col min="685" max="741" width="12.625" style="317" customWidth="1"/>
    <col min="742" max="742" width="9.375" style="317" customWidth="1"/>
    <col min="743" max="746" width="12.625" style="317" customWidth="1"/>
    <col min="747" max="747" width="12.25" style="317" customWidth="1"/>
    <col min="748" max="748" width="9.875" style="317" customWidth="1"/>
    <col min="749" max="749" width="11.25" style="317" customWidth="1"/>
    <col min="750" max="751" width="12.625" style="317" customWidth="1"/>
    <col min="752" max="752" width="14.875" style="317" customWidth="1"/>
    <col min="753" max="753" width="12.625" style="317" customWidth="1"/>
    <col min="754" max="764" width="12.625" style="317"/>
    <col min="765" max="768" width="0" style="317" hidden="1" customWidth="1"/>
    <col min="769" max="769" width="4.375" style="317" customWidth="1"/>
    <col min="770" max="770" width="39.125" style="317" customWidth="1"/>
    <col min="771" max="771" width="17.75" style="317" customWidth="1"/>
    <col min="772" max="773" width="11.875" style="317" customWidth="1"/>
    <col min="774" max="774" width="7.375" style="317" customWidth="1"/>
    <col min="775" max="775" width="10.125" style="317" customWidth="1"/>
    <col min="776" max="777" width="10.375" style="317" customWidth="1"/>
    <col min="778" max="778" width="7.25" style="317" customWidth="1"/>
    <col min="779" max="779" width="10.375" style="317" customWidth="1"/>
    <col min="780" max="781" width="9.125" style="317" customWidth="1"/>
    <col min="782" max="782" width="6.75" style="317" customWidth="1"/>
    <col min="783" max="783" width="9.125" style="317" customWidth="1"/>
    <col min="784" max="784" width="11" style="317" customWidth="1"/>
    <col min="785" max="785" width="11.25" style="317" customWidth="1"/>
    <col min="786" max="786" width="9.625" style="317" customWidth="1"/>
    <col min="787" max="787" width="10" style="317" customWidth="1"/>
    <col min="788" max="788" width="19.875" style="317" customWidth="1"/>
    <col min="789" max="792" width="0" style="317" hidden="1" customWidth="1"/>
    <col min="793" max="794" width="11.875" style="317" customWidth="1"/>
    <col min="795" max="795" width="7.375" style="317" customWidth="1"/>
    <col min="796" max="796" width="10.125" style="317" customWidth="1"/>
    <col min="797" max="798" width="10.375" style="317" customWidth="1"/>
    <col min="799" max="799" width="7.25" style="317" customWidth="1"/>
    <col min="800" max="800" width="10.375" style="317" customWidth="1"/>
    <col min="801" max="802" width="9.125" style="317" customWidth="1"/>
    <col min="803" max="803" width="6.75" style="317" customWidth="1"/>
    <col min="804" max="804" width="9.125" style="317" customWidth="1"/>
    <col min="805" max="805" width="11" style="317" customWidth="1"/>
    <col min="806" max="806" width="11.25" style="317" customWidth="1"/>
    <col min="807" max="807" width="9.625" style="317" customWidth="1"/>
    <col min="808" max="808" width="10" style="317" customWidth="1"/>
    <col min="809" max="809" width="9.625" style="317" customWidth="1"/>
    <col min="810" max="811" width="10.375" style="317" customWidth="1"/>
    <col min="812" max="812" width="11.375" style="317" customWidth="1"/>
    <col min="813" max="813" width="11.75" style="317" customWidth="1"/>
    <col min="814" max="814" width="11.125" style="317" customWidth="1"/>
    <col min="815" max="815" width="11.625" style="317" customWidth="1"/>
    <col min="816" max="816" width="10.75" style="317" customWidth="1"/>
    <col min="817" max="819" width="10.375" style="317" customWidth="1"/>
    <col min="820" max="820" width="13.625" style="317" customWidth="1"/>
    <col min="821" max="821" width="11.625" style="317" customWidth="1"/>
    <col min="822" max="822" width="11.875" style="317" customWidth="1"/>
    <col min="823" max="823" width="11.375" style="317" customWidth="1"/>
    <col min="824" max="825" width="13" style="317" customWidth="1"/>
    <col min="826" max="827" width="10.375" style="317" customWidth="1"/>
    <col min="828" max="828" width="11.25" style="317" customWidth="1"/>
    <col min="829" max="829" width="13.875" style="317" customWidth="1"/>
    <col min="830" max="830" width="10.375" style="317" customWidth="1"/>
    <col min="831" max="831" width="11.375" style="317" customWidth="1"/>
    <col min="832" max="837" width="10.375" style="317" customWidth="1"/>
    <col min="838" max="839" width="12.625" style="317" customWidth="1"/>
    <col min="840" max="841" width="10.375" style="317" customWidth="1"/>
    <col min="842" max="842" width="11.375" style="317" customWidth="1"/>
    <col min="843" max="843" width="11.75" style="317" customWidth="1"/>
    <col min="844" max="844" width="11.125" style="317" customWidth="1"/>
    <col min="845" max="845" width="11.625" style="317" customWidth="1"/>
    <col min="846" max="846" width="10.75" style="317" customWidth="1"/>
    <col min="847" max="849" width="10.375" style="317" customWidth="1"/>
    <col min="850" max="850" width="13.625" style="317" customWidth="1"/>
    <col min="851" max="851" width="11.625" style="317" customWidth="1"/>
    <col min="852" max="852" width="11.875" style="317" customWidth="1"/>
    <col min="853" max="853" width="11.375" style="317" customWidth="1"/>
    <col min="854" max="855" width="13" style="317" customWidth="1"/>
    <col min="856" max="857" width="10.375" style="317" customWidth="1"/>
    <col min="858" max="858" width="11.25" style="317" customWidth="1"/>
    <col min="859" max="859" width="13.875" style="317" customWidth="1"/>
    <col min="860" max="860" width="10.375" style="317" customWidth="1"/>
    <col min="861" max="861" width="11.375" style="317" customWidth="1"/>
    <col min="862" max="867" width="10.375" style="317" customWidth="1"/>
    <col min="868" max="869" width="12.625" style="317" customWidth="1"/>
    <col min="870" max="871" width="10.375" style="317" customWidth="1"/>
    <col min="872" max="872" width="11.375" style="317" customWidth="1"/>
    <col min="873" max="873" width="11.75" style="317" customWidth="1"/>
    <col min="874" max="874" width="11.125" style="317" customWidth="1"/>
    <col min="875" max="875" width="11.625" style="317" customWidth="1"/>
    <col min="876" max="876" width="10.75" style="317" customWidth="1"/>
    <col min="877" max="879" width="10.375" style="317" customWidth="1"/>
    <col min="880" max="880" width="13.625" style="317" customWidth="1"/>
    <col min="881" max="881" width="11.625" style="317" customWidth="1"/>
    <col min="882" max="882" width="11.875" style="317" customWidth="1"/>
    <col min="883" max="883" width="11.375" style="317" customWidth="1"/>
    <col min="884" max="885" width="13" style="317" customWidth="1"/>
    <col min="886" max="887" width="10.375" style="317" customWidth="1"/>
    <col min="888" max="888" width="11.25" style="317" customWidth="1"/>
    <col min="889" max="889" width="13.875" style="317" customWidth="1"/>
    <col min="890" max="890" width="10.375" style="317" customWidth="1"/>
    <col min="891" max="891" width="11.375" style="317" customWidth="1"/>
    <col min="892" max="892" width="18.125" style="317" customWidth="1"/>
    <col min="893" max="893" width="25" style="317" customWidth="1"/>
    <col min="894" max="897" width="10.375" style="317" customWidth="1"/>
    <col min="898" max="899" width="12.625" style="317" customWidth="1"/>
    <col min="900" max="901" width="10.375" style="317" customWidth="1"/>
    <col min="902" max="902" width="11.375" style="317" customWidth="1"/>
    <col min="903" max="903" width="11.75" style="317" customWidth="1"/>
    <col min="904" max="904" width="11.125" style="317" customWidth="1"/>
    <col min="905" max="905" width="11.625" style="317" customWidth="1"/>
    <col min="906" max="906" width="10.75" style="317" customWidth="1"/>
    <col min="907" max="908" width="10.375" style="317" customWidth="1"/>
    <col min="909" max="914" width="12.625" style="317" customWidth="1"/>
    <col min="915" max="918" width="11.625" style="317" customWidth="1"/>
    <col min="919" max="930" width="12.625" style="317" customWidth="1"/>
    <col min="931" max="931" width="7.125" style="317" customWidth="1"/>
    <col min="932" max="932" width="26.75" style="317" customWidth="1"/>
    <col min="933" max="933" width="12.875" style="317" customWidth="1"/>
    <col min="934" max="935" width="12.625" style="317" customWidth="1"/>
    <col min="936" max="936" width="12.25" style="317" customWidth="1"/>
    <col min="937" max="937" width="12.125" style="317" customWidth="1"/>
    <col min="938" max="938" width="11.875" style="317" customWidth="1"/>
    <col min="939" max="939" width="12.625" style="317" customWidth="1"/>
    <col min="940" max="940" width="12.375" style="317" customWidth="1"/>
    <col min="941" max="997" width="12.625" style="317" customWidth="1"/>
    <col min="998" max="998" width="9.375" style="317" customWidth="1"/>
    <col min="999" max="1002" width="12.625" style="317" customWidth="1"/>
    <col min="1003" max="1003" width="12.25" style="317" customWidth="1"/>
    <col min="1004" max="1004" width="9.875" style="317" customWidth="1"/>
    <col min="1005" max="1005" width="11.25" style="317" customWidth="1"/>
    <col min="1006" max="1007" width="12.625" style="317" customWidth="1"/>
    <col min="1008" max="1008" width="14.875" style="317" customWidth="1"/>
    <col min="1009" max="1009" width="12.625" style="317" customWidth="1"/>
    <col min="1010" max="1020" width="12.625" style="317"/>
    <col min="1021" max="1024" width="0" style="317" hidden="1" customWidth="1"/>
    <col min="1025" max="1025" width="4.375" style="317" customWidth="1"/>
    <col min="1026" max="1026" width="39.125" style="317" customWidth="1"/>
    <col min="1027" max="1027" width="17.75" style="317" customWidth="1"/>
    <col min="1028" max="1029" width="11.875" style="317" customWidth="1"/>
    <col min="1030" max="1030" width="7.375" style="317" customWidth="1"/>
    <col min="1031" max="1031" width="10.125" style="317" customWidth="1"/>
    <col min="1032" max="1033" width="10.375" style="317" customWidth="1"/>
    <col min="1034" max="1034" width="7.25" style="317" customWidth="1"/>
    <col min="1035" max="1035" width="10.375" style="317" customWidth="1"/>
    <col min="1036" max="1037" width="9.125" style="317" customWidth="1"/>
    <col min="1038" max="1038" width="6.75" style="317" customWidth="1"/>
    <col min="1039" max="1039" width="9.125" style="317" customWidth="1"/>
    <col min="1040" max="1040" width="11" style="317" customWidth="1"/>
    <col min="1041" max="1041" width="11.25" style="317" customWidth="1"/>
    <col min="1042" max="1042" width="9.625" style="317" customWidth="1"/>
    <col min="1043" max="1043" width="10" style="317" customWidth="1"/>
    <col min="1044" max="1044" width="19.875" style="317" customWidth="1"/>
    <col min="1045" max="1048" width="0" style="317" hidden="1" customWidth="1"/>
    <col min="1049" max="1050" width="11.875" style="317" customWidth="1"/>
    <col min="1051" max="1051" width="7.375" style="317" customWidth="1"/>
    <col min="1052" max="1052" width="10.125" style="317" customWidth="1"/>
    <col min="1053" max="1054" width="10.375" style="317" customWidth="1"/>
    <col min="1055" max="1055" width="7.25" style="317" customWidth="1"/>
    <col min="1056" max="1056" width="10.375" style="317" customWidth="1"/>
    <col min="1057" max="1058" width="9.125" style="317" customWidth="1"/>
    <col min="1059" max="1059" width="6.75" style="317" customWidth="1"/>
    <col min="1060" max="1060" width="9.125" style="317" customWidth="1"/>
    <col min="1061" max="1061" width="11" style="317" customWidth="1"/>
    <col min="1062" max="1062" width="11.25" style="317" customWidth="1"/>
    <col min="1063" max="1063" width="9.625" style="317" customWidth="1"/>
    <col min="1064" max="1064" width="10" style="317" customWidth="1"/>
    <col min="1065" max="1065" width="9.625" style="317" customWidth="1"/>
    <col min="1066" max="1067" width="10.375" style="317" customWidth="1"/>
    <col min="1068" max="1068" width="11.375" style="317" customWidth="1"/>
    <col min="1069" max="1069" width="11.75" style="317" customWidth="1"/>
    <col min="1070" max="1070" width="11.125" style="317" customWidth="1"/>
    <col min="1071" max="1071" width="11.625" style="317" customWidth="1"/>
    <col min="1072" max="1072" width="10.75" style="317" customWidth="1"/>
    <col min="1073" max="1075" width="10.375" style="317" customWidth="1"/>
    <col min="1076" max="1076" width="13.625" style="317" customWidth="1"/>
    <col min="1077" max="1077" width="11.625" style="317" customWidth="1"/>
    <col min="1078" max="1078" width="11.875" style="317" customWidth="1"/>
    <col min="1079" max="1079" width="11.375" style="317" customWidth="1"/>
    <col min="1080" max="1081" width="13" style="317" customWidth="1"/>
    <col min="1082" max="1083" width="10.375" style="317" customWidth="1"/>
    <col min="1084" max="1084" width="11.25" style="317" customWidth="1"/>
    <col min="1085" max="1085" width="13.875" style="317" customWidth="1"/>
    <col min="1086" max="1086" width="10.375" style="317" customWidth="1"/>
    <col min="1087" max="1087" width="11.375" style="317" customWidth="1"/>
    <col min="1088" max="1093" width="10.375" style="317" customWidth="1"/>
    <col min="1094" max="1095" width="12.625" style="317" customWidth="1"/>
    <col min="1096" max="1097" width="10.375" style="317" customWidth="1"/>
    <col min="1098" max="1098" width="11.375" style="317" customWidth="1"/>
    <col min="1099" max="1099" width="11.75" style="317" customWidth="1"/>
    <col min="1100" max="1100" width="11.125" style="317" customWidth="1"/>
    <col min="1101" max="1101" width="11.625" style="317" customWidth="1"/>
    <col min="1102" max="1102" width="10.75" style="317" customWidth="1"/>
    <col min="1103" max="1105" width="10.375" style="317" customWidth="1"/>
    <col min="1106" max="1106" width="13.625" style="317" customWidth="1"/>
    <col min="1107" max="1107" width="11.625" style="317" customWidth="1"/>
    <col min="1108" max="1108" width="11.875" style="317" customWidth="1"/>
    <col min="1109" max="1109" width="11.375" style="317" customWidth="1"/>
    <col min="1110" max="1111" width="13" style="317" customWidth="1"/>
    <col min="1112" max="1113" width="10.375" style="317" customWidth="1"/>
    <col min="1114" max="1114" width="11.25" style="317" customWidth="1"/>
    <col min="1115" max="1115" width="13.875" style="317" customWidth="1"/>
    <col min="1116" max="1116" width="10.375" style="317" customWidth="1"/>
    <col min="1117" max="1117" width="11.375" style="317" customWidth="1"/>
    <col min="1118" max="1123" width="10.375" style="317" customWidth="1"/>
    <col min="1124" max="1125" width="12.625" style="317" customWidth="1"/>
    <col min="1126" max="1127" width="10.375" style="317" customWidth="1"/>
    <col min="1128" max="1128" width="11.375" style="317" customWidth="1"/>
    <col min="1129" max="1129" width="11.75" style="317" customWidth="1"/>
    <col min="1130" max="1130" width="11.125" style="317" customWidth="1"/>
    <col min="1131" max="1131" width="11.625" style="317" customWidth="1"/>
    <col min="1132" max="1132" width="10.75" style="317" customWidth="1"/>
    <col min="1133" max="1135" width="10.375" style="317" customWidth="1"/>
    <col min="1136" max="1136" width="13.625" style="317" customWidth="1"/>
    <col min="1137" max="1137" width="11.625" style="317" customWidth="1"/>
    <col min="1138" max="1138" width="11.875" style="317" customWidth="1"/>
    <col min="1139" max="1139" width="11.375" style="317" customWidth="1"/>
    <col min="1140" max="1141" width="13" style="317" customWidth="1"/>
    <col min="1142" max="1143" width="10.375" style="317" customWidth="1"/>
    <col min="1144" max="1144" width="11.25" style="317" customWidth="1"/>
    <col min="1145" max="1145" width="13.875" style="317" customWidth="1"/>
    <col min="1146" max="1146" width="10.375" style="317" customWidth="1"/>
    <col min="1147" max="1147" width="11.375" style="317" customWidth="1"/>
    <col min="1148" max="1148" width="18.125" style="317" customWidth="1"/>
    <col min="1149" max="1149" width="25" style="317" customWidth="1"/>
    <col min="1150" max="1153" width="10.375" style="317" customWidth="1"/>
    <col min="1154" max="1155" width="12.625" style="317" customWidth="1"/>
    <col min="1156" max="1157" width="10.375" style="317" customWidth="1"/>
    <col min="1158" max="1158" width="11.375" style="317" customWidth="1"/>
    <col min="1159" max="1159" width="11.75" style="317" customWidth="1"/>
    <col min="1160" max="1160" width="11.125" style="317" customWidth="1"/>
    <col min="1161" max="1161" width="11.625" style="317" customWidth="1"/>
    <col min="1162" max="1162" width="10.75" style="317" customWidth="1"/>
    <col min="1163" max="1164" width="10.375" style="317" customWidth="1"/>
    <col min="1165" max="1170" width="12.625" style="317" customWidth="1"/>
    <col min="1171" max="1174" width="11.625" style="317" customWidth="1"/>
    <col min="1175" max="1186" width="12.625" style="317" customWidth="1"/>
    <col min="1187" max="1187" width="7.125" style="317" customWidth="1"/>
    <col min="1188" max="1188" width="26.75" style="317" customWidth="1"/>
    <col min="1189" max="1189" width="12.875" style="317" customWidth="1"/>
    <col min="1190" max="1191" width="12.625" style="317" customWidth="1"/>
    <col min="1192" max="1192" width="12.25" style="317" customWidth="1"/>
    <col min="1193" max="1193" width="12.125" style="317" customWidth="1"/>
    <col min="1194" max="1194" width="11.875" style="317" customWidth="1"/>
    <col min="1195" max="1195" width="12.625" style="317" customWidth="1"/>
    <col min="1196" max="1196" width="12.375" style="317" customWidth="1"/>
    <col min="1197" max="1253" width="12.625" style="317" customWidth="1"/>
    <col min="1254" max="1254" width="9.375" style="317" customWidth="1"/>
    <col min="1255" max="1258" width="12.625" style="317" customWidth="1"/>
    <col min="1259" max="1259" width="12.25" style="317" customWidth="1"/>
    <col min="1260" max="1260" width="9.875" style="317" customWidth="1"/>
    <col min="1261" max="1261" width="11.25" style="317" customWidth="1"/>
    <col min="1262" max="1263" width="12.625" style="317" customWidth="1"/>
    <col min="1264" max="1264" width="14.875" style="317" customWidth="1"/>
    <col min="1265" max="1265" width="12.625" style="317" customWidth="1"/>
    <col min="1266" max="1276" width="12.625" style="317"/>
    <col min="1277" max="1280" width="0" style="317" hidden="1" customWidth="1"/>
    <col min="1281" max="1281" width="4.375" style="317" customWidth="1"/>
    <col min="1282" max="1282" width="39.125" style="317" customWidth="1"/>
    <col min="1283" max="1283" width="17.75" style="317" customWidth="1"/>
    <col min="1284" max="1285" width="11.875" style="317" customWidth="1"/>
    <col min="1286" max="1286" width="7.375" style="317" customWidth="1"/>
    <col min="1287" max="1287" width="10.125" style="317" customWidth="1"/>
    <col min="1288" max="1289" width="10.375" style="317" customWidth="1"/>
    <col min="1290" max="1290" width="7.25" style="317" customWidth="1"/>
    <col min="1291" max="1291" width="10.375" style="317" customWidth="1"/>
    <col min="1292" max="1293" width="9.125" style="317" customWidth="1"/>
    <col min="1294" max="1294" width="6.75" style="317" customWidth="1"/>
    <col min="1295" max="1295" width="9.125" style="317" customWidth="1"/>
    <col min="1296" max="1296" width="11" style="317" customWidth="1"/>
    <col min="1297" max="1297" width="11.25" style="317" customWidth="1"/>
    <col min="1298" max="1298" width="9.625" style="317" customWidth="1"/>
    <col min="1299" max="1299" width="10" style="317" customWidth="1"/>
    <col min="1300" max="1300" width="19.875" style="317" customWidth="1"/>
    <col min="1301" max="1304" width="0" style="317" hidden="1" customWidth="1"/>
    <col min="1305" max="1306" width="11.875" style="317" customWidth="1"/>
    <col min="1307" max="1307" width="7.375" style="317" customWidth="1"/>
    <col min="1308" max="1308" width="10.125" style="317" customWidth="1"/>
    <col min="1309" max="1310" width="10.375" style="317" customWidth="1"/>
    <col min="1311" max="1311" width="7.25" style="317" customWidth="1"/>
    <col min="1312" max="1312" width="10.375" style="317" customWidth="1"/>
    <col min="1313" max="1314" width="9.125" style="317" customWidth="1"/>
    <col min="1315" max="1315" width="6.75" style="317" customWidth="1"/>
    <col min="1316" max="1316" width="9.125" style="317" customWidth="1"/>
    <col min="1317" max="1317" width="11" style="317" customWidth="1"/>
    <col min="1318" max="1318" width="11.25" style="317" customWidth="1"/>
    <col min="1319" max="1319" width="9.625" style="317" customWidth="1"/>
    <col min="1320" max="1320" width="10" style="317" customWidth="1"/>
    <col min="1321" max="1321" width="9.625" style="317" customWidth="1"/>
    <col min="1322" max="1323" width="10.375" style="317" customWidth="1"/>
    <col min="1324" max="1324" width="11.375" style="317" customWidth="1"/>
    <col min="1325" max="1325" width="11.75" style="317" customWidth="1"/>
    <col min="1326" max="1326" width="11.125" style="317" customWidth="1"/>
    <col min="1327" max="1327" width="11.625" style="317" customWidth="1"/>
    <col min="1328" max="1328" width="10.75" style="317" customWidth="1"/>
    <col min="1329" max="1331" width="10.375" style="317" customWidth="1"/>
    <col min="1332" max="1332" width="13.625" style="317" customWidth="1"/>
    <col min="1333" max="1333" width="11.625" style="317" customWidth="1"/>
    <col min="1334" max="1334" width="11.875" style="317" customWidth="1"/>
    <col min="1335" max="1335" width="11.375" style="317" customWidth="1"/>
    <col min="1336" max="1337" width="13" style="317" customWidth="1"/>
    <col min="1338" max="1339" width="10.375" style="317" customWidth="1"/>
    <col min="1340" max="1340" width="11.25" style="317" customWidth="1"/>
    <col min="1341" max="1341" width="13.875" style="317" customWidth="1"/>
    <col min="1342" max="1342" width="10.375" style="317" customWidth="1"/>
    <col min="1343" max="1343" width="11.375" style="317" customWidth="1"/>
    <col min="1344" max="1349" width="10.375" style="317" customWidth="1"/>
    <col min="1350" max="1351" width="12.625" style="317" customWidth="1"/>
    <col min="1352" max="1353" width="10.375" style="317" customWidth="1"/>
    <col min="1354" max="1354" width="11.375" style="317" customWidth="1"/>
    <col min="1355" max="1355" width="11.75" style="317" customWidth="1"/>
    <col min="1356" max="1356" width="11.125" style="317" customWidth="1"/>
    <col min="1357" max="1357" width="11.625" style="317" customWidth="1"/>
    <col min="1358" max="1358" width="10.75" style="317" customWidth="1"/>
    <col min="1359" max="1361" width="10.375" style="317" customWidth="1"/>
    <col min="1362" max="1362" width="13.625" style="317" customWidth="1"/>
    <col min="1363" max="1363" width="11.625" style="317" customWidth="1"/>
    <col min="1364" max="1364" width="11.875" style="317" customWidth="1"/>
    <col min="1365" max="1365" width="11.375" style="317" customWidth="1"/>
    <col min="1366" max="1367" width="13" style="317" customWidth="1"/>
    <col min="1368" max="1369" width="10.375" style="317" customWidth="1"/>
    <col min="1370" max="1370" width="11.25" style="317" customWidth="1"/>
    <col min="1371" max="1371" width="13.875" style="317" customWidth="1"/>
    <col min="1372" max="1372" width="10.375" style="317" customWidth="1"/>
    <col min="1373" max="1373" width="11.375" style="317" customWidth="1"/>
    <col min="1374" max="1379" width="10.375" style="317" customWidth="1"/>
    <col min="1380" max="1381" width="12.625" style="317" customWidth="1"/>
    <col min="1382" max="1383" width="10.375" style="317" customWidth="1"/>
    <col min="1384" max="1384" width="11.375" style="317" customWidth="1"/>
    <col min="1385" max="1385" width="11.75" style="317" customWidth="1"/>
    <col min="1386" max="1386" width="11.125" style="317" customWidth="1"/>
    <col min="1387" max="1387" width="11.625" style="317" customWidth="1"/>
    <col min="1388" max="1388" width="10.75" style="317" customWidth="1"/>
    <col min="1389" max="1391" width="10.375" style="317" customWidth="1"/>
    <col min="1392" max="1392" width="13.625" style="317" customWidth="1"/>
    <col min="1393" max="1393" width="11.625" style="317" customWidth="1"/>
    <col min="1394" max="1394" width="11.875" style="317" customWidth="1"/>
    <col min="1395" max="1395" width="11.375" style="317" customWidth="1"/>
    <col min="1396" max="1397" width="13" style="317" customWidth="1"/>
    <col min="1398" max="1399" width="10.375" style="317" customWidth="1"/>
    <col min="1400" max="1400" width="11.25" style="317" customWidth="1"/>
    <col min="1401" max="1401" width="13.875" style="317" customWidth="1"/>
    <col min="1402" max="1402" width="10.375" style="317" customWidth="1"/>
    <col min="1403" max="1403" width="11.375" style="317" customWidth="1"/>
    <col min="1404" max="1404" width="18.125" style="317" customWidth="1"/>
    <col min="1405" max="1405" width="25" style="317" customWidth="1"/>
    <col min="1406" max="1409" width="10.375" style="317" customWidth="1"/>
    <col min="1410" max="1411" width="12.625" style="317" customWidth="1"/>
    <col min="1412" max="1413" width="10.375" style="317" customWidth="1"/>
    <col min="1414" max="1414" width="11.375" style="317" customWidth="1"/>
    <col min="1415" max="1415" width="11.75" style="317" customWidth="1"/>
    <col min="1416" max="1416" width="11.125" style="317" customWidth="1"/>
    <col min="1417" max="1417" width="11.625" style="317" customWidth="1"/>
    <col min="1418" max="1418" width="10.75" style="317" customWidth="1"/>
    <col min="1419" max="1420" width="10.375" style="317" customWidth="1"/>
    <col min="1421" max="1426" width="12.625" style="317" customWidth="1"/>
    <col min="1427" max="1430" width="11.625" style="317" customWidth="1"/>
    <col min="1431" max="1442" width="12.625" style="317" customWidth="1"/>
    <col min="1443" max="1443" width="7.125" style="317" customWidth="1"/>
    <col min="1444" max="1444" width="26.75" style="317" customWidth="1"/>
    <col min="1445" max="1445" width="12.875" style="317" customWidth="1"/>
    <col min="1446" max="1447" width="12.625" style="317" customWidth="1"/>
    <col min="1448" max="1448" width="12.25" style="317" customWidth="1"/>
    <col min="1449" max="1449" width="12.125" style="317" customWidth="1"/>
    <col min="1450" max="1450" width="11.875" style="317" customWidth="1"/>
    <col min="1451" max="1451" width="12.625" style="317" customWidth="1"/>
    <col min="1452" max="1452" width="12.375" style="317" customWidth="1"/>
    <col min="1453" max="1509" width="12.625" style="317" customWidth="1"/>
    <col min="1510" max="1510" width="9.375" style="317" customWidth="1"/>
    <col min="1511" max="1514" width="12.625" style="317" customWidth="1"/>
    <col min="1515" max="1515" width="12.25" style="317" customWidth="1"/>
    <col min="1516" max="1516" width="9.875" style="317" customWidth="1"/>
    <col min="1517" max="1517" width="11.25" style="317" customWidth="1"/>
    <col min="1518" max="1519" width="12.625" style="317" customWidth="1"/>
    <col min="1520" max="1520" width="14.875" style="317" customWidth="1"/>
    <col min="1521" max="1521" width="12.625" style="317" customWidth="1"/>
    <col min="1522" max="1532" width="12.625" style="317"/>
    <col min="1533" max="1536" width="0" style="317" hidden="1" customWidth="1"/>
    <col min="1537" max="1537" width="4.375" style="317" customWidth="1"/>
    <col min="1538" max="1538" width="39.125" style="317" customWidth="1"/>
    <col min="1539" max="1539" width="17.75" style="317" customWidth="1"/>
    <col min="1540" max="1541" width="11.875" style="317" customWidth="1"/>
    <col min="1542" max="1542" width="7.375" style="317" customWidth="1"/>
    <col min="1543" max="1543" width="10.125" style="317" customWidth="1"/>
    <col min="1544" max="1545" width="10.375" style="317" customWidth="1"/>
    <col min="1546" max="1546" width="7.25" style="317" customWidth="1"/>
    <col min="1547" max="1547" width="10.375" style="317" customWidth="1"/>
    <col min="1548" max="1549" width="9.125" style="317" customWidth="1"/>
    <col min="1550" max="1550" width="6.75" style="317" customWidth="1"/>
    <col min="1551" max="1551" width="9.125" style="317" customWidth="1"/>
    <col min="1552" max="1552" width="11" style="317" customWidth="1"/>
    <col min="1553" max="1553" width="11.25" style="317" customWidth="1"/>
    <col min="1554" max="1554" width="9.625" style="317" customWidth="1"/>
    <col min="1555" max="1555" width="10" style="317" customWidth="1"/>
    <col min="1556" max="1556" width="19.875" style="317" customWidth="1"/>
    <col min="1557" max="1560" width="0" style="317" hidden="1" customWidth="1"/>
    <col min="1561" max="1562" width="11.875" style="317" customWidth="1"/>
    <col min="1563" max="1563" width="7.375" style="317" customWidth="1"/>
    <col min="1564" max="1564" width="10.125" style="317" customWidth="1"/>
    <col min="1565" max="1566" width="10.375" style="317" customWidth="1"/>
    <col min="1567" max="1567" width="7.25" style="317" customWidth="1"/>
    <col min="1568" max="1568" width="10.375" style="317" customWidth="1"/>
    <col min="1569" max="1570" width="9.125" style="317" customWidth="1"/>
    <col min="1571" max="1571" width="6.75" style="317" customWidth="1"/>
    <col min="1572" max="1572" width="9.125" style="317" customWidth="1"/>
    <col min="1573" max="1573" width="11" style="317" customWidth="1"/>
    <col min="1574" max="1574" width="11.25" style="317" customWidth="1"/>
    <col min="1575" max="1575" width="9.625" style="317" customWidth="1"/>
    <col min="1576" max="1576" width="10" style="317" customWidth="1"/>
    <col min="1577" max="1577" width="9.625" style="317" customWidth="1"/>
    <col min="1578" max="1579" width="10.375" style="317" customWidth="1"/>
    <col min="1580" max="1580" width="11.375" style="317" customWidth="1"/>
    <col min="1581" max="1581" width="11.75" style="317" customWidth="1"/>
    <col min="1582" max="1582" width="11.125" style="317" customWidth="1"/>
    <col min="1583" max="1583" width="11.625" style="317" customWidth="1"/>
    <col min="1584" max="1584" width="10.75" style="317" customWidth="1"/>
    <col min="1585" max="1587" width="10.375" style="317" customWidth="1"/>
    <col min="1588" max="1588" width="13.625" style="317" customWidth="1"/>
    <col min="1589" max="1589" width="11.625" style="317" customWidth="1"/>
    <col min="1590" max="1590" width="11.875" style="317" customWidth="1"/>
    <col min="1591" max="1591" width="11.375" style="317" customWidth="1"/>
    <col min="1592" max="1593" width="13" style="317" customWidth="1"/>
    <col min="1594" max="1595" width="10.375" style="317" customWidth="1"/>
    <col min="1596" max="1596" width="11.25" style="317" customWidth="1"/>
    <col min="1597" max="1597" width="13.875" style="317" customWidth="1"/>
    <col min="1598" max="1598" width="10.375" style="317" customWidth="1"/>
    <col min="1599" max="1599" width="11.375" style="317" customWidth="1"/>
    <col min="1600" max="1605" width="10.375" style="317" customWidth="1"/>
    <col min="1606" max="1607" width="12.625" style="317" customWidth="1"/>
    <col min="1608" max="1609" width="10.375" style="317" customWidth="1"/>
    <col min="1610" max="1610" width="11.375" style="317" customWidth="1"/>
    <col min="1611" max="1611" width="11.75" style="317" customWidth="1"/>
    <col min="1612" max="1612" width="11.125" style="317" customWidth="1"/>
    <col min="1613" max="1613" width="11.625" style="317" customWidth="1"/>
    <col min="1614" max="1614" width="10.75" style="317" customWidth="1"/>
    <col min="1615" max="1617" width="10.375" style="317" customWidth="1"/>
    <col min="1618" max="1618" width="13.625" style="317" customWidth="1"/>
    <col min="1619" max="1619" width="11.625" style="317" customWidth="1"/>
    <col min="1620" max="1620" width="11.875" style="317" customWidth="1"/>
    <col min="1621" max="1621" width="11.375" style="317" customWidth="1"/>
    <col min="1622" max="1623" width="13" style="317" customWidth="1"/>
    <col min="1624" max="1625" width="10.375" style="317" customWidth="1"/>
    <col min="1626" max="1626" width="11.25" style="317" customWidth="1"/>
    <col min="1627" max="1627" width="13.875" style="317" customWidth="1"/>
    <col min="1628" max="1628" width="10.375" style="317" customWidth="1"/>
    <col min="1629" max="1629" width="11.375" style="317" customWidth="1"/>
    <col min="1630" max="1635" width="10.375" style="317" customWidth="1"/>
    <col min="1636" max="1637" width="12.625" style="317" customWidth="1"/>
    <col min="1638" max="1639" width="10.375" style="317" customWidth="1"/>
    <col min="1640" max="1640" width="11.375" style="317" customWidth="1"/>
    <col min="1641" max="1641" width="11.75" style="317" customWidth="1"/>
    <col min="1642" max="1642" width="11.125" style="317" customWidth="1"/>
    <col min="1643" max="1643" width="11.625" style="317" customWidth="1"/>
    <col min="1644" max="1644" width="10.75" style="317" customWidth="1"/>
    <col min="1645" max="1647" width="10.375" style="317" customWidth="1"/>
    <col min="1648" max="1648" width="13.625" style="317" customWidth="1"/>
    <col min="1649" max="1649" width="11.625" style="317" customWidth="1"/>
    <col min="1650" max="1650" width="11.875" style="317" customWidth="1"/>
    <col min="1651" max="1651" width="11.375" style="317" customWidth="1"/>
    <col min="1652" max="1653" width="13" style="317" customWidth="1"/>
    <col min="1654" max="1655" width="10.375" style="317" customWidth="1"/>
    <col min="1656" max="1656" width="11.25" style="317" customWidth="1"/>
    <col min="1657" max="1657" width="13.875" style="317" customWidth="1"/>
    <col min="1658" max="1658" width="10.375" style="317" customWidth="1"/>
    <col min="1659" max="1659" width="11.375" style="317" customWidth="1"/>
    <col min="1660" max="1660" width="18.125" style="317" customWidth="1"/>
    <col min="1661" max="1661" width="25" style="317" customWidth="1"/>
    <col min="1662" max="1665" width="10.375" style="317" customWidth="1"/>
    <col min="1666" max="1667" width="12.625" style="317" customWidth="1"/>
    <col min="1668" max="1669" width="10.375" style="317" customWidth="1"/>
    <col min="1670" max="1670" width="11.375" style="317" customWidth="1"/>
    <col min="1671" max="1671" width="11.75" style="317" customWidth="1"/>
    <col min="1672" max="1672" width="11.125" style="317" customWidth="1"/>
    <col min="1673" max="1673" width="11.625" style="317" customWidth="1"/>
    <col min="1674" max="1674" width="10.75" style="317" customWidth="1"/>
    <col min="1675" max="1676" width="10.375" style="317" customWidth="1"/>
    <col min="1677" max="1682" width="12.625" style="317" customWidth="1"/>
    <col min="1683" max="1686" width="11.625" style="317" customWidth="1"/>
    <col min="1687" max="1698" width="12.625" style="317" customWidth="1"/>
    <col min="1699" max="1699" width="7.125" style="317" customWidth="1"/>
    <col min="1700" max="1700" width="26.75" style="317" customWidth="1"/>
    <col min="1701" max="1701" width="12.875" style="317" customWidth="1"/>
    <col min="1702" max="1703" width="12.625" style="317" customWidth="1"/>
    <col min="1704" max="1704" width="12.25" style="317" customWidth="1"/>
    <col min="1705" max="1705" width="12.125" style="317" customWidth="1"/>
    <col min="1706" max="1706" width="11.875" style="317" customWidth="1"/>
    <col min="1707" max="1707" width="12.625" style="317" customWidth="1"/>
    <col min="1708" max="1708" width="12.375" style="317" customWidth="1"/>
    <col min="1709" max="1765" width="12.625" style="317" customWidth="1"/>
    <col min="1766" max="1766" width="9.375" style="317" customWidth="1"/>
    <col min="1767" max="1770" width="12.625" style="317" customWidth="1"/>
    <col min="1771" max="1771" width="12.25" style="317" customWidth="1"/>
    <col min="1772" max="1772" width="9.875" style="317" customWidth="1"/>
    <col min="1773" max="1773" width="11.25" style="317" customWidth="1"/>
    <col min="1774" max="1775" width="12.625" style="317" customWidth="1"/>
    <col min="1776" max="1776" width="14.875" style="317" customWidth="1"/>
    <col min="1777" max="1777" width="12.625" style="317" customWidth="1"/>
    <col min="1778" max="1788" width="12.625" style="317"/>
    <col min="1789" max="1792" width="0" style="317" hidden="1" customWidth="1"/>
    <col min="1793" max="1793" width="4.375" style="317" customWidth="1"/>
    <col min="1794" max="1794" width="39.125" style="317" customWidth="1"/>
    <col min="1795" max="1795" width="17.75" style="317" customWidth="1"/>
    <col min="1796" max="1797" width="11.875" style="317" customWidth="1"/>
    <col min="1798" max="1798" width="7.375" style="317" customWidth="1"/>
    <col min="1799" max="1799" width="10.125" style="317" customWidth="1"/>
    <col min="1800" max="1801" width="10.375" style="317" customWidth="1"/>
    <col min="1802" max="1802" width="7.25" style="317" customWidth="1"/>
    <col min="1803" max="1803" width="10.375" style="317" customWidth="1"/>
    <col min="1804" max="1805" width="9.125" style="317" customWidth="1"/>
    <col min="1806" max="1806" width="6.75" style="317" customWidth="1"/>
    <col min="1807" max="1807" width="9.125" style="317" customWidth="1"/>
    <col min="1808" max="1808" width="11" style="317" customWidth="1"/>
    <col min="1809" max="1809" width="11.25" style="317" customWidth="1"/>
    <col min="1810" max="1810" width="9.625" style="317" customWidth="1"/>
    <col min="1811" max="1811" width="10" style="317" customWidth="1"/>
    <col min="1812" max="1812" width="19.875" style="317" customWidth="1"/>
    <col min="1813" max="1816" width="0" style="317" hidden="1" customWidth="1"/>
    <col min="1817" max="1818" width="11.875" style="317" customWidth="1"/>
    <col min="1819" max="1819" width="7.375" style="317" customWidth="1"/>
    <col min="1820" max="1820" width="10.125" style="317" customWidth="1"/>
    <col min="1821" max="1822" width="10.375" style="317" customWidth="1"/>
    <col min="1823" max="1823" width="7.25" style="317" customWidth="1"/>
    <col min="1824" max="1824" width="10.375" style="317" customWidth="1"/>
    <col min="1825" max="1826" width="9.125" style="317" customWidth="1"/>
    <col min="1827" max="1827" width="6.75" style="317" customWidth="1"/>
    <col min="1828" max="1828" width="9.125" style="317" customWidth="1"/>
    <col min="1829" max="1829" width="11" style="317" customWidth="1"/>
    <col min="1830" max="1830" width="11.25" style="317" customWidth="1"/>
    <col min="1831" max="1831" width="9.625" style="317" customWidth="1"/>
    <col min="1832" max="1832" width="10" style="317" customWidth="1"/>
    <col min="1833" max="1833" width="9.625" style="317" customWidth="1"/>
    <col min="1834" max="1835" width="10.375" style="317" customWidth="1"/>
    <col min="1836" max="1836" width="11.375" style="317" customWidth="1"/>
    <col min="1837" max="1837" width="11.75" style="317" customWidth="1"/>
    <col min="1838" max="1838" width="11.125" style="317" customWidth="1"/>
    <col min="1839" max="1839" width="11.625" style="317" customWidth="1"/>
    <col min="1840" max="1840" width="10.75" style="317" customWidth="1"/>
    <col min="1841" max="1843" width="10.375" style="317" customWidth="1"/>
    <col min="1844" max="1844" width="13.625" style="317" customWidth="1"/>
    <col min="1845" max="1845" width="11.625" style="317" customWidth="1"/>
    <col min="1846" max="1846" width="11.875" style="317" customWidth="1"/>
    <col min="1847" max="1847" width="11.375" style="317" customWidth="1"/>
    <col min="1848" max="1849" width="13" style="317" customWidth="1"/>
    <col min="1850" max="1851" width="10.375" style="317" customWidth="1"/>
    <col min="1852" max="1852" width="11.25" style="317" customWidth="1"/>
    <col min="1853" max="1853" width="13.875" style="317" customWidth="1"/>
    <col min="1854" max="1854" width="10.375" style="317" customWidth="1"/>
    <col min="1855" max="1855" width="11.375" style="317" customWidth="1"/>
    <col min="1856" max="1861" width="10.375" style="317" customWidth="1"/>
    <col min="1862" max="1863" width="12.625" style="317" customWidth="1"/>
    <col min="1864" max="1865" width="10.375" style="317" customWidth="1"/>
    <col min="1866" max="1866" width="11.375" style="317" customWidth="1"/>
    <col min="1867" max="1867" width="11.75" style="317" customWidth="1"/>
    <col min="1868" max="1868" width="11.125" style="317" customWidth="1"/>
    <col min="1869" max="1869" width="11.625" style="317" customWidth="1"/>
    <col min="1870" max="1870" width="10.75" style="317" customWidth="1"/>
    <col min="1871" max="1873" width="10.375" style="317" customWidth="1"/>
    <col min="1874" max="1874" width="13.625" style="317" customWidth="1"/>
    <col min="1875" max="1875" width="11.625" style="317" customWidth="1"/>
    <col min="1876" max="1876" width="11.875" style="317" customWidth="1"/>
    <col min="1877" max="1877" width="11.375" style="317" customWidth="1"/>
    <col min="1878" max="1879" width="13" style="317" customWidth="1"/>
    <col min="1880" max="1881" width="10.375" style="317" customWidth="1"/>
    <col min="1882" max="1882" width="11.25" style="317" customWidth="1"/>
    <col min="1883" max="1883" width="13.875" style="317" customWidth="1"/>
    <col min="1884" max="1884" width="10.375" style="317" customWidth="1"/>
    <col min="1885" max="1885" width="11.375" style="317" customWidth="1"/>
    <col min="1886" max="1891" width="10.375" style="317" customWidth="1"/>
    <col min="1892" max="1893" width="12.625" style="317" customWidth="1"/>
    <col min="1894" max="1895" width="10.375" style="317" customWidth="1"/>
    <col min="1896" max="1896" width="11.375" style="317" customWidth="1"/>
    <col min="1897" max="1897" width="11.75" style="317" customWidth="1"/>
    <col min="1898" max="1898" width="11.125" style="317" customWidth="1"/>
    <col min="1899" max="1899" width="11.625" style="317" customWidth="1"/>
    <col min="1900" max="1900" width="10.75" style="317" customWidth="1"/>
    <col min="1901" max="1903" width="10.375" style="317" customWidth="1"/>
    <col min="1904" max="1904" width="13.625" style="317" customWidth="1"/>
    <col min="1905" max="1905" width="11.625" style="317" customWidth="1"/>
    <col min="1906" max="1906" width="11.875" style="317" customWidth="1"/>
    <col min="1907" max="1907" width="11.375" style="317" customWidth="1"/>
    <col min="1908" max="1909" width="13" style="317" customWidth="1"/>
    <col min="1910" max="1911" width="10.375" style="317" customWidth="1"/>
    <col min="1912" max="1912" width="11.25" style="317" customWidth="1"/>
    <col min="1913" max="1913" width="13.875" style="317" customWidth="1"/>
    <col min="1914" max="1914" width="10.375" style="317" customWidth="1"/>
    <col min="1915" max="1915" width="11.375" style="317" customWidth="1"/>
    <col min="1916" max="1916" width="18.125" style="317" customWidth="1"/>
    <col min="1917" max="1917" width="25" style="317" customWidth="1"/>
    <col min="1918" max="1921" width="10.375" style="317" customWidth="1"/>
    <col min="1922" max="1923" width="12.625" style="317" customWidth="1"/>
    <col min="1924" max="1925" width="10.375" style="317" customWidth="1"/>
    <col min="1926" max="1926" width="11.375" style="317" customWidth="1"/>
    <col min="1927" max="1927" width="11.75" style="317" customWidth="1"/>
    <col min="1928" max="1928" width="11.125" style="317" customWidth="1"/>
    <col min="1929" max="1929" width="11.625" style="317" customWidth="1"/>
    <col min="1930" max="1930" width="10.75" style="317" customWidth="1"/>
    <col min="1931" max="1932" width="10.375" style="317" customWidth="1"/>
    <col min="1933" max="1938" width="12.625" style="317" customWidth="1"/>
    <col min="1939" max="1942" width="11.625" style="317" customWidth="1"/>
    <col min="1943" max="1954" width="12.625" style="317" customWidth="1"/>
    <col min="1955" max="1955" width="7.125" style="317" customWidth="1"/>
    <col min="1956" max="1956" width="26.75" style="317" customWidth="1"/>
    <col min="1957" max="1957" width="12.875" style="317" customWidth="1"/>
    <col min="1958" max="1959" width="12.625" style="317" customWidth="1"/>
    <col min="1960" max="1960" width="12.25" style="317" customWidth="1"/>
    <col min="1961" max="1961" width="12.125" style="317" customWidth="1"/>
    <col min="1962" max="1962" width="11.875" style="317" customWidth="1"/>
    <col min="1963" max="1963" width="12.625" style="317" customWidth="1"/>
    <col min="1964" max="1964" width="12.375" style="317" customWidth="1"/>
    <col min="1965" max="2021" width="12.625" style="317" customWidth="1"/>
    <col min="2022" max="2022" width="9.375" style="317" customWidth="1"/>
    <col min="2023" max="2026" width="12.625" style="317" customWidth="1"/>
    <col min="2027" max="2027" width="12.25" style="317" customWidth="1"/>
    <col min="2028" max="2028" width="9.875" style="317" customWidth="1"/>
    <col min="2029" max="2029" width="11.25" style="317" customWidth="1"/>
    <col min="2030" max="2031" width="12.625" style="317" customWidth="1"/>
    <col min="2032" max="2032" width="14.875" style="317" customWidth="1"/>
    <col min="2033" max="2033" width="12.625" style="317" customWidth="1"/>
    <col min="2034" max="2044" width="12.625" style="317"/>
    <col min="2045" max="2048" width="0" style="317" hidden="1" customWidth="1"/>
    <col min="2049" max="2049" width="4.375" style="317" customWidth="1"/>
    <col min="2050" max="2050" width="39.125" style="317" customWidth="1"/>
    <col min="2051" max="2051" width="17.75" style="317" customWidth="1"/>
    <col min="2052" max="2053" width="11.875" style="317" customWidth="1"/>
    <col min="2054" max="2054" width="7.375" style="317" customWidth="1"/>
    <col min="2055" max="2055" width="10.125" style="317" customWidth="1"/>
    <col min="2056" max="2057" width="10.375" style="317" customWidth="1"/>
    <col min="2058" max="2058" width="7.25" style="317" customWidth="1"/>
    <col min="2059" max="2059" width="10.375" style="317" customWidth="1"/>
    <col min="2060" max="2061" width="9.125" style="317" customWidth="1"/>
    <col min="2062" max="2062" width="6.75" style="317" customWidth="1"/>
    <col min="2063" max="2063" width="9.125" style="317" customWidth="1"/>
    <col min="2064" max="2064" width="11" style="317" customWidth="1"/>
    <col min="2065" max="2065" width="11.25" style="317" customWidth="1"/>
    <col min="2066" max="2066" width="9.625" style="317" customWidth="1"/>
    <col min="2067" max="2067" width="10" style="317" customWidth="1"/>
    <col min="2068" max="2068" width="19.875" style="317" customWidth="1"/>
    <col min="2069" max="2072" width="0" style="317" hidden="1" customWidth="1"/>
    <col min="2073" max="2074" width="11.875" style="317" customWidth="1"/>
    <col min="2075" max="2075" width="7.375" style="317" customWidth="1"/>
    <col min="2076" max="2076" width="10.125" style="317" customWidth="1"/>
    <col min="2077" max="2078" width="10.375" style="317" customWidth="1"/>
    <col min="2079" max="2079" width="7.25" style="317" customWidth="1"/>
    <col min="2080" max="2080" width="10.375" style="317" customWidth="1"/>
    <col min="2081" max="2082" width="9.125" style="317" customWidth="1"/>
    <col min="2083" max="2083" width="6.75" style="317" customWidth="1"/>
    <col min="2084" max="2084" width="9.125" style="317" customWidth="1"/>
    <col min="2085" max="2085" width="11" style="317" customWidth="1"/>
    <col min="2086" max="2086" width="11.25" style="317" customWidth="1"/>
    <col min="2087" max="2087" width="9.625" style="317" customWidth="1"/>
    <col min="2088" max="2088" width="10" style="317" customWidth="1"/>
    <col min="2089" max="2089" width="9.625" style="317" customWidth="1"/>
    <col min="2090" max="2091" width="10.375" style="317" customWidth="1"/>
    <col min="2092" max="2092" width="11.375" style="317" customWidth="1"/>
    <col min="2093" max="2093" width="11.75" style="317" customWidth="1"/>
    <col min="2094" max="2094" width="11.125" style="317" customWidth="1"/>
    <col min="2095" max="2095" width="11.625" style="317" customWidth="1"/>
    <col min="2096" max="2096" width="10.75" style="317" customWidth="1"/>
    <col min="2097" max="2099" width="10.375" style="317" customWidth="1"/>
    <col min="2100" max="2100" width="13.625" style="317" customWidth="1"/>
    <col min="2101" max="2101" width="11.625" style="317" customWidth="1"/>
    <col min="2102" max="2102" width="11.875" style="317" customWidth="1"/>
    <col min="2103" max="2103" width="11.375" style="317" customWidth="1"/>
    <col min="2104" max="2105" width="13" style="317" customWidth="1"/>
    <col min="2106" max="2107" width="10.375" style="317" customWidth="1"/>
    <col min="2108" max="2108" width="11.25" style="317" customWidth="1"/>
    <col min="2109" max="2109" width="13.875" style="317" customWidth="1"/>
    <col min="2110" max="2110" width="10.375" style="317" customWidth="1"/>
    <col min="2111" max="2111" width="11.375" style="317" customWidth="1"/>
    <col min="2112" max="2117" width="10.375" style="317" customWidth="1"/>
    <col min="2118" max="2119" width="12.625" style="317" customWidth="1"/>
    <col min="2120" max="2121" width="10.375" style="317" customWidth="1"/>
    <col min="2122" max="2122" width="11.375" style="317" customWidth="1"/>
    <col min="2123" max="2123" width="11.75" style="317" customWidth="1"/>
    <col min="2124" max="2124" width="11.125" style="317" customWidth="1"/>
    <col min="2125" max="2125" width="11.625" style="317" customWidth="1"/>
    <col min="2126" max="2126" width="10.75" style="317" customWidth="1"/>
    <col min="2127" max="2129" width="10.375" style="317" customWidth="1"/>
    <col min="2130" max="2130" width="13.625" style="317" customWidth="1"/>
    <col min="2131" max="2131" width="11.625" style="317" customWidth="1"/>
    <col min="2132" max="2132" width="11.875" style="317" customWidth="1"/>
    <col min="2133" max="2133" width="11.375" style="317" customWidth="1"/>
    <col min="2134" max="2135" width="13" style="317" customWidth="1"/>
    <col min="2136" max="2137" width="10.375" style="317" customWidth="1"/>
    <col min="2138" max="2138" width="11.25" style="317" customWidth="1"/>
    <col min="2139" max="2139" width="13.875" style="317" customWidth="1"/>
    <col min="2140" max="2140" width="10.375" style="317" customWidth="1"/>
    <col min="2141" max="2141" width="11.375" style="317" customWidth="1"/>
    <col min="2142" max="2147" width="10.375" style="317" customWidth="1"/>
    <col min="2148" max="2149" width="12.625" style="317" customWidth="1"/>
    <col min="2150" max="2151" width="10.375" style="317" customWidth="1"/>
    <col min="2152" max="2152" width="11.375" style="317" customWidth="1"/>
    <col min="2153" max="2153" width="11.75" style="317" customWidth="1"/>
    <col min="2154" max="2154" width="11.125" style="317" customWidth="1"/>
    <col min="2155" max="2155" width="11.625" style="317" customWidth="1"/>
    <col min="2156" max="2156" width="10.75" style="317" customWidth="1"/>
    <col min="2157" max="2159" width="10.375" style="317" customWidth="1"/>
    <col min="2160" max="2160" width="13.625" style="317" customWidth="1"/>
    <col min="2161" max="2161" width="11.625" style="317" customWidth="1"/>
    <col min="2162" max="2162" width="11.875" style="317" customWidth="1"/>
    <col min="2163" max="2163" width="11.375" style="317" customWidth="1"/>
    <col min="2164" max="2165" width="13" style="317" customWidth="1"/>
    <col min="2166" max="2167" width="10.375" style="317" customWidth="1"/>
    <col min="2168" max="2168" width="11.25" style="317" customWidth="1"/>
    <col min="2169" max="2169" width="13.875" style="317" customWidth="1"/>
    <col min="2170" max="2170" width="10.375" style="317" customWidth="1"/>
    <col min="2171" max="2171" width="11.375" style="317" customWidth="1"/>
    <col min="2172" max="2172" width="18.125" style="317" customWidth="1"/>
    <col min="2173" max="2173" width="25" style="317" customWidth="1"/>
    <col min="2174" max="2177" width="10.375" style="317" customWidth="1"/>
    <col min="2178" max="2179" width="12.625" style="317" customWidth="1"/>
    <col min="2180" max="2181" width="10.375" style="317" customWidth="1"/>
    <col min="2182" max="2182" width="11.375" style="317" customWidth="1"/>
    <col min="2183" max="2183" width="11.75" style="317" customWidth="1"/>
    <col min="2184" max="2184" width="11.125" style="317" customWidth="1"/>
    <col min="2185" max="2185" width="11.625" style="317" customWidth="1"/>
    <col min="2186" max="2186" width="10.75" style="317" customWidth="1"/>
    <col min="2187" max="2188" width="10.375" style="317" customWidth="1"/>
    <col min="2189" max="2194" width="12.625" style="317" customWidth="1"/>
    <col min="2195" max="2198" width="11.625" style="317" customWidth="1"/>
    <col min="2199" max="2210" width="12.625" style="317" customWidth="1"/>
    <col min="2211" max="2211" width="7.125" style="317" customWidth="1"/>
    <col min="2212" max="2212" width="26.75" style="317" customWidth="1"/>
    <col min="2213" max="2213" width="12.875" style="317" customWidth="1"/>
    <col min="2214" max="2215" width="12.625" style="317" customWidth="1"/>
    <col min="2216" max="2216" width="12.25" style="317" customWidth="1"/>
    <col min="2217" max="2217" width="12.125" style="317" customWidth="1"/>
    <col min="2218" max="2218" width="11.875" style="317" customWidth="1"/>
    <col min="2219" max="2219" width="12.625" style="317" customWidth="1"/>
    <col min="2220" max="2220" width="12.375" style="317" customWidth="1"/>
    <col min="2221" max="2277" width="12.625" style="317" customWidth="1"/>
    <col min="2278" max="2278" width="9.375" style="317" customWidth="1"/>
    <col min="2279" max="2282" width="12.625" style="317" customWidth="1"/>
    <col min="2283" max="2283" width="12.25" style="317" customWidth="1"/>
    <col min="2284" max="2284" width="9.875" style="317" customWidth="1"/>
    <col min="2285" max="2285" width="11.25" style="317" customWidth="1"/>
    <col min="2286" max="2287" width="12.625" style="317" customWidth="1"/>
    <col min="2288" max="2288" width="14.875" style="317" customWidth="1"/>
    <col min="2289" max="2289" width="12.625" style="317" customWidth="1"/>
    <col min="2290" max="2300" width="12.625" style="317"/>
    <col min="2301" max="2304" width="0" style="317" hidden="1" customWidth="1"/>
    <col min="2305" max="2305" width="4.375" style="317" customWidth="1"/>
    <col min="2306" max="2306" width="39.125" style="317" customWidth="1"/>
    <col min="2307" max="2307" width="17.75" style="317" customWidth="1"/>
    <col min="2308" max="2309" width="11.875" style="317" customWidth="1"/>
    <col min="2310" max="2310" width="7.375" style="317" customWidth="1"/>
    <col min="2311" max="2311" width="10.125" style="317" customWidth="1"/>
    <col min="2312" max="2313" width="10.375" style="317" customWidth="1"/>
    <col min="2314" max="2314" width="7.25" style="317" customWidth="1"/>
    <col min="2315" max="2315" width="10.375" style="317" customWidth="1"/>
    <col min="2316" max="2317" width="9.125" style="317" customWidth="1"/>
    <col min="2318" max="2318" width="6.75" style="317" customWidth="1"/>
    <col min="2319" max="2319" width="9.125" style="317" customWidth="1"/>
    <col min="2320" max="2320" width="11" style="317" customWidth="1"/>
    <col min="2321" max="2321" width="11.25" style="317" customWidth="1"/>
    <col min="2322" max="2322" width="9.625" style="317" customWidth="1"/>
    <col min="2323" max="2323" width="10" style="317" customWidth="1"/>
    <col min="2324" max="2324" width="19.875" style="317" customWidth="1"/>
    <col min="2325" max="2328" width="0" style="317" hidden="1" customWidth="1"/>
    <col min="2329" max="2330" width="11.875" style="317" customWidth="1"/>
    <col min="2331" max="2331" width="7.375" style="317" customWidth="1"/>
    <col min="2332" max="2332" width="10.125" style="317" customWidth="1"/>
    <col min="2333" max="2334" width="10.375" style="317" customWidth="1"/>
    <col min="2335" max="2335" width="7.25" style="317" customWidth="1"/>
    <col min="2336" max="2336" width="10.375" style="317" customWidth="1"/>
    <col min="2337" max="2338" width="9.125" style="317" customWidth="1"/>
    <col min="2339" max="2339" width="6.75" style="317" customWidth="1"/>
    <col min="2340" max="2340" width="9.125" style="317" customWidth="1"/>
    <col min="2341" max="2341" width="11" style="317" customWidth="1"/>
    <col min="2342" max="2342" width="11.25" style="317" customWidth="1"/>
    <col min="2343" max="2343" width="9.625" style="317" customWidth="1"/>
    <col min="2344" max="2344" width="10" style="317" customWidth="1"/>
    <col min="2345" max="2345" width="9.625" style="317" customWidth="1"/>
    <col min="2346" max="2347" width="10.375" style="317" customWidth="1"/>
    <col min="2348" max="2348" width="11.375" style="317" customWidth="1"/>
    <col min="2349" max="2349" width="11.75" style="317" customWidth="1"/>
    <col min="2350" max="2350" width="11.125" style="317" customWidth="1"/>
    <col min="2351" max="2351" width="11.625" style="317" customWidth="1"/>
    <col min="2352" max="2352" width="10.75" style="317" customWidth="1"/>
    <col min="2353" max="2355" width="10.375" style="317" customWidth="1"/>
    <col min="2356" max="2356" width="13.625" style="317" customWidth="1"/>
    <col min="2357" max="2357" width="11.625" style="317" customWidth="1"/>
    <col min="2358" max="2358" width="11.875" style="317" customWidth="1"/>
    <col min="2359" max="2359" width="11.375" style="317" customWidth="1"/>
    <col min="2360" max="2361" width="13" style="317" customWidth="1"/>
    <col min="2362" max="2363" width="10.375" style="317" customWidth="1"/>
    <col min="2364" max="2364" width="11.25" style="317" customWidth="1"/>
    <col min="2365" max="2365" width="13.875" style="317" customWidth="1"/>
    <col min="2366" max="2366" width="10.375" style="317" customWidth="1"/>
    <col min="2367" max="2367" width="11.375" style="317" customWidth="1"/>
    <col min="2368" max="2373" width="10.375" style="317" customWidth="1"/>
    <col min="2374" max="2375" width="12.625" style="317" customWidth="1"/>
    <col min="2376" max="2377" width="10.375" style="317" customWidth="1"/>
    <col min="2378" max="2378" width="11.375" style="317" customWidth="1"/>
    <col min="2379" max="2379" width="11.75" style="317" customWidth="1"/>
    <col min="2380" max="2380" width="11.125" style="317" customWidth="1"/>
    <col min="2381" max="2381" width="11.625" style="317" customWidth="1"/>
    <col min="2382" max="2382" width="10.75" style="317" customWidth="1"/>
    <col min="2383" max="2385" width="10.375" style="317" customWidth="1"/>
    <col min="2386" max="2386" width="13.625" style="317" customWidth="1"/>
    <col min="2387" max="2387" width="11.625" style="317" customWidth="1"/>
    <col min="2388" max="2388" width="11.875" style="317" customWidth="1"/>
    <col min="2389" max="2389" width="11.375" style="317" customWidth="1"/>
    <col min="2390" max="2391" width="13" style="317" customWidth="1"/>
    <col min="2392" max="2393" width="10.375" style="317" customWidth="1"/>
    <col min="2394" max="2394" width="11.25" style="317" customWidth="1"/>
    <col min="2395" max="2395" width="13.875" style="317" customWidth="1"/>
    <col min="2396" max="2396" width="10.375" style="317" customWidth="1"/>
    <col min="2397" max="2397" width="11.375" style="317" customWidth="1"/>
    <col min="2398" max="2403" width="10.375" style="317" customWidth="1"/>
    <col min="2404" max="2405" width="12.625" style="317" customWidth="1"/>
    <col min="2406" max="2407" width="10.375" style="317" customWidth="1"/>
    <col min="2408" max="2408" width="11.375" style="317" customWidth="1"/>
    <col min="2409" max="2409" width="11.75" style="317" customWidth="1"/>
    <col min="2410" max="2410" width="11.125" style="317" customWidth="1"/>
    <col min="2411" max="2411" width="11.625" style="317" customWidth="1"/>
    <col min="2412" max="2412" width="10.75" style="317" customWidth="1"/>
    <col min="2413" max="2415" width="10.375" style="317" customWidth="1"/>
    <col min="2416" max="2416" width="13.625" style="317" customWidth="1"/>
    <col min="2417" max="2417" width="11.625" style="317" customWidth="1"/>
    <col min="2418" max="2418" width="11.875" style="317" customWidth="1"/>
    <col min="2419" max="2419" width="11.375" style="317" customWidth="1"/>
    <col min="2420" max="2421" width="13" style="317" customWidth="1"/>
    <col min="2422" max="2423" width="10.375" style="317" customWidth="1"/>
    <col min="2424" max="2424" width="11.25" style="317" customWidth="1"/>
    <col min="2425" max="2425" width="13.875" style="317" customWidth="1"/>
    <col min="2426" max="2426" width="10.375" style="317" customWidth="1"/>
    <col min="2427" max="2427" width="11.375" style="317" customWidth="1"/>
    <col min="2428" max="2428" width="18.125" style="317" customWidth="1"/>
    <col min="2429" max="2429" width="25" style="317" customWidth="1"/>
    <col min="2430" max="2433" width="10.375" style="317" customWidth="1"/>
    <col min="2434" max="2435" width="12.625" style="317" customWidth="1"/>
    <col min="2436" max="2437" width="10.375" style="317" customWidth="1"/>
    <col min="2438" max="2438" width="11.375" style="317" customWidth="1"/>
    <col min="2439" max="2439" width="11.75" style="317" customWidth="1"/>
    <col min="2440" max="2440" width="11.125" style="317" customWidth="1"/>
    <col min="2441" max="2441" width="11.625" style="317" customWidth="1"/>
    <col min="2442" max="2442" width="10.75" style="317" customWidth="1"/>
    <col min="2443" max="2444" width="10.375" style="317" customWidth="1"/>
    <col min="2445" max="2450" width="12.625" style="317" customWidth="1"/>
    <col min="2451" max="2454" width="11.625" style="317" customWidth="1"/>
    <col min="2455" max="2466" width="12.625" style="317" customWidth="1"/>
    <col min="2467" max="2467" width="7.125" style="317" customWidth="1"/>
    <col min="2468" max="2468" width="26.75" style="317" customWidth="1"/>
    <col min="2469" max="2469" width="12.875" style="317" customWidth="1"/>
    <col min="2470" max="2471" width="12.625" style="317" customWidth="1"/>
    <col min="2472" max="2472" width="12.25" style="317" customWidth="1"/>
    <col min="2473" max="2473" width="12.125" style="317" customWidth="1"/>
    <col min="2474" max="2474" width="11.875" style="317" customWidth="1"/>
    <col min="2475" max="2475" width="12.625" style="317" customWidth="1"/>
    <col min="2476" max="2476" width="12.375" style="317" customWidth="1"/>
    <col min="2477" max="2533" width="12.625" style="317" customWidth="1"/>
    <col min="2534" max="2534" width="9.375" style="317" customWidth="1"/>
    <col min="2535" max="2538" width="12.625" style="317" customWidth="1"/>
    <col min="2539" max="2539" width="12.25" style="317" customWidth="1"/>
    <col min="2540" max="2540" width="9.875" style="317" customWidth="1"/>
    <col min="2541" max="2541" width="11.25" style="317" customWidth="1"/>
    <col min="2542" max="2543" width="12.625" style="317" customWidth="1"/>
    <col min="2544" max="2544" width="14.875" style="317" customWidth="1"/>
    <col min="2545" max="2545" width="12.625" style="317" customWidth="1"/>
    <col min="2546" max="2556" width="12.625" style="317"/>
    <col min="2557" max="2560" width="0" style="317" hidden="1" customWidth="1"/>
    <col min="2561" max="2561" width="4.375" style="317" customWidth="1"/>
    <col min="2562" max="2562" width="39.125" style="317" customWidth="1"/>
    <col min="2563" max="2563" width="17.75" style="317" customWidth="1"/>
    <col min="2564" max="2565" width="11.875" style="317" customWidth="1"/>
    <col min="2566" max="2566" width="7.375" style="317" customWidth="1"/>
    <col min="2567" max="2567" width="10.125" style="317" customWidth="1"/>
    <col min="2568" max="2569" width="10.375" style="317" customWidth="1"/>
    <col min="2570" max="2570" width="7.25" style="317" customWidth="1"/>
    <col min="2571" max="2571" width="10.375" style="317" customWidth="1"/>
    <col min="2572" max="2573" width="9.125" style="317" customWidth="1"/>
    <col min="2574" max="2574" width="6.75" style="317" customWidth="1"/>
    <col min="2575" max="2575" width="9.125" style="317" customWidth="1"/>
    <col min="2576" max="2576" width="11" style="317" customWidth="1"/>
    <col min="2577" max="2577" width="11.25" style="317" customWidth="1"/>
    <col min="2578" max="2578" width="9.625" style="317" customWidth="1"/>
    <col min="2579" max="2579" width="10" style="317" customWidth="1"/>
    <col min="2580" max="2580" width="19.875" style="317" customWidth="1"/>
    <col min="2581" max="2584" width="0" style="317" hidden="1" customWidth="1"/>
    <col min="2585" max="2586" width="11.875" style="317" customWidth="1"/>
    <col min="2587" max="2587" width="7.375" style="317" customWidth="1"/>
    <col min="2588" max="2588" width="10.125" style="317" customWidth="1"/>
    <col min="2589" max="2590" width="10.375" style="317" customWidth="1"/>
    <col min="2591" max="2591" width="7.25" style="317" customWidth="1"/>
    <col min="2592" max="2592" width="10.375" style="317" customWidth="1"/>
    <col min="2593" max="2594" width="9.125" style="317" customWidth="1"/>
    <col min="2595" max="2595" width="6.75" style="317" customWidth="1"/>
    <col min="2596" max="2596" width="9.125" style="317" customWidth="1"/>
    <col min="2597" max="2597" width="11" style="317" customWidth="1"/>
    <col min="2598" max="2598" width="11.25" style="317" customWidth="1"/>
    <col min="2599" max="2599" width="9.625" style="317" customWidth="1"/>
    <col min="2600" max="2600" width="10" style="317" customWidth="1"/>
    <col min="2601" max="2601" width="9.625" style="317" customWidth="1"/>
    <col min="2602" max="2603" width="10.375" style="317" customWidth="1"/>
    <col min="2604" max="2604" width="11.375" style="317" customWidth="1"/>
    <col min="2605" max="2605" width="11.75" style="317" customWidth="1"/>
    <col min="2606" max="2606" width="11.125" style="317" customWidth="1"/>
    <col min="2607" max="2607" width="11.625" style="317" customWidth="1"/>
    <col min="2608" max="2608" width="10.75" style="317" customWidth="1"/>
    <col min="2609" max="2611" width="10.375" style="317" customWidth="1"/>
    <col min="2612" max="2612" width="13.625" style="317" customWidth="1"/>
    <col min="2613" max="2613" width="11.625" style="317" customWidth="1"/>
    <col min="2614" max="2614" width="11.875" style="317" customWidth="1"/>
    <col min="2615" max="2615" width="11.375" style="317" customWidth="1"/>
    <col min="2616" max="2617" width="13" style="317" customWidth="1"/>
    <col min="2618" max="2619" width="10.375" style="317" customWidth="1"/>
    <col min="2620" max="2620" width="11.25" style="317" customWidth="1"/>
    <col min="2621" max="2621" width="13.875" style="317" customWidth="1"/>
    <col min="2622" max="2622" width="10.375" style="317" customWidth="1"/>
    <col min="2623" max="2623" width="11.375" style="317" customWidth="1"/>
    <col min="2624" max="2629" width="10.375" style="317" customWidth="1"/>
    <col min="2630" max="2631" width="12.625" style="317" customWidth="1"/>
    <col min="2632" max="2633" width="10.375" style="317" customWidth="1"/>
    <col min="2634" max="2634" width="11.375" style="317" customWidth="1"/>
    <col min="2635" max="2635" width="11.75" style="317" customWidth="1"/>
    <col min="2636" max="2636" width="11.125" style="317" customWidth="1"/>
    <col min="2637" max="2637" width="11.625" style="317" customWidth="1"/>
    <col min="2638" max="2638" width="10.75" style="317" customWidth="1"/>
    <col min="2639" max="2641" width="10.375" style="317" customWidth="1"/>
    <col min="2642" max="2642" width="13.625" style="317" customWidth="1"/>
    <col min="2643" max="2643" width="11.625" style="317" customWidth="1"/>
    <col min="2644" max="2644" width="11.875" style="317" customWidth="1"/>
    <col min="2645" max="2645" width="11.375" style="317" customWidth="1"/>
    <col min="2646" max="2647" width="13" style="317" customWidth="1"/>
    <col min="2648" max="2649" width="10.375" style="317" customWidth="1"/>
    <col min="2650" max="2650" width="11.25" style="317" customWidth="1"/>
    <col min="2651" max="2651" width="13.875" style="317" customWidth="1"/>
    <col min="2652" max="2652" width="10.375" style="317" customWidth="1"/>
    <col min="2653" max="2653" width="11.375" style="317" customWidth="1"/>
    <col min="2654" max="2659" width="10.375" style="317" customWidth="1"/>
    <col min="2660" max="2661" width="12.625" style="317" customWidth="1"/>
    <col min="2662" max="2663" width="10.375" style="317" customWidth="1"/>
    <col min="2664" max="2664" width="11.375" style="317" customWidth="1"/>
    <col min="2665" max="2665" width="11.75" style="317" customWidth="1"/>
    <col min="2666" max="2666" width="11.125" style="317" customWidth="1"/>
    <col min="2667" max="2667" width="11.625" style="317" customWidth="1"/>
    <col min="2668" max="2668" width="10.75" style="317" customWidth="1"/>
    <col min="2669" max="2671" width="10.375" style="317" customWidth="1"/>
    <col min="2672" max="2672" width="13.625" style="317" customWidth="1"/>
    <col min="2673" max="2673" width="11.625" style="317" customWidth="1"/>
    <col min="2674" max="2674" width="11.875" style="317" customWidth="1"/>
    <col min="2675" max="2675" width="11.375" style="317" customWidth="1"/>
    <col min="2676" max="2677" width="13" style="317" customWidth="1"/>
    <col min="2678" max="2679" width="10.375" style="317" customWidth="1"/>
    <col min="2680" max="2680" width="11.25" style="317" customWidth="1"/>
    <col min="2681" max="2681" width="13.875" style="317" customWidth="1"/>
    <col min="2682" max="2682" width="10.375" style="317" customWidth="1"/>
    <col min="2683" max="2683" width="11.375" style="317" customWidth="1"/>
    <col min="2684" max="2684" width="18.125" style="317" customWidth="1"/>
    <col min="2685" max="2685" width="25" style="317" customWidth="1"/>
    <col min="2686" max="2689" width="10.375" style="317" customWidth="1"/>
    <col min="2690" max="2691" width="12.625" style="317" customWidth="1"/>
    <col min="2692" max="2693" width="10.375" style="317" customWidth="1"/>
    <col min="2694" max="2694" width="11.375" style="317" customWidth="1"/>
    <col min="2695" max="2695" width="11.75" style="317" customWidth="1"/>
    <col min="2696" max="2696" width="11.125" style="317" customWidth="1"/>
    <col min="2697" max="2697" width="11.625" style="317" customWidth="1"/>
    <col min="2698" max="2698" width="10.75" style="317" customWidth="1"/>
    <col min="2699" max="2700" width="10.375" style="317" customWidth="1"/>
    <col min="2701" max="2706" width="12.625" style="317" customWidth="1"/>
    <col min="2707" max="2710" width="11.625" style="317" customWidth="1"/>
    <col min="2711" max="2722" width="12.625" style="317" customWidth="1"/>
    <col min="2723" max="2723" width="7.125" style="317" customWidth="1"/>
    <col min="2724" max="2724" width="26.75" style="317" customWidth="1"/>
    <col min="2725" max="2725" width="12.875" style="317" customWidth="1"/>
    <col min="2726" max="2727" width="12.625" style="317" customWidth="1"/>
    <col min="2728" max="2728" width="12.25" style="317" customWidth="1"/>
    <col min="2729" max="2729" width="12.125" style="317" customWidth="1"/>
    <col min="2730" max="2730" width="11.875" style="317" customWidth="1"/>
    <col min="2731" max="2731" width="12.625" style="317" customWidth="1"/>
    <col min="2732" max="2732" width="12.375" style="317" customWidth="1"/>
    <col min="2733" max="2789" width="12.625" style="317" customWidth="1"/>
    <col min="2790" max="2790" width="9.375" style="317" customWidth="1"/>
    <col min="2791" max="2794" width="12.625" style="317" customWidth="1"/>
    <col min="2795" max="2795" width="12.25" style="317" customWidth="1"/>
    <col min="2796" max="2796" width="9.875" style="317" customWidth="1"/>
    <col min="2797" max="2797" width="11.25" style="317" customWidth="1"/>
    <col min="2798" max="2799" width="12.625" style="317" customWidth="1"/>
    <col min="2800" max="2800" width="14.875" style="317" customWidth="1"/>
    <col min="2801" max="2801" width="12.625" style="317" customWidth="1"/>
    <col min="2802" max="2812" width="12.625" style="317"/>
    <col min="2813" max="2816" width="0" style="317" hidden="1" customWidth="1"/>
    <col min="2817" max="2817" width="4.375" style="317" customWidth="1"/>
    <col min="2818" max="2818" width="39.125" style="317" customWidth="1"/>
    <col min="2819" max="2819" width="17.75" style="317" customWidth="1"/>
    <col min="2820" max="2821" width="11.875" style="317" customWidth="1"/>
    <col min="2822" max="2822" width="7.375" style="317" customWidth="1"/>
    <col min="2823" max="2823" width="10.125" style="317" customWidth="1"/>
    <col min="2824" max="2825" width="10.375" style="317" customWidth="1"/>
    <col min="2826" max="2826" width="7.25" style="317" customWidth="1"/>
    <col min="2827" max="2827" width="10.375" style="317" customWidth="1"/>
    <col min="2828" max="2829" width="9.125" style="317" customWidth="1"/>
    <col min="2830" max="2830" width="6.75" style="317" customWidth="1"/>
    <col min="2831" max="2831" width="9.125" style="317" customWidth="1"/>
    <col min="2832" max="2832" width="11" style="317" customWidth="1"/>
    <col min="2833" max="2833" width="11.25" style="317" customWidth="1"/>
    <col min="2834" max="2834" width="9.625" style="317" customWidth="1"/>
    <col min="2835" max="2835" width="10" style="317" customWidth="1"/>
    <col min="2836" max="2836" width="19.875" style="317" customWidth="1"/>
    <col min="2837" max="2840" width="0" style="317" hidden="1" customWidth="1"/>
    <col min="2841" max="2842" width="11.875" style="317" customWidth="1"/>
    <col min="2843" max="2843" width="7.375" style="317" customWidth="1"/>
    <col min="2844" max="2844" width="10.125" style="317" customWidth="1"/>
    <col min="2845" max="2846" width="10.375" style="317" customWidth="1"/>
    <col min="2847" max="2847" width="7.25" style="317" customWidth="1"/>
    <col min="2848" max="2848" width="10.375" style="317" customWidth="1"/>
    <col min="2849" max="2850" width="9.125" style="317" customWidth="1"/>
    <col min="2851" max="2851" width="6.75" style="317" customWidth="1"/>
    <col min="2852" max="2852" width="9.125" style="317" customWidth="1"/>
    <col min="2853" max="2853" width="11" style="317" customWidth="1"/>
    <col min="2854" max="2854" width="11.25" style="317" customWidth="1"/>
    <col min="2855" max="2855" width="9.625" style="317" customWidth="1"/>
    <col min="2856" max="2856" width="10" style="317" customWidth="1"/>
    <col min="2857" max="2857" width="9.625" style="317" customWidth="1"/>
    <col min="2858" max="2859" width="10.375" style="317" customWidth="1"/>
    <col min="2860" max="2860" width="11.375" style="317" customWidth="1"/>
    <col min="2861" max="2861" width="11.75" style="317" customWidth="1"/>
    <col min="2862" max="2862" width="11.125" style="317" customWidth="1"/>
    <col min="2863" max="2863" width="11.625" style="317" customWidth="1"/>
    <col min="2864" max="2864" width="10.75" style="317" customWidth="1"/>
    <col min="2865" max="2867" width="10.375" style="317" customWidth="1"/>
    <col min="2868" max="2868" width="13.625" style="317" customWidth="1"/>
    <col min="2869" max="2869" width="11.625" style="317" customWidth="1"/>
    <col min="2870" max="2870" width="11.875" style="317" customWidth="1"/>
    <col min="2871" max="2871" width="11.375" style="317" customWidth="1"/>
    <col min="2872" max="2873" width="13" style="317" customWidth="1"/>
    <col min="2874" max="2875" width="10.375" style="317" customWidth="1"/>
    <col min="2876" max="2876" width="11.25" style="317" customWidth="1"/>
    <col min="2877" max="2877" width="13.875" style="317" customWidth="1"/>
    <col min="2878" max="2878" width="10.375" style="317" customWidth="1"/>
    <col min="2879" max="2879" width="11.375" style="317" customWidth="1"/>
    <col min="2880" max="2885" width="10.375" style="317" customWidth="1"/>
    <col min="2886" max="2887" width="12.625" style="317" customWidth="1"/>
    <col min="2888" max="2889" width="10.375" style="317" customWidth="1"/>
    <col min="2890" max="2890" width="11.375" style="317" customWidth="1"/>
    <col min="2891" max="2891" width="11.75" style="317" customWidth="1"/>
    <col min="2892" max="2892" width="11.125" style="317" customWidth="1"/>
    <col min="2893" max="2893" width="11.625" style="317" customWidth="1"/>
    <col min="2894" max="2894" width="10.75" style="317" customWidth="1"/>
    <col min="2895" max="2897" width="10.375" style="317" customWidth="1"/>
    <col min="2898" max="2898" width="13.625" style="317" customWidth="1"/>
    <col min="2899" max="2899" width="11.625" style="317" customWidth="1"/>
    <col min="2900" max="2900" width="11.875" style="317" customWidth="1"/>
    <col min="2901" max="2901" width="11.375" style="317" customWidth="1"/>
    <col min="2902" max="2903" width="13" style="317" customWidth="1"/>
    <col min="2904" max="2905" width="10.375" style="317" customWidth="1"/>
    <col min="2906" max="2906" width="11.25" style="317" customWidth="1"/>
    <col min="2907" max="2907" width="13.875" style="317" customWidth="1"/>
    <col min="2908" max="2908" width="10.375" style="317" customWidth="1"/>
    <col min="2909" max="2909" width="11.375" style="317" customWidth="1"/>
    <col min="2910" max="2915" width="10.375" style="317" customWidth="1"/>
    <col min="2916" max="2917" width="12.625" style="317" customWidth="1"/>
    <col min="2918" max="2919" width="10.375" style="317" customWidth="1"/>
    <col min="2920" max="2920" width="11.375" style="317" customWidth="1"/>
    <col min="2921" max="2921" width="11.75" style="317" customWidth="1"/>
    <col min="2922" max="2922" width="11.125" style="317" customWidth="1"/>
    <col min="2923" max="2923" width="11.625" style="317" customWidth="1"/>
    <col min="2924" max="2924" width="10.75" style="317" customWidth="1"/>
    <col min="2925" max="2927" width="10.375" style="317" customWidth="1"/>
    <col min="2928" max="2928" width="13.625" style="317" customWidth="1"/>
    <col min="2929" max="2929" width="11.625" style="317" customWidth="1"/>
    <col min="2930" max="2930" width="11.875" style="317" customWidth="1"/>
    <col min="2931" max="2931" width="11.375" style="317" customWidth="1"/>
    <col min="2932" max="2933" width="13" style="317" customWidth="1"/>
    <col min="2934" max="2935" width="10.375" style="317" customWidth="1"/>
    <col min="2936" max="2936" width="11.25" style="317" customWidth="1"/>
    <col min="2937" max="2937" width="13.875" style="317" customWidth="1"/>
    <col min="2938" max="2938" width="10.375" style="317" customWidth="1"/>
    <col min="2939" max="2939" width="11.375" style="317" customWidth="1"/>
    <col min="2940" max="2940" width="18.125" style="317" customWidth="1"/>
    <col min="2941" max="2941" width="25" style="317" customWidth="1"/>
    <col min="2942" max="2945" width="10.375" style="317" customWidth="1"/>
    <col min="2946" max="2947" width="12.625" style="317" customWidth="1"/>
    <col min="2948" max="2949" width="10.375" style="317" customWidth="1"/>
    <col min="2950" max="2950" width="11.375" style="317" customWidth="1"/>
    <col min="2951" max="2951" width="11.75" style="317" customWidth="1"/>
    <col min="2952" max="2952" width="11.125" style="317" customWidth="1"/>
    <col min="2953" max="2953" width="11.625" style="317" customWidth="1"/>
    <col min="2954" max="2954" width="10.75" style="317" customWidth="1"/>
    <col min="2955" max="2956" width="10.375" style="317" customWidth="1"/>
    <col min="2957" max="2962" width="12.625" style="317" customWidth="1"/>
    <col min="2963" max="2966" width="11.625" style="317" customWidth="1"/>
    <col min="2967" max="2978" width="12.625" style="317" customWidth="1"/>
    <col min="2979" max="2979" width="7.125" style="317" customWidth="1"/>
    <col min="2980" max="2980" width="26.75" style="317" customWidth="1"/>
    <col min="2981" max="2981" width="12.875" style="317" customWidth="1"/>
    <col min="2982" max="2983" width="12.625" style="317" customWidth="1"/>
    <col min="2984" max="2984" width="12.25" style="317" customWidth="1"/>
    <col min="2985" max="2985" width="12.125" style="317" customWidth="1"/>
    <col min="2986" max="2986" width="11.875" style="317" customWidth="1"/>
    <col min="2987" max="2987" width="12.625" style="317" customWidth="1"/>
    <col min="2988" max="2988" width="12.375" style="317" customWidth="1"/>
    <col min="2989" max="3045" width="12.625" style="317" customWidth="1"/>
    <col min="3046" max="3046" width="9.375" style="317" customWidth="1"/>
    <col min="3047" max="3050" width="12.625" style="317" customWidth="1"/>
    <col min="3051" max="3051" width="12.25" style="317" customWidth="1"/>
    <col min="3052" max="3052" width="9.875" style="317" customWidth="1"/>
    <col min="3053" max="3053" width="11.25" style="317" customWidth="1"/>
    <col min="3054" max="3055" width="12.625" style="317" customWidth="1"/>
    <col min="3056" max="3056" width="14.875" style="317" customWidth="1"/>
    <col min="3057" max="3057" width="12.625" style="317" customWidth="1"/>
    <col min="3058" max="3068" width="12.625" style="317"/>
    <col min="3069" max="3072" width="0" style="317" hidden="1" customWidth="1"/>
    <col min="3073" max="3073" width="4.375" style="317" customWidth="1"/>
    <col min="3074" max="3074" width="39.125" style="317" customWidth="1"/>
    <col min="3075" max="3075" width="17.75" style="317" customWidth="1"/>
    <col min="3076" max="3077" width="11.875" style="317" customWidth="1"/>
    <col min="3078" max="3078" width="7.375" style="317" customWidth="1"/>
    <col min="3079" max="3079" width="10.125" style="317" customWidth="1"/>
    <col min="3080" max="3081" width="10.375" style="317" customWidth="1"/>
    <col min="3082" max="3082" width="7.25" style="317" customWidth="1"/>
    <col min="3083" max="3083" width="10.375" style="317" customWidth="1"/>
    <col min="3084" max="3085" width="9.125" style="317" customWidth="1"/>
    <col min="3086" max="3086" width="6.75" style="317" customWidth="1"/>
    <col min="3087" max="3087" width="9.125" style="317" customWidth="1"/>
    <col min="3088" max="3088" width="11" style="317" customWidth="1"/>
    <col min="3089" max="3089" width="11.25" style="317" customWidth="1"/>
    <col min="3090" max="3090" width="9.625" style="317" customWidth="1"/>
    <col min="3091" max="3091" width="10" style="317" customWidth="1"/>
    <col min="3092" max="3092" width="19.875" style="317" customWidth="1"/>
    <col min="3093" max="3096" width="0" style="317" hidden="1" customWidth="1"/>
    <col min="3097" max="3098" width="11.875" style="317" customWidth="1"/>
    <col min="3099" max="3099" width="7.375" style="317" customWidth="1"/>
    <col min="3100" max="3100" width="10.125" style="317" customWidth="1"/>
    <col min="3101" max="3102" width="10.375" style="317" customWidth="1"/>
    <col min="3103" max="3103" width="7.25" style="317" customWidth="1"/>
    <col min="3104" max="3104" width="10.375" style="317" customWidth="1"/>
    <col min="3105" max="3106" width="9.125" style="317" customWidth="1"/>
    <col min="3107" max="3107" width="6.75" style="317" customWidth="1"/>
    <col min="3108" max="3108" width="9.125" style="317" customWidth="1"/>
    <col min="3109" max="3109" width="11" style="317" customWidth="1"/>
    <col min="3110" max="3110" width="11.25" style="317" customWidth="1"/>
    <col min="3111" max="3111" width="9.625" style="317" customWidth="1"/>
    <col min="3112" max="3112" width="10" style="317" customWidth="1"/>
    <col min="3113" max="3113" width="9.625" style="317" customWidth="1"/>
    <col min="3114" max="3115" width="10.375" style="317" customWidth="1"/>
    <col min="3116" max="3116" width="11.375" style="317" customWidth="1"/>
    <col min="3117" max="3117" width="11.75" style="317" customWidth="1"/>
    <col min="3118" max="3118" width="11.125" style="317" customWidth="1"/>
    <col min="3119" max="3119" width="11.625" style="317" customWidth="1"/>
    <col min="3120" max="3120" width="10.75" style="317" customWidth="1"/>
    <col min="3121" max="3123" width="10.375" style="317" customWidth="1"/>
    <col min="3124" max="3124" width="13.625" style="317" customWidth="1"/>
    <col min="3125" max="3125" width="11.625" style="317" customWidth="1"/>
    <col min="3126" max="3126" width="11.875" style="317" customWidth="1"/>
    <col min="3127" max="3127" width="11.375" style="317" customWidth="1"/>
    <col min="3128" max="3129" width="13" style="317" customWidth="1"/>
    <col min="3130" max="3131" width="10.375" style="317" customWidth="1"/>
    <col min="3132" max="3132" width="11.25" style="317" customWidth="1"/>
    <col min="3133" max="3133" width="13.875" style="317" customWidth="1"/>
    <col min="3134" max="3134" width="10.375" style="317" customWidth="1"/>
    <col min="3135" max="3135" width="11.375" style="317" customWidth="1"/>
    <col min="3136" max="3141" width="10.375" style="317" customWidth="1"/>
    <col min="3142" max="3143" width="12.625" style="317" customWidth="1"/>
    <col min="3144" max="3145" width="10.375" style="317" customWidth="1"/>
    <col min="3146" max="3146" width="11.375" style="317" customWidth="1"/>
    <col min="3147" max="3147" width="11.75" style="317" customWidth="1"/>
    <col min="3148" max="3148" width="11.125" style="317" customWidth="1"/>
    <col min="3149" max="3149" width="11.625" style="317" customWidth="1"/>
    <col min="3150" max="3150" width="10.75" style="317" customWidth="1"/>
    <col min="3151" max="3153" width="10.375" style="317" customWidth="1"/>
    <col min="3154" max="3154" width="13.625" style="317" customWidth="1"/>
    <col min="3155" max="3155" width="11.625" style="317" customWidth="1"/>
    <col min="3156" max="3156" width="11.875" style="317" customWidth="1"/>
    <col min="3157" max="3157" width="11.375" style="317" customWidth="1"/>
    <col min="3158" max="3159" width="13" style="317" customWidth="1"/>
    <col min="3160" max="3161" width="10.375" style="317" customWidth="1"/>
    <col min="3162" max="3162" width="11.25" style="317" customWidth="1"/>
    <col min="3163" max="3163" width="13.875" style="317" customWidth="1"/>
    <col min="3164" max="3164" width="10.375" style="317" customWidth="1"/>
    <col min="3165" max="3165" width="11.375" style="317" customWidth="1"/>
    <col min="3166" max="3171" width="10.375" style="317" customWidth="1"/>
    <col min="3172" max="3173" width="12.625" style="317" customWidth="1"/>
    <col min="3174" max="3175" width="10.375" style="317" customWidth="1"/>
    <col min="3176" max="3176" width="11.375" style="317" customWidth="1"/>
    <col min="3177" max="3177" width="11.75" style="317" customWidth="1"/>
    <col min="3178" max="3178" width="11.125" style="317" customWidth="1"/>
    <col min="3179" max="3179" width="11.625" style="317" customWidth="1"/>
    <col min="3180" max="3180" width="10.75" style="317" customWidth="1"/>
    <col min="3181" max="3183" width="10.375" style="317" customWidth="1"/>
    <col min="3184" max="3184" width="13.625" style="317" customWidth="1"/>
    <col min="3185" max="3185" width="11.625" style="317" customWidth="1"/>
    <col min="3186" max="3186" width="11.875" style="317" customWidth="1"/>
    <col min="3187" max="3187" width="11.375" style="317" customWidth="1"/>
    <col min="3188" max="3189" width="13" style="317" customWidth="1"/>
    <col min="3190" max="3191" width="10.375" style="317" customWidth="1"/>
    <col min="3192" max="3192" width="11.25" style="317" customWidth="1"/>
    <col min="3193" max="3193" width="13.875" style="317" customWidth="1"/>
    <col min="3194" max="3194" width="10.375" style="317" customWidth="1"/>
    <col min="3195" max="3195" width="11.375" style="317" customWidth="1"/>
    <col min="3196" max="3196" width="18.125" style="317" customWidth="1"/>
    <col min="3197" max="3197" width="25" style="317" customWidth="1"/>
    <col min="3198" max="3201" width="10.375" style="317" customWidth="1"/>
    <col min="3202" max="3203" width="12.625" style="317" customWidth="1"/>
    <col min="3204" max="3205" width="10.375" style="317" customWidth="1"/>
    <col min="3206" max="3206" width="11.375" style="317" customWidth="1"/>
    <col min="3207" max="3207" width="11.75" style="317" customWidth="1"/>
    <col min="3208" max="3208" width="11.125" style="317" customWidth="1"/>
    <col min="3209" max="3209" width="11.625" style="317" customWidth="1"/>
    <col min="3210" max="3210" width="10.75" style="317" customWidth="1"/>
    <col min="3211" max="3212" width="10.375" style="317" customWidth="1"/>
    <col min="3213" max="3218" width="12.625" style="317" customWidth="1"/>
    <col min="3219" max="3222" width="11.625" style="317" customWidth="1"/>
    <col min="3223" max="3234" width="12.625" style="317" customWidth="1"/>
    <col min="3235" max="3235" width="7.125" style="317" customWidth="1"/>
    <col min="3236" max="3236" width="26.75" style="317" customWidth="1"/>
    <col min="3237" max="3237" width="12.875" style="317" customWidth="1"/>
    <col min="3238" max="3239" width="12.625" style="317" customWidth="1"/>
    <col min="3240" max="3240" width="12.25" style="317" customWidth="1"/>
    <col min="3241" max="3241" width="12.125" style="317" customWidth="1"/>
    <col min="3242" max="3242" width="11.875" style="317" customWidth="1"/>
    <col min="3243" max="3243" width="12.625" style="317" customWidth="1"/>
    <col min="3244" max="3244" width="12.375" style="317" customWidth="1"/>
    <col min="3245" max="3301" width="12.625" style="317" customWidth="1"/>
    <col min="3302" max="3302" width="9.375" style="317" customWidth="1"/>
    <col min="3303" max="3306" width="12.625" style="317" customWidth="1"/>
    <col min="3307" max="3307" width="12.25" style="317" customWidth="1"/>
    <col min="3308" max="3308" width="9.875" style="317" customWidth="1"/>
    <col min="3309" max="3309" width="11.25" style="317" customWidth="1"/>
    <col min="3310" max="3311" width="12.625" style="317" customWidth="1"/>
    <col min="3312" max="3312" width="14.875" style="317" customWidth="1"/>
    <col min="3313" max="3313" width="12.625" style="317" customWidth="1"/>
    <col min="3314" max="3324" width="12.625" style="317"/>
    <col min="3325" max="3328" width="0" style="317" hidden="1" customWidth="1"/>
    <col min="3329" max="3329" width="4.375" style="317" customWidth="1"/>
    <col min="3330" max="3330" width="39.125" style="317" customWidth="1"/>
    <col min="3331" max="3331" width="17.75" style="317" customWidth="1"/>
    <col min="3332" max="3333" width="11.875" style="317" customWidth="1"/>
    <col min="3334" max="3334" width="7.375" style="317" customWidth="1"/>
    <col min="3335" max="3335" width="10.125" style="317" customWidth="1"/>
    <col min="3336" max="3337" width="10.375" style="317" customWidth="1"/>
    <col min="3338" max="3338" width="7.25" style="317" customWidth="1"/>
    <col min="3339" max="3339" width="10.375" style="317" customWidth="1"/>
    <col min="3340" max="3341" width="9.125" style="317" customWidth="1"/>
    <col min="3342" max="3342" width="6.75" style="317" customWidth="1"/>
    <col min="3343" max="3343" width="9.125" style="317" customWidth="1"/>
    <col min="3344" max="3344" width="11" style="317" customWidth="1"/>
    <col min="3345" max="3345" width="11.25" style="317" customWidth="1"/>
    <col min="3346" max="3346" width="9.625" style="317" customWidth="1"/>
    <col min="3347" max="3347" width="10" style="317" customWidth="1"/>
    <col min="3348" max="3348" width="19.875" style="317" customWidth="1"/>
    <col min="3349" max="3352" width="0" style="317" hidden="1" customWidth="1"/>
    <col min="3353" max="3354" width="11.875" style="317" customWidth="1"/>
    <col min="3355" max="3355" width="7.375" style="317" customWidth="1"/>
    <col min="3356" max="3356" width="10.125" style="317" customWidth="1"/>
    <col min="3357" max="3358" width="10.375" style="317" customWidth="1"/>
    <col min="3359" max="3359" width="7.25" style="317" customWidth="1"/>
    <col min="3360" max="3360" width="10.375" style="317" customWidth="1"/>
    <col min="3361" max="3362" width="9.125" style="317" customWidth="1"/>
    <col min="3363" max="3363" width="6.75" style="317" customWidth="1"/>
    <col min="3364" max="3364" width="9.125" style="317" customWidth="1"/>
    <col min="3365" max="3365" width="11" style="317" customWidth="1"/>
    <col min="3366" max="3366" width="11.25" style="317" customWidth="1"/>
    <col min="3367" max="3367" width="9.625" style="317" customWidth="1"/>
    <col min="3368" max="3368" width="10" style="317" customWidth="1"/>
    <col min="3369" max="3369" width="9.625" style="317" customWidth="1"/>
    <col min="3370" max="3371" width="10.375" style="317" customWidth="1"/>
    <col min="3372" max="3372" width="11.375" style="317" customWidth="1"/>
    <col min="3373" max="3373" width="11.75" style="317" customWidth="1"/>
    <col min="3374" max="3374" width="11.125" style="317" customWidth="1"/>
    <col min="3375" max="3375" width="11.625" style="317" customWidth="1"/>
    <col min="3376" max="3376" width="10.75" style="317" customWidth="1"/>
    <col min="3377" max="3379" width="10.375" style="317" customWidth="1"/>
    <col min="3380" max="3380" width="13.625" style="317" customWidth="1"/>
    <col min="3381" max="3381" width="11.625" style="317" customWidth="1"/>
    <col min="3382" max="3382" width="11.875" style="317" customWidth="1"/>
    <col min="3383" max="3383" width="11.375" style="317" customWidth="1"/>
    <col min="3384" max="3385" width="13" style="317" customWidth="1"/>
    <col min="3386" max="3387" width="10.375" style="317" customWidth="1"/>
    <col min="3388" max="3388" width="11.25" style="317" customWidth="1"/>
    <col min="3389" max="3389" width="13.875" style="317" customWidth="1"/>
    <col min="3390" max="3390" width="10.375" style="317" customWidth="1"/>
    <col min="3391" max="3391" width="11.375" style="317" customWidth="1"/>
    <col min="3392" max="3397" width="10.375" style="317" customWidth="1"/>
    <col min="3398" max="3399" width="12.625" style="317" customWidth="1"/>
    <col min="3400" max="3401" width="10.375" style="317" customWidth="1"/>
    <col min="3402" max="3402" width="11.375" style="317" customWidth="1"/>
    <col min="3403" max="3403" width="11.75" style="317" customWidth="1"/>
    <col min="3404" max="3404" width="11.125" style="317" customWidth="1"/>
    <col min="3405" max="3405" width="11.625" style="317" customWidth="1"/>
    <col min="3406" max="3406" width="10.75" style="317" customWidth="1"/>
    <col min="3407" max="3409" width="10.375" style="317" customWidth="1"/>
    <col min="3410" max="3410" width="13.625" style="317" customWidth="1"/>
    <col min="3411" max="3411" width="11.625" style="317" customWidth="1"/>
    <col min="3412" max="3412" width="11.875" style="317" customWidth="1"/>
    <col min="3413" max="3413" width="11.375" style="317" customWidth="1"/>
    <col min="3414" max="3415" width="13" style="317" customWidth="1"/>
    <col min="3416" max="3417" width="10.375" style="317" customWidth="1"/>
    <col min="3418" max="3418" width="11.25" style="317" customWidth="1"/>
    <col min="3419" max="3419" width="13.875" style="317" customWidth="1"/>
    <col min="3420" max="3420" width="10.375" style="317" customWidth="1"/>
    <col min="3421" max="3421" width="11.375" style="317" customWidth="1"/>
    <col min="3422" max="3427" width="10.375" style="317" customWidth="1"/>
    <col min="3428" max="3429" width="12.625" style="317" customWidth="1"/>
    <col min="3430" max="3431" width="10.375" style="317" customWidth="1"/>
    <col min="3432" max="3432" width="11.375" style="317" customWidth="1"/>
    <col min="3433" max="3433" width="11.75" style="317" customWidth="1"/>
    <col min="3434" max="3434" width="11.125" style="317" customWidth="1"/>
    <col min="3435" max="3435" width="11.625" style="317" customWidth="1"/>
    <col min="3436" max="3436" width="10.75" style="317" customWidth="1"/>
    <col min="3437" max="3439" width="10.375" style="317" customWidth="1"/>
    <col min="3440" max="3440" width="13.625" style="317" customWidth="1"/>
    <col min="3441" max="3441" width="11.625" style="317" customWidth="1"/>
    <col min="3442" max="3442" width="11.875" style="317" customWidth="1"/>
    <col min="3443" max="3443" width="11.375" style="317" customWidth="1"/>
    <col min="3444" max="3445" width="13" style="317" customWidth="1"/>
    <col min="3446" max="3447" width="10.375" style="317" customWidth="1"/>
    <col min="3448" max="3448" width="11.25" style="317" customWidth="1"/>
    <col min="3449" max="3449" width="13.875" style="317" customWidth="1"/>
    <col min="3450" max="3450" width="10.375" style="317" customWidth="1"/>
    <col min="3451" max="3451" width="11.375" style="317" customWidth="1"/>
    <col min="3452" max="3452" width="18.125" style="317" customWidth="1"/>
    <col min="3453" max="3453" width="25" style="317" customWidth="1"/>
    <col min="3454" max="3457" width="10.375" style="317" customWidth="1"/>
    <col min="3458" max="3459" width="12.625" style="317" customWidth="1"/>
    <col min="3460" max="3461" width="10.375" style="317" customWidth="1"/>
    <col min="3462" max="3462" width="11.375" style="317" customWidth="1"/>
    <col min="3463" max="3463" width="11.75" style="317" customWidth="1"/>
    <col min="3464" max="3464" width="11.125" style="317" customWidth="1"/>
    <col min="3465" max="3465" width="11.625" style="317" customWidth="1"/>
    <col min="3466" max="3466" width="10.75" style="317" customWidth="1"/>
    <col min="3467" max="3468" width="10.375" style="317" customWidth="1"/>
    <col min="3469" max="3474" width="12.625" style="317" customWidth="1"/>
    <col min="3475" max="3478" width="11.625" style="317" customWidth="1"/>
    <col min="3479" max="3490" width="12.625" style="317" customWidth="1"/>
    <col min="3491" max="3491" width="7.125" style="317" customWidth="1"/>
    <col min="3492" max="3492" width="26.75" style="317" customWidth="1"/>
    <col min="3493" max="3493" width="12.875" style="317" customWidth="1"/>
    <col min="3494" max="3495" width="12.625" style="317" customWidth="1"/>
    <col min="3496" max="3496" width="12.25" style="317" customWidth="1"/>
    <col min="3497" max="3497" width="12.125" style="317" customWidth="1"/>
    <col min="3498" max="3498" width="11.875" style="317" customWidth="1"/>
    <col min="3499" max="3499" width="12.625" style="317" customWidth="1"/>
    <col min="3500" max="3500" width="12.375" style="317" customWidth="1"/>
    <col min="3501" max="3557" width="12.625" style="317" customWidth="1"/>
    <col min="3558" max="3558" width="9.375" style="317" customWidth="1"/>
    <col min="3559" max="3562" width="12.625" style="317" customWidth="1"/>
    <col min="3563" max="3563" width="12.25" style="317" customWidth="1"/>
    <col min="3564" max="3564" width="9.875" style="317" customWidth="1"/>
    <col min="3565" max="3565" width="11.25" style="317" customWidth="1"/>
    <col min="3566" max="3567" width="12.625" style="317" customWidth="1"/>
    <col min="3568" max="3568" width="14.875" style="317" customWidth="1"/>
    <col min="3569" max="3569" width="12.625" style="317" customWidth="1"/>
    <col min="3570" max="3580" width="12.625" style="317"/>
    <col min="3581" max="3584" width="0" style="317" hidden="1" customWidth="1"/>
    <col min="3585" max="3585" width="4.375" style="317" customWidth="1"/>
    <col min="3586" max="3586" width="39.125" style="317" customWidth="1"/>
    <col min="3587" max="3587" width="17.75" style="317" customWidth="1"/>
    <col min="3588" max="3589" width="11.875" style="317" customWidth="1"/>
    <col min="3590" max="3590" width="7.375" style="317" customWidth="1"/>
    <col min="3591" max="3591" width="10.125" style="317" customWidth="1"/>
    <col min="3592" max="3593" width="10.375" style="317" customWidth="1"/>
    <col min="3594" max="3594" width="7.25" style="317" customWidth="1"/>
    <col min="3595" max="3595" width="10.375" style="317" customWidth="1"/>
    <col min="3596" max="3597" width="9.125" style="317" customWidth="1"/>
    <col min="3598" max="3598" width="6.75" style="317" customWidth="1"/>
    <col min="3599" max="3599" width="9.125" style="317" customWidth="1"/>
    <col min="3600" max="3600" width="11" style="317" customWidth="1"/>
    <col min="3601" max="3601" width="11.25" style="317" customWidth="1"/>
    <col min="3602" max="3602" width="9.625" style="317" customWidth="1"/>
    <col min="3603" max="3603" width="10" style="317" customWidth="1"/>
    <col min="3604" max="3604" width="19.875" style="317" customWidth="1"/>
    <col min="3605" max="3608" width="0" style="317" hidden="1" customWidth="1"/>
    <col min="3609" max="3610" width="11.875" style="317" customWidth="1"/>
    <col min="3611" max="3611" width="7.375" style="317" customWidth="1"/>
    <col min="3612" max="3612" width="10.125" style="317" customWidth="1"/>
    <col min="3613" max="3614" width="10.375" style="317" customWidth="1"/>
    <col min="3615" max="3615" width="7.25" style="317" customWidth="1"/>
    <col min="3616" max="3616" width="10.375" style="317" customWidth="1"/>
    <col min="3617" max="3618" width="9.125" style="317" customWidth="1"/>
    <col min="3619" max="3619" width="6.75" style="317" customWidth="1"/>
    <col min="3620" max="3620" width="9.125" style="317" customWidth="1"/>
    <col min="3621" max="3621" width="11" style="317" customWidth="1"/>
    <col min="3622" max="3622" width="11.25" style="317" customWidth="1"/>
    <col min="3623" max="3623" width="9.625" style="317" customWidth="1"/>
    <col min="3624" max="3624" width="10" style="317" customWidth="1"/>
    <col min="3625" max="3625" width="9.625" style="317" customWidth="1"/>
    <col min="3626" max="3627" width="10.375" style="317" customWidth="1"/>
    <col min="3628" max="3628" width="11.375" style="317" customWidth="1"/>
    <col min="3629" max="3629" width="11.75" style="317" customWidth="1"/>
    <col min="3630" max="3630" width="11.125" style="317" customWidth="1"/>
    <col min="3631" max="3631" width="11.625" style="317" customWidth="1"/>
    <col min="3632" max="3632" width="10.75" style="317" customWidth="1"/>
    <col min="3633" max="3635" width="10.375" style="317" customWidth="1"/>
    <col min="3636" max="3636" width="13.625" style="317" customWidth="1"/>
    <col min="3637" max="3637" width="11.625" style="317" customWidth="1"/>
    <col min="3638" max="3638" width="11.875" style="317" customWidth="1"/>
    <col min="3639" max="3639" width="11.375" style="317" customWidth="1"/>
    <col min="3640" max="3641" width="13" style="317" customWidth="1"/>
    <col min="3642" max="3643" width="10.375" style="317" customWidth="1"/>
    <col min="3644" max="3644" width="11.25" style="317" customWidth="1"/>
    <col min="3645" max="3645" width="13.875" style="317" customWidth="1"/>
    <col min="3646" max="3646" width="10.375" style="317" customWidth="1"/>
    <col min="3647" max="3647" width="11.375" style="317" customWidth="1"/>
    <col min="3648" max="3653" width="10.375" style="317" customWidth="1"/>
    <col min="3654" max="3655" width="12.625" style="317" customWidth="1"/>
    <col min="3656" max="3657" width="10.375" style="317" customWidth="1"/>
    <col min="3658" max="3658" width="11.375" style="317" customWidth="1"/>
    <col min="3659" max="3659" width="11.75" style="317" customWidth="1"/>
    <col min="3660" max="3660" width="11.125" style="317" customWidth="1"/>
    <col min="3661" max="3661" width="11.625" style="317" customWidth="1"/>
    <col min="3662" max="3662" width="10.75" style="317" customWidth="1"/>
    <col min="3663" max="3665" width="10.375" style="317" customWidth="1"/>
    <col min="3666" max="3666" width="13.625" style="317" customWidth="1"/>
    <col min="3667" max="3667" width="11.625" style="317" customWidth="1"/>
    <col min="3668" max="3668" width="11.875" style="317" customWidth="1"/>
    <col min="3669" max="3669" width="11.375" style="317" customWidth="1"/>
    <col min="3670" max="3671" width="13" style="317" customWidth="1"/>
    <col min="3672" max="3673" width="10.375" style="317" customWidth="1"/>
    <col min="3674" max="3674" width="11.25" style="317" customWidth="1"/>
    <col min="3675" max="3675" width="13.875" style="317" customWidth="1"/>
    <col min="3676" max="3676" width="10.375" style="317" customWidth="1"/>
    <col min="3677" max="3677" width="11.375" style="317" customWidth="1"/>
    <col min="3678" max="3683" width="10.375" style="317" customWidth="1"/>
    <col min="3684" max="3685" width="12.625" style="317" customWidth="1"/>
    <col min="3686" max="3687" width="10.375" style="317" customWidth="1"/>
    <col min="3688" max="3688" width="11.375" style="317" customWidth="1"/>
    <col min="3689" max="3689" width="11.75" style="317" customWidth="1"/>
    <col min="3690" max="3690" width="11.125" style="317" customWidth="1"/>
    <col min="3691" max="3691" width="11.625" style="317" customWidth="1"/>
    <col min="3692" max="3692" width="10.75" style="317" customWidth="1"/>
    <col min="3693" max="3695" width="10.375" style="317" customWidth="1"/>
    <col min="3696" max="3696" width="13.625" style="317" customWidth="1"/>
    <col min="3697" max="3697" width="11.625" style="317" customWidth="1"/>
    <col min="3698" max="3698" width="11.875" style="317" customWidth="1"/>
    <col min="3699" max="3699" width="11.375" style="317" customWidth="1"/>
    <col min="3700" max="3701" width="13" style="317" customWidth="1"/>
    <col min="3702" max="3703" width="10.375" style="317" customWidth="1"/>
    <col min="3704" max="3704" width="11.25" style="317" customWidth="1"/>
    <col min="3705" max="3705" width="13.875" style="317" customWidth="1"/>
    <col min="3706" max="3706" width="10.375" style="317" customWidth="1"/>
    <col min="3707" max="3707" width="11.375" style="317" customWidth="1"/>
    <col min="3708" max="3708" width="18.125" style="317" customWidth="1"/>
    <col min="3709" max="3709" width="25" style="317" customWidth="1"/>
    <col min="3710" max="3713" width="10.375" style="317" customWidth="1"/>
    <col min="3714" max="3715" width="12.625" style="317" customWidth="1"/>
    <col min="3716" max="3717" width="10.375" style="317" customWidth="1"/>
    <col min="3718" max="3718" width="11.375" style="317" customWidth="1"/>
    <col min="3719" max="3719" width="11.75" style="317" customWidth="1"/>
    <col min="3720" max="3720" width="11.125" style="317" customWidth="1"/>
    <col min="3721" max="3721" width="11.625" style="317" customWidth="1"/>
    <col min="3722" max="3722" width="10.75" style="317" customWidth="1"/>
    <col min="3723" max="3724" width="10.375" style="317" customWidth="1"/>
    <col min="3725" max="3730" width="12.625" style="317" customWidth="1"/>
    <col min="3731" max="3734" width="11.625" style="317" customWidth="1"/>
    <col min="3735" max="3746" width="12.625" style="317" customWidth="1"/>
    <col min="3747" max="3747" width="7.125" style="317" customWidth="1"/>
    <col min="3748" max="3748" width="26.75" style="317" customWidth="1"/>
    <col min="3749" max="3749" width="12.875" style="317" customWidth="1"/>
    <col min="3750" max="3751" width="12.625" style="317" customWidth="1"/>
    <col min="3752" max="3752" width="12.25" style="317" customWidth="1"/>
    <col min="3753" max="3753" width="12.125" style="317" customWidth="1"/>
    <col min="3754" max="3754" width="11.875" style="317" customWidth="1"/>
    <col min="3755" max="3755" width="12.625" style="317" customWidth="1"/>
    <col min="3756" max="3756" width="12.375" style="317" customWidth="1"/>
    <col min="3757" max="3813" width="12.625" style="317" customWidth="1"/>
    <col min="3814" max="3814" width="9.375" style="317" customWidth="1"/>
    <col min="3815" max="3818" width="12.625" style="317" customWidth="1"/>
    <col min="3819" max="3819" width="12.25" style="317" customWidth="1"/>
    <col min="3820" max="3820" width="9.875" style="317" customWidth="1"/>
    <col min="3821" max="3821" width="11.25" style="317" customWidth="1"/>
    <col min="3822" max="3823" width="12.625" style="317" customWidth="1"/>
    <col min="3824" max="3824" width="14.875" style="317" customWidth="1"/>
    <col min="3825" max="3825" width="12.625" style="317" customWidth="1"/>
    <col min="3826" max="3836" width="12.625" style="317"/>
    <col min="3837" max="3840" width="0" style="317" hidden="1" customWidth="1"/>
    <col min="3841" max="3841" width="4.375" style="317" customWidth="1"/>
    <col min="3842" max="3842" width="39.125" style="317" customWidth="1"/>
    <col min="3843" max="3843" width="17.75" style="317" customWidth="1"/>
    <col min="3844" max="3845" width="11.875" style="317" customWidth="1"/>
    <col min="3846" max="3846" width="7.375" style="317" customWidth="1"/>
    <col min="3847" max="3847" width="10.125" style="317" customWidth="1"/>
    <col min="3848" max="3849" width="10.375" style="317" customWidth="1"/>
    <col min="3850" max="3850" width="7.25" style="317" customWidth="1"/>
    <col min="3851" max="3851" width="10.375" style="317" customWidth="1"/>
    <col min="3852" max="3853" width="9.125" style="317" customWidth="1"/>
    <col min="3854" max="3854" width="6.75" style="317" customWidth="1"/>
    <col min="3855" max="3855" width="9.125" style="317" customWidth="1"/>
    <col min="3856" max="3856" width="11" style="317" customWidth="1"/>
    <col min="3857" max="3857" width="11.25" style="317" customWidth="1"/>
    <col min="3858" max="3858" width="9.625" style="317" customWidth="1"/>
    <col min="3859" max="3859" width="10" style="317" customWidth="1"/>
    <col min="3860" max="3860" width="19.875" style="317" customWidth="1"/>
    <col min="3861" max="3864" width="0" style="317" hidden="1" customWidth="1"/>
    <col min="3865" max="3866" width="11.875" style="317" customWidth="1"/>
    <col min="3867" max="3867" width="7.375" style="317" customWidth="1"/>
    <col min="3868" max="3868" width="10.125" style="317" customWidth="1"/>
    <col min="3869" max="3870" width="10.375" style="317" customWidth="1"/>
    <col min="3871" max="3871" width="7.25" style="317" customWidth="1"/>
    <col min="3872" max="3872" width="10.375" style="317" customWidth="1"/>
    <col min="3873" max="3874" width="9.125" style="317" customWidth="1"/>
    <col min="3875" max="3875" width="6.75" style="317" customWidth="1"/>
    <col min="3876" max="3876" width="9.125" style="317" customWidth="1"/>
    <col min="3877" max="3877" width="11" style="317" customWidth="1"/>
    <col min="3878" max="3878" width="11.25" style="317" customWidth="1"/>
    <col min="3879" max="3879" width="9.625" style="317" customWidth="1"/>
    <col min="3880" max="3880" width="10" style="317" customWidth="1"/>
    <col min="3881" max="3881" width="9.625" style="317" customWidth="1"/>
    <col min="3882" max="3883" width="10.375" style="317" customWidth="1"/>
    <col min="3884" max="3884" width="11.375" style="317" customWidth="1"/>
    <col min="3885" max="3885" width="11.75" style="317" customWidth="1"/>
    <col min="3886" max="3886" width="11.125" style="317" customWidth="1"/>
    <col min="3887" max="3887" width="11.625" style="317" customWidth="1"/>
    <col min="3888" max="3888" width="10.75" style="317" customWidth="1"/>
    <col min="3889" max="3891" width="10.375" style="317" customWidth="1"/>
    <col min="3892" max="3892" width="13.625" style="317" customWidth="1"/>
    <col min="3893" max="3893" width="11.625" style="317" customWidth="1"/>
    <col min="3894" max="3894" width="11.875" style="317" customWidth="1"/>
    <col min="3895" max="3895" width="11.375" style="317" customWidth="1"/>
    <col min="3896" max="3897" width="13" style="317" customWidth="1"/>
    <col min="3898" max="3899" width="10.375" style="317" customWidth="1"/>
    <col min="3900" max="3900" width="11.25" style="317" customWidth="1"/>
    <col min="3901" max="3901" width="13.875" style="317" customWidth="1"/>
    <col min="3902" max="3902" width="10.375" style="317" customWidth="1"/>
    <col min="3903" max="3903" width="11.375" style="317" customWidth="1"/>
    <col min="3904" max="3909" width="10.375" style="317" customWidth="1"/>
    <col min="3910" max="3911" width="12.625" style="317" customWidth="1"/>
    <col min="3912" max="3913" width="10.375" style="317" customWidth="1"/>
    <col min="3914" max="3914" width="11.375" style="317" customWidth="1"/>
    <col min="3915" max="3915" width="11.75" style="317" customWidth="1"/>
    <col min="3916" max="3916" width="11.125" style="317" customWidth="1"/>
    <col min="3917" max="3917" width="11.625" style="317" customWidth="1"/>
    <col min="3918" max="3918" width="10.75" style="317" customWidth="1"/>
    <col min="3919" max="3921" width="10.375" style="317" customWidth="1"/>
    <col min="3922" max="3922" width="13.625" style="317" customWidth="1"/>
    <col min="3923" max="3923" width="11.625" style="317" customWidth="1"/>
    <col min="3924" max="3924" width="11.875" style="317" customWidth="1"/>
    <col min="3925" max="3925" width="11.375" style="317" customWidth="1"/>
    <col min="3926" max="3927" width="13" style="317" customWidth="1"/>
    <col min="3928" max="3929" width="10.375" style="317" customWidth="1"/>
    <col min="3930" max="3930" width="11.25" style="317" customWidth="1"/>
    <col min="3931" max="3931" width="13.875" style="317" customWidth="1"/>
    <col min="3932" max="3932" width="10.375" style="317" customWidth="1"/>
    <col min="3933" max="3933" width="11.375" style="317" customWidth="1"/>
    <col min="3934" max="3939" width="10.375" style="317" customWidth="1"/>
    <col min="3940" max="3941" width="12.625" style="317" customWidth="1"/>
    <col min="3942" max="3943" width="10.375" style="317" customWidth="1"/>
    <col min="3944" max="3944" width="11.375" style="317" customWidth="1"/>
    <col min="3945" max="3945" width="11.75" style="317" customWidth="1"/>
    <col min="3946" max="3946" width="11.125" style="317" customWidth="1"/>
    <col min="3947" max="3947" width="11.625" style="317" customWidth="1"/>
    <col min="3948" max="3948" width="10.75" style="317" customWidth="1"/>
    <col min="3949" max="3951" width="10.375" style="317" customWidth="1"/>
    <col min="3952" max="3952" width="13.625" style="317" customWidth="1"/>
    <col min="3953" max="3953" width="11.625" style="317" customWidth="1"/>
    <col min="3954" max="3954" width="11.875" style="317" customWidth="1"/>
    <col min="3955" max="3955" width="11.375" style="317" customWidth="1"/>
    <col min="3956" max="3957" width="13" style="317" customWidth="1"/>
    <col min="3958" max="3959" width="10.375" style="317" customWidth="1"/>
    <col min="3960" max="3960" width="11.25" style="317" customWidth="1"/>
    <col min="3961" max="3961" width="13.875" style="317" customWidth="1"/>
    <col min="3962" max="3962" width="10.375" style="317" customWidth="1"/>
    <col min="3963" max="3963" width="11.375" style="317" customWidth="1"/>
    <col min="3964" max="3964" width="18.125" style="317" customWidth="1"/>
    <col min="3965" max="3965" width="25" style="317" customWidth="1"/>
    <col min="3966" max="3969" width="10.375" style="317" customWidth="1"/>
    <col min="3970" max="3971" width="12.625" style="317" customWidth="1"/>
    <col min="3972" max="3973" width="10.375" style="317" customWidth="1"/>
    <col min="3974" max="3974" width="11.375" style="317" customWidth="1"/>
    <col min="3975" max="3975" width="11.75" style="317" customWidth="1"/>
    <col min="3976" max="3976" width="11.125" style="317" customWidth="1"/>
    <col min="3977" max="3977" width="11.625" style="317" customWidth="1"/>
    <col min="3978" max="3978" width="10.75" style="317" customWidth="1"/>
    <col min="3979" max="3980" width="10.375" style="317" customWidth="1"/>
    <col min="3981" max="3986" width="12.625" style="317" customWidth="1"/>
    <col min="3987" max="3990" width="11.625" style="317" customWidth="1"/>
    <col min="3991" max="4002" width="12.625" style="317" customWidth="1"/>
    <col min="4003" max="4003" width="7.125" style="317" customWidth="1"/>
    <col min="4004" max="4004" width="26.75" style="317" customWidth="1"/>
    <col min="4005" max="4005" width="12.875" style="317" customWidth="1"/>
    <col min="4006" max="4007" width="12.625" style="317" customWidth="1"/>
    <col min="4008" max="4008" width="12.25" style="317" customWidth="1"/>
    <col min="4009" max="4009" width="12.125" style="317" customWidth="1"/>
    <col min="4010" max="4010" width="11.875" style="317" customWidth="1"/>
    <col min="4011" max="4011" width="12.625" style="317" customWidth="1"/>
    <col min="4012" max="4012" width="12.375" style="317" customWidth="1"/>
    <col min="4013" max="4069" width="12.625" style="317" customWidth="1"/>
    <col min="4070" max="4070" width="9.375" style="317" customWidth="1"/>
    <col min="4071" max="4074" width="12.625" style="317" customWidth="1"/>
    <col min="4075" max="4075" width="12.25" style="317" customWidth="1"/>
    <col min="4076" max="4076" width="9.875" style="317" customWidth="1"/>
    <col min="4077" max="4077" width="11.25" style="317" customWidth="1"/>
    <col min="4078" max="4079" width="12.625" style="317" customWidth="1"/>
    <col min="4080" max="4080" width="14.875" style="317" customWidth="1"/>
    <col min="4081" max="4081" width="12.625" style="317" customWidth="1"/>
    <col min="4082" max="4092" width="12.625" style="317"/>
    <col min="4093" max="4096" width="0" style="317" hidden="1" customWidth="1"/>
    <col min="4097" max="4097" width="4.375" style="317" customWidth="1"/>
    <col min="4098" max="4098" width="39.125" style="317" customWidth="1"/>
    <col min="4099" max="4099" width="17.75" style="317" customWidth="1"/>
    <col min="4100" max="4101" width="11.875" style="317" customWidth="1"/>
    <col min="4102" max="4102" width="7.375" style="317" customWidth="1"/>
    <col min="4103" max="4103" width="10.125" style="317" customWidth="1"/>
    <col min="4104" max="4105" width="10.375" style="317" customWidth="1"/>
    <col min="4106" max="4106" width="7.25" style="317" customWidth="1"/>
    <col min="4107" max="4107" width="10.375" style="317" customWidth="1"/>
    <col min="4108" max="4109" width="9.125" style="317" customWidth="1"/>
    <col min="4110" max="4110" width="6.75" style="317" customWidth="1"/>
    <col min="4111" max="4111" width="9.125" style="317" customWidth="1"/>
    <col min="4112" max="4112" width="11" style="317" customWidth="1"/>
    <col min="4113" max="4113" width="11.25" style="317" customWidth="1"/>
    <col min="4114" max="4114" width="9.625" style="317" customWidth="1"/>
    <col min="4115" max="4115" width="10" style="317" customWidth="1"/>
    <col min="4116" max="4116" width="19.875" style="317" customWidth="1"/>
    <col min="4117" max="4120" width="0" style="317" hidden="1" customWidth="1"/>
    <col min="4121" max="4122" width="11.875" style="317" customWidth="1"/>
    <col min="4123" max="4123" width="7.375" style="317" customWidth="1"/>
    <col min="4124" max="4124" width="10.125" style="317" customWidth="1"/>
    <col min="4125" max="4126" width="10.375" style="317" customWidth="1"/>
    <col min="4127" max="4127" width="7.25" style="317" customWidth="1"/>
    <col min="4128" max="4128" width="10.375" style="317" customWidth="1"/>
    <col min="4129" max="4130" width="9.125" style="317" customWidth="1"/>
    <col min="4131" max="4131" width="6.75" style="317" customWidth="1"/>
    <col min="4132" max="4132" width="9.125" style="317" customWidth="1"/>
    <col min="4133" max="4133" width="11" style="317" customWidth="1"/>
    <col min="4134" max="4134" width="11.25" style="317" customWidth="1"/>
    <col min="4135" max="4135" width="9.625" style="317" customWidth="1"/>
    <col min="4136" max="4136" width="10" style="317" customWidth="1"/>
    <col min="4137" max="4137" width="9.625" style="317" customWidth="1"/>
    <col min="4138" max="4139" width="10.375" style="317" customWidth="1"/>
    <col min="4140" max="4140" width="11.375" style="317" customWidth="1"/>
    <col min="4141" max="4141" width="11.75" style="317" customWidth="1"/>
    <col min="4142" max="4142" width="11.125" style="317" customWidth="1"/>
    <col min="4143" max="4143" width="11.625" style="317" customWidth="1"/>
    <col min="4144" max="4144" width="10.75" style="317" customWidth="1"/>
    <col min="4145" max="4147" width="10.375" style="317" customWidth="1"/>
    <col min="4148" max="4148" width="13.625" style="317" customWidth="1"/>
    <col min="4149" max="4149" width="11.625" style="317" customWidth="1"/>
    <col min="4150" max="4150" width="11.875" style="317" customWidth="1"/>
    <col min="4151" max="4151" width="11.375" style="317" customWidth="1"/>
    <col min="4152" max="4153" width="13" style="317" customWidth="1"/>
    <col min="4154" max="4155" width="10.375" style="317" customWidth="1"/>
    <col min="4156" max="4156" width="11.25" style="317" customWidth="1"/>
    <col min="4157" max="4157" width="13.875" style="317" customWidth="1"/>
    <col min="4158" max="4158" width="10.375" style="317" customWidth="1"/>
    <col min="4159" max="4159" width="11.375" style="317" customWidth="1"/>
    <col min="4160" max="4165" width="10.375" style="317" customWidth="1"/>
    <col min="4166" max="4167" width="12.625" style="317" customWidth="1"/>
    <col min="4168" max="4169" width="10.375" style="317" customWidth="1"/>
    <col min="4170" max="4170" width="11.375" style="317" customWidth="1"/>
    <col min="4171" max="4171" width="11.75" style="317" customWidth="1"/>
    <col min="4172" max="4172" width="11.125" style="317" customWidth="1"/>
    <col min="4173" max="4173" width="11.625" style="317" customWidth="1"/>
    <col min="4174" max="4174" width="10.75" style="317" customWidth="1"/>
    <col min="4175" max="4177" width="10.375" style="317" customWidth="1"/>
    <col min="4178" max="4178" width="13.625" style="317" customWidth="1"/>
    <col min="4179" max="4179" width="11.625" style="317" customWidth="1"/>
    <col min="4180" max="4180" width="11.875" style="317" customWidth="1"/>
    <col min="4181" max="4181" width="11.375" style="317" customWidth="1"/>
    <col min="4182" max="4183" width="13" style="317" customWidth="1"/>
    <col min="4184" max="4185" width="10.375" style="317" customWidth="1"/>
    <col min="4186" max="4186" width="11.25" style="317" customWidth="1"/>
    <col min="4187" max="4187" width="13.875" style="317" customWidth="1"/>
    <col min="4188" max="4188" width="10.375" style="317" customWidth="1"/>
    <col min="4189" max="4189" width="11.375" style="317" customWidth="1"/>
    <col min="4190" max="4195" width="10.375" style="317" customWidth="1"/>
    <col min="4196" max="4197" width="12.625" style="317" customWidth="1"/>
    <col min="4198" max="4199" width="10.375" style="317" customWidth="1"/>
    <col min="4200" max="4200" width="11.375" style="317" customWidth="1"/>
    <col min="4201" max="4201" width="11.75" style="317" customWidth="1"/>
    <col min="4202" max="4202" width="11.125" style="317" customWidth="1"/>
    <col min="4203" max="4203" width="11.625" style="317" customWidth="1"/>
    <col min="4204" max="4204" width="10.75" style="317" customWidth="1"/>
    <col min="4205" max="4207" width="10.375" style="317" customWidth="1"/>
    <col min="4208" max="4208" width="13.625" style="317" customWidth="1"/>
    <col min="4209" max="4209" width="11.625" style="317" customWidth="1"/>
    <col min="4210" max="4210" width="11.875" style="317" customWidth="1"/>
    <col min="4211" max="4211" width="11.375" style="317" customWidth="1"/>
    <col min="4212" max="4213" width="13" style="317" customWidth="1"/>
    <col min="4214" max="4215" width="10.375" style="317" customWidth="1"/>
    <col min="4216" max="4216" width="11.25" style="317" customWidth="1"/>
    <col min="4217" max="4217" width="13.875" style="317" customWidth="1"/>
    <col min="4218" max="4218" width="10.375" style="317" customWidth="1"/>
    <col min="4219" max="4219" width="11.375" style="317" customWidth="1"/>
    <col min="4220" max="4220" width="18.125" style="317" customWidth="1"/>
    <col min="4221" max="4221" width="25" style="317" customWidth="1"/>
    <col min="4222" max="4225" width="10.375" style="317" customWidth="1"/>
    <col min="4226" max="4227" width="12.625" style="317" customWidth="1"/>
    <col min="4228" max="4229" width="10.375" style="317" customWidth="1"/>
    <col min="4230" max="4230" width="11.375" style="317" customWidth="1"/>
    <col min="4231" max="4231" width="11.75" style="317" customWidth="1"/>
    <col min="4232" max="4232" width="11.125" style="317" customWidth="1"/>
    <col min="4233" max="4233" width="11.625" style="317" customWidth="1"/>
    <col min="4234" max="4234" width="10.75" style="317" customWidth="1"/>
    <col min="4235" max="4236" width="10.375" style="317" customWidth="1"/>
    <col min="4237" max="4242" width="12.625" style="317" customWidth="1"/>
    <col min="4243" max="4246" width="11.625" style="317" customWidth="1"/>
    <col min="4247" max="4258" width="12.625" style="317" customWidth="1"/>
    <col min="4259" max="4259" width="7.125" style="317" customWidth="1"/>
    <col min="4260" max="4260" width="26.75" style="317" customWidth="1"/>
    <col min="4261" max="4261" width="12.875" style="317" customWidth="1"/>
    <col min="4262" max="4263" width="12.625" style="317" customWidth="1"/>
    <col min="4264" max="4264" width="12.25" style="317" customWidth="1"/>
    <col min="4265" max="4265" width="12.125" style="317" customWidth="1"/>
    <col min="4266" max="4266" width="11.875" style="317" customWidth="1"/>
    <col min="4267" max="4267" width="12.625" style="317" customWidth="1"/>
    <col min="4268" max="4268" width="12.375" style="317" customWidth="1"/>
    <col min="4269" max="4325" width="12.625" style="317" customWidth="1"/>
    <col min="4326" max="4326" width="9.375" style="317" customWidth="1"/>
    <col min="4327" max="4330" width="12.625" style="317" customWidth="1"/>
    <col min="4331" max="4331" width="12.25" style="317" customWidth="1"/>
    <col min="4332" max="4332" width="9.875" style="317" customWidth="1"/>
    <col min="4333" max="4333" width="11.25" style="317" customWidth="1"/>
    <col min="4334" max="4335" width="12.625" style="317" customWidth="1"/>
    <col min="4336" max="4336" width="14.875" style="317" customWidth="1"/>
    <col min="4337" max="4337" width="12.625" style="317" customWidth="1"/>
    <col min="4338" max="4348" width="12.625" style="317"/>
    <col min="4349" max="4352" width="0" style="317" hidden="1" customWidth="1"/>
    <col min="4353" max="4353" width="4.375" style="317" customWidth="1"/>
    <col min="4354" max="4354" width="39.125" style="317" customWidth="1"/>
    <col min="4355" max="4355" width="17.75" style="317" customWidth="1"/>
    <col min="4356" max="4357" width="11.875" style="317" customWidth="1"/>
    <col min="4358" max="4358" width="7.375" style="317" customWidth="1"/>
    <col min="4359" max="4359" width="10.125" style="317" customWidth="1"/>
    <col min="4360" max="4361" width="10.375" style="317" customWidth="1"/>
    <col min="4362" max="4362" width="7.25" style="317" customWidth="1"/>
    <col min="4363" max="4363" width="10.375" style="317" customWidth="1"/>
    <col min="4364" max="4365" width="9.125" style="317" customWidth="1"/>
    <col min="4366" max="4366" width="6.75" style="317" customWidth="1"/>
    <col min="4367" max="4367" width="9.125" style="317" customWidth="1"/>
    <col min="4368" max="4368" width="11" style="317" customWidth="1"/>
    <col min="4369" max="4369" width="11.25" style="317" customWidth="1"/>
    <col min="4370" max="4370" width="9.625" style="317" customWidth="1"/>
    <col min="4371" max="4371" width="10" style="317" customWidth="1"/>
    <col min="4372" max="4372" width="19.875" style="317" customWidth="1"/>
    <col min="4373" max="4376" width="0" style="317" hidden="1" customWidth="1"/>
    <col min="4377" max="4378" width="11.875" style="317" customWidth="1"/>
    <col min="4379" max="4379" width="7.375" style="317" customWidth="1"/>
    <col min="4380" max="4380" width="10.125" style="317" customWidth="1"/>
    <col min="4381" max="4382" width="10.375" style="317" customWidth="1"/>
    <col min="4383" max="4383" width="7.25" style="317" customWidth="1"/>
    <col min="4384" max="4384" width="10.375" style="317" customWidth="1"/>
    <col min="4385" max="4386" width="9.125" style="317" customWidth="1"/>
    <col min="4387" max="4387" width="6.75" style="317" customWidth="1"/>
    <col min="4388" max="4388" width="9.125" style="317" customWidth="1"/>
    <col min="4389" max="4389" width="11" style="317" customWidth="1"/>
    <col min="4390" max="4390" width="11.25" style="317" customWidth="1"/>
    <col min="4391" max="4391" width="9.625" style="317" customWidth="1"/>
    <col min="4392" max="4392" width="10" style="317" customWidth="1"/>
    <col min="4393" max="4393" width="9.625" style="317" customWidth="1"/>
    <col min="4394" max="4395" width="10.375" style="317" customWidth="1"/>
    <col min="4396" max="4396" width="11.375" style="317" customWidth="1"/>
    <col min="4397" max="4397" width="11.75" style="317" customWidth="1"/>
    <col min="4398" max="4398" width="11.125" style="317" customWidth="1"/>
    <col min="4399" max="4399" width="11.625" style="317" customWidth="1"/>
    <col min="4400" max="4400" width="10.75" style="317" customWidth="1"/>
    <col min="4401" max="4403" width="10.375" style="317" customWidth="1"/>
    <col min="4404" max="4404" width="13.625" style="317" customWidth="1"/>
    <col min="4405" max="4405" width="11.625" style="317" customWidth="1"/>
    <col min="4406" max="4406" width="11.875" style="317" customWidth="1"/>
    <col min="4407" max="4407" width="11.375" style="317" customWidth="1"/>
    <col min="4408" max="4409" width="13" style="317" customWidth="1"/>
    <col min="4410" max="4411" width="10.375" style="317" customWidth="1"/>
    <col min="4412" max="4412" width="11.25" style="317" customWidth="1"/>
    <col min="4413" max="4413" width="13.875" style="317" customWidth="1"/>
    <col min="4414" max="4414" width="10.375" style="317" customWidth="1"/>
    <col min="4415" max="4415" width="11.375" style="317" customWidth="1"/>
    <col min="4416" max="4421" width="10.375" style="317" customWidth="1"/>
    <col min="4422" max="4423" width="12.625" style="317" customWidth="1"/>
    <col min="4424" max="4425" width="10.375" style="317" customWidth="1"/>
    <col min="4426" max="4426" width="11.375" style="317" customWidth="1"/>
    <col min="4427" max="4427" width="11.75" style="317" customWidth="1"/>
    <col min="4428" max="4428" width="11.125" style="317" customWidth="1"/>
    <col min="4429" max="4429" width="11.625" style="317" customWidth="1"/>
    <col min="4430" max="4430" width="10.75" style="317" customWidth="1"/>
    <col min="4431" max="4433" width="10.375" style="317" customWidth="1"/>
    <col min="4434" max="4434" width="13.625" style="317" customWidth="1"/>
    <col min="4435" max="4435" width="11.625" style="317" customWidth="1"/>
    <col min="4436" max="4436" width="11.875" style="317" customWidth="1"/>
    <col min="4437" max="4437" width="11.375" style="317" customWidth="1"/>
    <col min="4438" max="4439" width="13" style="317" customWidth="1"/>
    <col min="4440" max="4441" width="10.375" style="317" customWidth="1"/>
    <col min="4442" max="4442" width="11.25" style="317" customWidth="1"/>
    <col min="4443" max="4443" width="13.875" style="317" customWidth="1"/>
    <col min="4444" max="4444" width="10.375" style="317" customWidth="1"/>
    <col min="4445" max="4445" width="11.375" style="317" customWidth="1"/>
    <col min="4446" max="4451" width="10.375" style="317" customWidth="1"/>
    <col min="4452" max="4453" width="12.625" style="317" customWidth="1"/>
    <col min="4454" max="4455" width="10.375" style="317" customWidth="1"/>
    <col min="4456" max="4456" width="11.375" style="317" customWidth="1"/>
    <col min="4457" max="4457" width="11.75" style="317" customWidth="1"/>
    <col min="4458" max="4458" width="11.125" style="317" customWidth="1"/>
    <col min="4459" max="4459" width="11.625" style="317" customWidth="1"/>
    <col min="4460" max="4460" width="10.75" style="317" customWidth="1"/>
    <col min="4461" max="4463" width="10.375" style="317" customWidth="1"/>
    <col min="4464" max="4464" width="13.625" style="317" customWidth="1"/>
    <col min="4465" max="4465" width="11.625" style="317" customWidth="1"/>
    <col min="4466" max="4466" width="11.875" style="317" customWidth="1"/>
    <col min="4467" max="4467" width="11.375" style="317" customWidth="1"/>
    <col min="4468" max="4469" width="13" style="317" customWidth="1"/>
    <col min="4470" max="4471" width="10.375" style="317" customWidth="1"/>
    <col min="4472" max="4472" width="11.25" style="317" customWidth="1"/>
    <col min="4473" max="4473" width="13.875" style="317" customWidth="1"/>
    <col min="4474" max="4474" width="10.375" style="317" customWidth="1"/>
    <col min="4475" max="4475" width="11.375" style="317" customWidth="1"/>
    <col min="4476" max="4476" width="18.125" style="317" customWidth="1"/>
    <col min="4477" max="4477" width="25" style="317" customWidth="1"/>
    <col min="4478" max="4481" width="10.375" style="317" customWidth="1"/>
    <col min="4482" max="4483" width="12.625" style="317" customWidth="1"/>
    <col min="4484" max="4485" width="10.375" style="317" customWidth="1"/>
    <col min="4486" max="4486" width="11.375" style="317" customWidth="1"/>
    <col min="4487" max="4487" width="11.75" style="317" customWidth="1"/>
    <col min="4488" max="4488" width="11.125" style="317" customWidth="1"/>
    <col min="4489" max="4489" width="11.625" style="317" customWidth="1"/>
    <col min="4490" max="4490" width="10.75" style="317" customWidth="1"/>
    <col min="4491" max="4492" width="10.375" style="317" customWidth="1"/>
    <col min="4493" max="4498" width="12.625" style="317" customWidth="1"/>
    <col min="4499" max="4502" width="11.625" style="317" customWidth="1"/>
    <col min="4503" max="4514" width="12.625" style="317" customWidth="1"/>
    <col min="4515" max="4515" width="7.125" style="317" customWidth="1"/>
    <col min="4516" max="4516" width="26.75" style="317" customWidth="1"/>
    <col min="4517" max="4517" width="12.875" style="317" customWidth="1"/>
    <col min="4518" max="4519" width="12.625" style="317" customWidth="1"/>
    <col min="4520" max="4520" width="12.25" style="317" customWidth="1"/>
    <col min="4521" max="4521" width="12.125" style="317" customWidth="1"/>
    <col min="4522" max="4522" width="11.875" style="317" customWidth="1"/>
    <col min="4523" max="4523" width="12.625" style="317" customWidth="1"/>
    <col min="4524" max="4524" width="12.375" style="317" customWidth="1"/>
    <col min="4525" max="4581" width="12.625" style="317" customWidth="1"/>
    <col min="4582" max="4582" width="9.375" style="317" customWidth="1"/>
    <col min="4583" max="4586" width="12.625" style="317" customWidth="1"/>
    <col min="4587" max="4587" width="12.25" style="317" customWidth="1"/>
    <col min="4588" max="4588" width="9.875" style="317" customWidth="1"/>
    <col min="4589" max="4589" width="11.25" style="317" customWidth="1"/>
    <col min="4590" max="4591" width="12.625" style="317" customWidth="1"/>
    <col min="4592" max="4592" width="14.875" style="317" customWidth="1"/>
    <col min="4593" max="4593" width="12.625" style="317" customWidth="1"/>
    <col min="4594" max="4604" width="12.625" style="317"/>
    <col min="4605" max="4608" width="0" style="317" hidden="1" customWidth="1"/>
    <col min="4609" max="4609" width="4.375" style="317" customWidth="1"/>
    <col min="4610" max="4610" width="39.125" style="317" customWidth="1"/>
    <col min="4611" max="4611" width="17.75" style="317" customWidth="1"/>
    <col min="4612" max="4613" width="11.875" style="317" customWidth="1"/>
    <col min="4614" max="4614" width="7.375" style="317" customWidth="1"/>
    <col min="4615" max="4615" width="10.125" style="317" customWidth="1"/>
    <col min="4616" max="4617" width="10.375" style="317" customWidth="1"/>
    <col min="4618" max="4618" width="7.25" style="317" customWidth="1"/>
    <col min="4619" max="4619" width="10.375" style="317" customWidth="1"/>
    <col min="4620" max="4621" width="9.125" style="317" customWidth="1"/>
    <col min="4622" max="4622" width="6.75" style="317" customWidth="1"/>
    <col min="4623" max="4623" width="9.125" style="317" customWidth="1"/>
    <col min="4624" max="4624" width="11" style="317" customWidth="1"/>
    <col min="4625" max="4625" width="11.25" style="317" customWidth="1"/>
    <col min="4626" max="4626" width="9.625" style="317" customWidth="1"/>
    <col min="4627" max="4627" width="10" style="317" customWidth="1"/>
    <col min="4628" max="4628" width="19.875" style="317" customWidth="1"/>
    <col min="4629" max="4632" width="0" style="317" hidden="1" customWidth="1"/>
    <col min="4633" max="4634" width="11.875" style="317" customWidth="1"/>
    <col min="4635" max="4635" width="7.375" style="317" customWidth="1"/>
    <col min="4636" max="4636" width="10.125" style="317" customWidth="1"/>
    <col min="4637" max="4638" width="10.375" style="317" customWidth="1"/>
    <col min="4639" max="4639" width="7.25" style="317" customWidth="1"/>
    <col min="4640" max="4640" width="10.375" style="317" customWidth="1"/>
    <col min="4641" max="4642" width="9.125" style="317" customWidth="1"/>
    <col min="4643" max="4643" width="6.75" style="317" customWidth="1"/>
    <col min="4644" max="4644" width="9.125" style="317" customWidth="1"/>
    <col min="4645" max="4645" width="11" style="317" customWidth="1"/>
    <col min="4646" max="4646" width="11.25" style="317" customWidth="1"/>
    <col min="4647" max="4647" width="9.625" style="317" customWidth="1"/>
    <col min="4648" max="4648" width="10" style="317" customWidth="1"/>
    <col min="4649" max="4649" width="9.625" style="317" customWidth="1"/>
    <col min="4650" max="4651" width="10.375" style="317" customWidth="1"/>
    <col min="4652" max="4652" width="11.375" style="317" customWidth="1"/>
    <col min="4653" max="4653" width="11.75" style="317" customWidth="1"/>
    <col min="4654" max="4654" width="11.125" style="317" customWidth="1"/>
    <col min="4655" max="4655" width="11.625" style="317" customWidth="1"/>
    <col min="4656" max="4656" width="10.75" style="317" customWidth="1"/>
    <col min="4657" max="4659" width="10.375" style="317" customWidth="1"/>
    <col min="4660" max="4660" width="13.625" style="317" customWidth="1"/>
    <col min="4661" max="4661" width="11.625" style="317" customWidth="1"/>
    <col min="4662" max="4662" width="11.875" style="317" customWidth="1"/>
    <col min="4663" max="4663" width="11.375" style="317" customWidth="1"/>
    <col min="4664" max="4665" width="13" style="317" customWidth="1"/>
    <col min="4666" max="4667" width="10.375" style="317" customWidth="1"/>
    <col min="4668" max="4668" width="11.25" style="317" customWidth="1"/>
    <col min="4669" max="4669" width="13.875" style="317" customWidth="1"/>
    <col min="4670" max="4670" width="10.375" style="317" customWidth="1"/>
    <col min="4671" max="4671" width="11.375" style="317" customWidth="1"/>
    <col min="4672" max="4677" width="10.375" style="317" customWidth="1"/>
    <col min="4678" max="4679" width="12.625" style="317" customWidth="1"/>
    <col min="4680" max="4681" width="10.375" style="317" customWidth="1"/>
    <col min="4682" max="4682" width="11.375" style="317" customWidth="1"/>
    <col min="4683" max="4683" width="11.75" style="317" customWidth="1"/>
    <col min="4684" max="4684" width="11.125" style="317" customWidth="1"/>
    <col min="4685" max="4685" width="11.625" style="317" customWidth="1"/>
    <col min="4686" max="4686" width="10.75" style="317" customWidth="1"/>
    <col min="4687" max="4689" width="10.375" style="317" customWidth="1"/>
    <col min="4690" max="4690" width="13.625" style="317" customWidth="1"/>
    <col min="4691" max="4691" width="11.625" style="317" customWidth="1"/>
    <col min="4692" max="4692" width="11.875" style="317" customWidth="1"/>
    <col min="4693" max="4693" width="11.375" style="317" customWidth="1"/>
    <col min="4694" max="4695" width="13" style="317" customWidth="1"/>
    <col min="4696" max="4697" width="10.375" style="317" customWidth="1"/>
    <col min="4698" max="4698" width="11.25" style="317" customWidth="1"/>
    <col min="4699" max="4699" width="13.875" style="317" customWidth="1"/>
    <col min="4700" max="4700" width="10.375" style="317" customWidth="1"/>
    <col min="4701" max="4701" width="11.375" style="317" customWidth="1"/>
    <col min="4702" max="4707" width="10.375" style="317" customWidth="1"/>
    <col min="4708" max="4709" width="12.625" style="317" customWidth="1"/>
    <col min="4710" max="4711" width="10.375" style="317" customWidth="1"/>
    <col min="4712" max="4712" width="11.375" style="317" customWidth="1"/>
    <col min="4713" max="4713" width="11.75" style="317" customWidth="1"/>
    <col min="4714" max="4714" width="11.125" style="317" customWidth="1"/>
    <col min="4715" max="4715" width="11.625" style="317" customWidth="1"/>
    <col min="4716" max="4716" width="10.75" style="317" customWidth="1"/>
    <col min="4717" max="4719" width="10.375" style="317" customWidth="1"/>
    <col min="4720" max="4720" width="13.625" style="317" customWidth="1"/>
    <col min="4721" max="4721" width="11.625" style="317" customWidth="1"/>
    <col min="4722" max="4722" width="11.875" style="317" customWidth="1"/>
    <col min="4723" max="4723" width="11.375" style="317" customWidth="1"/>
    <col min="4724" max="4725" width="13" style="317" customWidth="1"/>
    <col min="4726" max="4727" width="10.375" style="317" customWidth="1"/>
    <col min="4728" max="4728" width="11.25" style="317" customWidth="1"/>
    <col min="4729" max="4729" width="13.875" style="317" customWidth="1"/>
    <col min="4730" max="4730" width="10.375" style="317" customWidth="1"/>
    <col min="4731" max="4731" width="11.375" style="317" customWidth="1"/>
    <col min="4732" max="4732" width="18.125" style="317" customWidth="1"/>
    <col min="4733" max="4733" width="25" style="317" customWidth="1"/>
    <col min="4734" max="4737" width="10.375" style="317" customWidth="1"/>
    <col min="4738" max="4739" width="12.625" style="317" customWidth="1"/>
    <col min="4740" max="4741" width="10.375" style="317" customWidth="1"/>
    <col min="4742" max="4742" width="11.375" style="317" customWidth="1"/>
    <col min="4743" max="4743" width="11.75" style="317" customWidth="1"/>
    <col min="4744" max="4744" width="11.125" style="317" customWidth="1"/>
    <col min="4745" max="4745" width="11.625" style="317" customWidth="1"/>
    <col min="4746" max="4746" width="10.75" style="317" customWidth="1"/>
    <col min="4747" max="4748" width="10.375" style="317" customWidth="1"/>
    <col min="4749" max="4754" width="12.625" style="317" customWidth="1"/>
    <col min="4755" max="4758" width="11.625" style="317" customWidth="1"/>
    <col min="4759" max="4770" width="12.625" style="317" customWidth="1"/>
    <col min="4771" max="4771" width="7.125" style="317" customWidth="1"/>
    <col min="4772" max="4772" width="26.75" style="317" customWidth="1"/>
    <col min="4773" max="4773" width="12.875" style="317" customWidth="1"/>
    <col min="4774" max="4775" width="12.625" style="317" customWidth="1"/>
    <col min="4776" max="4776" width="12.25" style="317" customWidth="1"/>
    <col min="4777" max="4777" width="12.125" style="317" customWidth="1"/>
    <col min="4778" max="4778" width="11.875" style="317" customWidth="1"/>
    <col min="4779" max="4779" width="12.625" style="317" customWidth="1"/>
    <col min="4780" max="4780" width="12.375" style="317" customWidth="1"/>
    <col min="4781" max="4837" width="12.625" style="317" customWidth="1"/>
    <col min="4838" max="4838" width="9.375" style="317" customWidth="1"/>
    <col min="4839" max="4842" width="12.625" style="317" customWidth="1"/>
    <col min="4843" max="4843" width="12.25" style="317" customWidth="1"/>
    <col min="4844" max="4844" width="9.875" style="317" customWidth="1"/>
    <col min="4845" max="4845" width="11.25" style="317" customWidth="1"/>
    <col min="4846" max="4847" width="12.625" style="317" customWidth="1"/>
    <col min="4848" max="4848" width="14.875" style="317" customWidth="1"/>
    <col min="4849" max="4849" width="12.625" style="317" customWidth="1"/>
    <col min="4850" max="4860" width="12.625" style="317"/>
    <col min="4861" max="4864" width="0" style="317" hidden="1" customWidth="1"/>
    <col min="4865" max="4865" width="4.375" style="317" customWidth="1"/>
    <col min="4866" max="4866" width="39.125" style="317" customWidth="1"/>
    <col min="4867" max="4867" width="17.75" style="317" customWidth="1"/>
    <col min="4868" max="4869" width="11.875" style="317" customWidth="1"/>
    <col min="4870" max="4870" width="7.375" style="317" customWidth="1"/>
    <col min="4871" max="4871" width="10.125" style="317" customWidth="1"/>
    <col min="4872" max="4873" width="10.375" style="317" customWidth="1"/>
    <col min="4874" max="4874" width="7.25" style="317" customWidth="1"/>
    <col min="4875" max="4875" width="10.375" style="317" customWidth="1"/>
    <col min="4876" max="4877" width="9.125" style="317" customWidth="1"/>
    <col min="4878" max="4878" width="6.75" style="317" customWidth="1"/>
    <col min="4879" max="4879" width="9.125" style="317" customWidth="1"/>
    <col min="4880" max="4880" width="11" style="317" customWidth="1"/>
    <col min="4881" max="4881" width="11.25" style="317" customWidth="1"/>
    <col min="4882" max="4882" width="9.625" style="317" customWidth="1"/>
    <col min="4883" max="4883" width="10" style="317" customWidth="1"/>
    <col min="4884" max="4884" width="19.875" style="317" customWidth="1"/>
    <col min="4885" max="4888" width="0" style="317" hidden="1" customWidth="1"/>
    <col min="4889" max="4890" width="11.875" style="317" customWidth="1"/>
    <col min="4891" max="4891" width="7.375" style="317" customWidth="1"/>
    <col min="4892" max="4892" width="10.125" style="317" customWidth="1"/>
    <col min="4893" max="4894" width="10.375" style="317" customWidth="1"/>
    <col min="4895" max="4895" width="7.25" style="317" customWidth="1"/>
    <col min="4896" max="4896" width="10.375" style="317" customWidth="1"/>
    <col min="4897" max="4898" width="9.125" style="317" customWidth="1"/>
    <col min="4899" max="4899" width="6.75" style="317" customWidth="1"/>
    <col min="4900" max="4900" width="9.125" style="317" customWidth="1"/>
    <col min="4901" max="4901" width="11" style="317" customWidth="1"/>
    <col min="4902" max="4902" width="11.25" style="317" customWidth="1"/>
    <col min="4903" max="4903" width="9.625" style="317" customWidth="1"/>
    <col min="4904" max="4904" width="10" style="317" customWidth="1"/>
    <col min="4905" max="4905" width="9.625" style="317" customWidth="1"/>
    <col min="4906" max="4907" width="10.375" style="317" customWidth="1"/>
    <col min="4908" max="4908" width="11.375" style="317" customWidth="1"/>
    <col min="4909" max="4909" width="11.75" style="317" customWidth="1"/>
    <col min="4910" max="4910" width="11.125" style="317" customWidth="1"/>
    <col min="4911" max="4911" width="11.625" style="317" customWidth="1"/>
    <col min="4912" max="4912" width="10.75" style="317" customWidth="1"/>
    <col min="4913" max="4915" width="10.375" style="317" customWidth="1"/>
    <col min="4916" max="4916" width="13.625" style="317" customWidth="1"/>
    <col min="4917" max="4917" width="11.625" style="317" customWidth="1"/>
    <col min="4918" max="4918" width="11.875" style="317" customWidth="1"/>
    <col min="4919" max="4919" width="11.375" style="317" customWidth="1"/>
    <col min="4920" max="4921" width="13" style="317" customWidth="1"/>
    <col min="4922" max="4923" width="10.375" style="317" customWidth="1"/>
    <col min="4924" max="4924" width="11.25" style="317" customWidth="1"/>
    <col min="4925" max="4925" width="13.875" style="317" customWidth="1"/>
    <col min="4926" max="4926" width="10.375" style="317" customWidth="1"/>
    <col min="4927" max="4927" width="11.375" style="317" customWidth="1"/>
    <col min="4928" max="4933" width="10.375" style="317" customWidth="1"/>
    <col min="4934" max="4935" width="12.625" style="317" customWidth="1"/>
    <col min="4936" max="4937" width="10.375" style="317" customWidth="1"/>
    <col min="4938" max="4938" width="11.375" style="317" customWidth="1"/>
    <col min="4939" max="4939" width="11.75" style="317" customWidth="1"/>
    <col min="4940" max="4940" width="11.125" style="317" customWidth="1"/>
    <col min="4941" max="4941" width="11.625" style="317" customWidth="1"/>
    <col min="4942" max="4942" width="10.75" style="317" customWidth="1"/>
    <col min="4943" max="4945" width="10.375" style="317" customWidth="1"/>
    <col min="4946" max="4946" width="13.625" style="317" customWidth="1"/>
    <col min="4947" max="4947" width="11.625" style="317" customWidth="1"/>
    <col min="4948" max="4948" width="11.875" style="317" customWidth="1"/>
    <col min="4949" max="4949" width="11.375" style="317" customWidth="1"/>
    <col min="4950" max="4951" width="13" style="317" customWidth="1"/>
    <col min="4952" max="4953" width="10.375" style="317" customWidth="1"/>
    <col min="4954" max="4954" width="11.25" style="317" customWidth="1"/>
    <col min="4955" max="4955" width="13.875" style="317" customWidth="1"/>
    <col min="4956" max="4956" width="10.375" style="317" customWidth="1"/>
    <col min="4957" max="4957" width="11.375" style="317" customWidth="1"/>
    <col min="4958" max="4963" width="10.375" style="317" customWidth="1"/>
    <col min="4964" max="4965" width="12.625" style="317" customWidth="1"/>
    <col min="4966" max="4967" width="10.375" style="317" customWidth="1"/>
    <col min="4968" max="4968" width="11.375" style="317" customWidth="1"/>
    <col min="4969" max="4969" width="11.75" style="317" customWidth="1"/>
    <col min="4970" max="4970" width="11.125" style="317" customWidth="1"/>
    <col min="4971" max="4971" width="11.625" style="317" customWidth="1"/>
    <col min="4972" max="4972" width="10.75" style="317" customWidth="1"/>
    <col min="4973" max="4975" width="10.375" style="317" customWidth="1"/>
    <col min="4976" max="4976" width="13.625" style="317" customWidth="1"/>
    <col min="4977" max="4977" width="11.625" style="317" customWidth="1"/>
    <col min="4978" max="4978" width="11.875" style="317" customWidth="1"/>
    <col min="4979" max="4979" width="11.375" style="317" customWidth="1"/>
    <col min="4980" max="4981" width="13" style="317" customWidth="1"/>
    <col min="4982" max="4983" width="10.375" style="317" customWidth="1"/>
    <col min="4984" max="4984" width="11.25" style="317" customWidth="1"/>
    <col min="4985" max="4985" width="13.875" style="317" customWidth="1"/>
    <col min="4986" max="4986" width="10.375" style="317" customWidth="1"/>
    <col min="4987" max="4987" width="11.375" style="317" customWidth="1"/>
    <col min="4988" max="4988" width="18.125" style="317" customWidth="1"/>
    <col min="4989" max="4989" width="25" style="317" customWidth="1"/>
    <col min="4990" max="4993" width="10.375" style="317" customWidth="1"/>
    <col min="4994" max="4995" width="12.625" style="317" customWidth="1"/>
    <col min="4996" max="4997" width="10.375" style="317" customWidth="1"/>
    <col min="4998" max="4998" width="11.375" style="317" customWidth="1"/>
    <col min="4999" max="4999" width="11.75" style="317" customWidth="1"/>
    <col min="5000" max="5000" width="11.125" style="317" customWidth="1"/>
    <col min="5001" max="5001" width="11.625" style="317" customWidth="1"/>
    <col min="5002" max="5002" width="10.75" style="317" customWidth="1"/>
    <col min="5003" max="5004" width="10.375" style="317" customWidth="1"/>
    <col min="5005" max="5010" width="12.625" style="317" customWidth="1"/>
    <col min="5011" max="5014" width="11.625" style="317" customWidth="1"/>
    <col min="5015" max="5026" width="12.625" style="317" customWidth="1"/>
    <col min="5027" max="5027" width="7.125" style="317" customWidth="1"/>
    <col min="5028" max="5028" width="26.75" style="317" customWidth="1"/>
    <col min="5029" max="5029" width="12.875" style="317" customWidth="1"/>
    <col min="5030" max="5031" width="12.625" style="317" customWidth="1"/>
    <col min="5032" max="5032" width="12.25" style="317" customWidth="1"/>
    <col min="5033" max="5033" width="12.125" style="317" customWidth="1"/>
    <col min="5034" max="5034" width="11.875" style="317" customWidth="1"/>
    <col min="5035" max="5035" width="12.625" style="317" customWidth="1"/>
    <col min="5036" max="5036" width="12.375" style="317" customWidth="1"/>
    <col min="5037" max="5093" width="12.625" style="317" customWidth="1"/>
    <col min="5094" max="5094" width="9.375" style="317" customWidth="1"/>
    <col min="5095" max="5098" width="12.625" style="317" customWidth="1"/>
    <col min="5099" max="5099" width="12.25" style="317" customWidth="1"/>
    <col min="5100" max="5100" width="9.875" style="317" customWidth="1"/>
    <col min="5101" max="5101" width="11.25" style="317" customWidth="1"/>
    <col min="5102" max="5103" width="12.625" style="317" customWidth="1"/>
    <col min="5104" max="5104" width="14.875" style="317" customWidth="1"/>
    <col min="5105" max="5105" width="12.625" style="317" customWidth="1"/>
    <col min="5106" max="5116" width="12.625" style="317"/>
    <col min="5117" max="5120" width="0" style="317" hidden="1" customWidth="1"/>
    <col min="5121" max="5121" width="4.375" style="317" customWidth="1"/>
    <col min="5122" max="5122" width="39.125" style="317" customWidth="1"/>
    <col min="5123" max="5123" width="17.75" style="317" customWidth="1"/>
    <col min="5124" max="5125" width="11.875" style="317" customWidth="1"/>
    <col min="5126" max="5126" width="7.375" style="317" customWidth="1"/>
    <col min="5127" max="5127" width="10.125" style="317" customWidth="1"/>
    <col min="5128" max="5129" width="10.375" style="317" customWidth="1"/>
    <col min="5130" max="5130" width="7.25" style="317" customWidth="1"/>
    <col min="5131" max="5131" width="10.375" style="317" customWidth="1"/>
    <col min="5132" max="5133" width="9.125" style="317" customWidth="1"/>
    <col min="5134" max="5134" width="6.75" style="317" customWidth="1"/>
    <col min="5135" max="5135" width="9.125" style="317" customWidth="1"/>
    <col min="5136" max="5136" width="11" style="317" customWidth="1"/>
    <col min="5137" max="5137" width="11.25" style="317" customWidth="1"/>
    <col min="5138" max="5138" width="9.625" style="317" customWidth="1"/>
    <col min="5139" max="5139" width="10" style="317" customWidth="1"/>
    <col min="5140" max="5140" width="19.875" style="317" customWidth="1"/>
    <col min="5141" max="5144" width="0" style="317" hidden="1" customWidth="1"/>
    <col min="5145" max="5146" width="11.875" style="317" customWidth="1"/>
    <col min="5147" max="5147" width="7.375" style="317" customWidth="1"/>
    <col min="5148" max="5148" width="10.125" style="317" customWidth="1"/>
    <col min="5149" max="5150" width="10.375" style="317" customWidth="1"/>
    <col min="5151" max="5151" width="7.25" style="317" customWidth="1"/>
    <col min="5152" max="5152" width="10.375" style="317" customWidth="1"/>
    <col min="5153" max="5154" width="9.125" style="317" customWidth="1"/>
    <col min="5155" max="5155" width="6.75" style="317" customWidth="1"/>
    <col min="5156" max="5156" width="9.125" style="317" customWidth="1"/>
    <col min="5157" max="5157" width="11" style="317" customWidth="1"/>
    <col min="5158" max="5158" width="11.25" style="317" customWidth="1"/>
    <col min="5159" max="5159" width="9.625" style="317" customWidth="1"/>
    <col min="5160" max="5160" width="10" style="317" customWidth="1"/>
    <col min="5161" max="5161" width="9.625" style="317" customWidth="1"/>
    <col min="5162" max="5163" width="10.375" style="317" customWidth="1"/>
    <col min="5164" max="5164" width="11.375" style="317" customWidth="1"/>
    <col min="5165" max="5165" width="11.75" style="317" customWidth="1"/>
    <col min="5166" max="5166" width="11.125" style="317" customWidth="1"/>
    <col min="5167" max="5167" width="11.625" style="317" customWidth="1"/>
    <col min="5168" max="5168" width="10.75" style="317" customWidth="1"/>
    <col min="5169" max="5171" width="10.375" style="317" customWidth="1"/>
    <col min="5172" max="5172" width="13.625" style="317" customWidth="1"/>
    <col min="5173" max="5173" width="11.625" style="317" customWidth="1"/>
    <col min="5174" max="5174" width="11.875" style="317" customWidth="1"/>
    <col min="5175" max="5175" width="11.375" style="317" customWidth="1"/>
    <col min="5176" max="5177" width="13" style="317" customWidth="1"/>
    <col min="5178" max="5179" width="10.375" style="317" customWidth="1"/>
    <col min="5180" max="5180" width="11.25" style="317" customWidth="1"/>
    <col min="5181" max="5181" width="13.875" style="317" customWidth="1"/>
    <col min="5182" max="5182" width="10.375" style="317" customWidth="1"/>
    <col min="5183" max="5183" width="11.375" style="317" customWidth="1"/>
    <col min="5184" max="5189" width="10.375" style="317" customWidth="1"/>
    <col min="5190" max="5191" width="12.625" style="317" customWidth="1"/>
    <col min="5192" max="5193" width="10.375" style="317" customWidth="1"/>
    <col min="5194" max="5194" width="11.375" style="317" customWidth="1"/>
    <col min="5195" max="5195" width="11.75" style="317" customWidth="1"/>
    <col min="5196" max="5196" width="11.125" style="317" customWidth="1"/>
    <col min="5197" max="5197" width="11.625" style="317" customWidth="1"/>
    <col min="5198" max="5198" width="10.75" style="317" customWidth="1"/>
    <col min="5199" max="5201" width="10.375" style="317" customWidth="1"/>
    <col min="5202" max="5202" width="13.625" style="317" customWidth="1"/>
    <col min="5203" max="5203" width="11.625" style="317" customWidth="1"/>
    <col min="5204" max="5204" width="11.875" style="317" customWidth="1"/>
    <col min="5205" max="5205" width="11.375" style="317" customWidth="1"/>
    <col min="5206" max="5207" width="13" style="317" customWidth="1"/>
    <col min="5208" max="5209" width="10.375" style="317" customWidth="1"/>
    <col min="5210" max="5210" width="11.25" style="317" customWidth="1"/>
    <col min="5211" max="5211" width="13.875" style="317" customWidth="1"/>
    <col min="5212" max="5212" width="10.375" style="317" customWidth="1"/>
    <col min="5213" max="5213" width="11.375" style="317" customWidth="1"/>
    <col min="5214" max="5219" width="10.375" style="317" customWidth="1"/>
    <col min="5220" max="5221" width="12.625" style="317" customWidth="1"/>
    <col min="5222" max="5223" width="10.375" style="317" customWidth="1"/>
    <col min="5224" max="5224" width="11.375" style="317" customWidth="1"/>
    <col min="5225" max="5225" width="11.75" style="317" customWidth="1"/>
    <col min="5226" max="5226" width="11.125" style="317" customWidth="1"/>
    <col min="5227" max="5227" width="11.625" style="317" customWidth="1"/>
    <col min="5228" max="5228" width="10.75" style="317" customWidth="1"/>
    <col min="5229" max="5231" width="10.375" style="317" customWidth="1"/>
    <col min="5232" max="5232" width="13.625" style="317" customWidth="1"/>
    <col min="5233" max="5233" width="11.625" style="317" customWidth="1"/>
    <col min="5234" max="5234" width="11.875" style="317" customWidth="1"/>
    <col min="5235" max="5235" width="11.375" style="317" customWidth="1"/>
    <col min="5236" max="5237" width="13" style="317" customWidth="1"/>
    <col min="5238" max="5239" width="10.375" style="317" customWidth="1"/>
    <col min="5240" max="5240" width="11.25" style="317" customWidth="1"/>
    <col min="5241" max="5241" width="13.875" style="317" customWidth="1"/>
    <col min="5242" max="5242" width="10.375" style="317" customWidth="1"/>
    <col min="5243" max="5243" width="11.375" style="317" customWidth="1"/>
    <col min="5244" max="5244" width="18.125" style="317" customWidth="1"/>
    <col min="5245" max="5245" width="25" style="317" customWidth="1"/>
    <col min="5246" max="5249" width="10.375" style="317" customWidth="1"/>
    <col min="5250" max="5251" width="12.625" style="317" customWidth="1"/>
    <col min="5252" max="5253" width="10.375" style="317" customWidth="1"/>
    <col min="5254" max="5254" width="11.375" style="317" customWidth="1"/>
    <col min="5255" max="5255" width="11.75" style="317" customWidth="1"/>
    <col min="5256" max="5256" width="11.125" style="317" customWidth="1"/>
    <col min="5257" max="5257" width="11.625" style="317" customWidth="1"/>
    <col min="5258" max="5258" width="10.75" style="317" customWidth="1"/>
    <col min="5259" max="5260" width="10.375" style="317" customWidth="1"/>
    <col min="5261" max="5266" width="12.625" style="317" customWidth="1"/>
    <col min="5267" max="5270" width="11.625" style="317" customWidth="1"/>
    <col min="5271" max="5282" width="12.625" style="317" customWidth="1"/>
    <col min="5283" max="5283" width="7.125" style="317" customWidth="1"/>
    <col min="5284" max="5284" width="26.75" style="317" customWidth="1"/>
    <col min="5285" max="5285" width="12.875" style="317" customWidth="1"/>
    <col min="5286" max="5287" width="12.625" style="317" customWidth="1"/>
    <col min="5288" max="5288" width="12.25" style="317" customWidth="1"/>
    <col min="5289" max="5289" width="12.125" style="317" customWidth="1"/>
    <col min="5290" max="5290" width="11.875" style="317" customWidth="1"/>
    <col min="5291" max="5291" width="12.625" style="317" customWidth="1"/>
    <col min="5292" max="5292" width="12.375" style="317" customWidth="1"/>
    <col min="5293" max="5349" width="12.625" style="317" customWidth="1"/>
    <col min="5350" max="5350" width="9.375" style="317" customWidth="1"/>
    <col min="5351" max="5354" width="12.625" style="317" customWidth="1"/>
    <col min="5355" max="5355" width="12.25" style="317" customWidth="1"/>
    <col min="5356" max="5356" width="9.875" style="317" customWidth="1"/>
    <col min="5357" max="5357" width="11.25" style="317" customWidth="1"/>
    <col min="5358" max="5359" width="12.625" style="317" customWidth="1"/>
    <col min="5360" max="5360" width="14.875" style="317" customWidth="1"/>
    <col min="5361" max="5361" width="12.625" style="317" customWidth="1"/>
    <col min="5362" max="5372" width="12.625" style="317"/>
    <col min="5373" max="5376" width="0" style="317" hidden="1" customWidth="1"/>
    <col min="5377" max="5377" width="4.375" style="317" customWidth="1"/>
    <col min="5378" max="5378" width="39.125" style="317" customWidth="1"/>
    <col min="5379" max="5379" width="17.75" style="317" customWidth="1"/>
    <col min="5380" max="5381" width="11.875" style="317" customWidth="1"/>
    <col min="5382" max="5382" width="7.375" style="317" customWidth="1"/>
    <col min="5383" max="5383" width="10.125" style="317" customWidth="1"/>
    <col min="5384" max="5385" width="10.375" style="317" customWidth="1"/>
    <col min="5386" max="5386" width="7.25" style="317" customWidth="1"/>
    <col min="5387" max="5387" width="10.375" style="317" customWidth="1"/>
    <col min="5388" max="5389" width="9.125" style="317" customWidth="1"/>
    <col min="5390" max="5390" width="6.75" style="317" customWidth="1"/>
    <col min="5391" max="5391" width="9.125" style="317" customWidth="1"/>
    <col min="5392" max="5392" width="11" style="317" customWidth="1"/>
    <col min="5393" max="5393" width="11.25" style="317" customWidth="1"/>
    <col min="5394" max="5394" width="9.625" style="317" customWidth="1"/>
    <col min="5395" max="5395" width="10" style="317" customWidth="1"/>
    <col min="5396" max="5396" width="19.875" style="317" customWidth="1"/>
    <col min="5397" max="5400" width="0" style="317" hidden="1" customWidth="1"/>
    <col min="5401" max="5402" width="11.875" style="317" customWidth="1"/>
    <col min="5403" max="5403" width="7.375" style="317" customWidth="1"/>
    <col min="5404" max="5404" width="10.125" style="317" customWidth="1"/>
    <col min="5405" max="5406" width="10.375" style="317" customWidth="1"/>
    <col min="5407" max="5407" width="7.25" style="317" customWidth="1"/>
    <col min="5408" max="5408" width="10.375" style="317" customWidth="1"/>
    <col min="5409" max="5410" width="9.125" style="317" customWidth="1"/>
    <col min="5411" max="5411" width="6.75" style="317" customWidth="1"/>
    <col min="5412" max="5412" width="9.125" style="317" customWidth="1"/>
    <col min="5413" max="5413" width="11" style="317" customWidth="1"/>
    <col min="5414" max="5414" width="11.25" style="317" customWidth="1"/>
    <col min="5415" max="5415" width="9.625" style="317" customWidth="1"/>
    <col min="5416" max="5416" width="10" style="317" customWidth="1"/>
    <col min="5417" max="5417" width="9.625" style="317" customWidth="1"/>
    <col min="5418" max="5419" width="10.375" style="317" customWidth="1"/>
    <col min="5420" max="5420" width="11.375" style="317" customWidth="1"/>
    <col min="5421" max="5421" width="11.75" style="317" customWidth="1"/>
    <col min="5422" max="5422" width="11.125" style="317" customWidth="1"/>
    <col min="5423" max="5423" width="11.625" style="317" customWidth="1"/>
    <col min="5424" max="5424" width="10.75" style="317" customWidth="1"/>
    <col min="5425" max="5427" width="10.375" style="317" customWidth="1"/>
    <col min="5428" max="5428" width="13.625" style="317" customWidth="1"/>
    <col min="5429" max="5429" width="11.625" style="317" customWidth="1"/>
    <col min="5430" max="5430" width="11.875" style="317" customWidth="1"/>
    <col min="5431" max="5431" width="11.375" style="317" customWidth="1"/>
    <col min="5432" max="5433" width="13" style="317" customWidth="1"/>
    <col min="5434" max="5435" width="10.375" style="317" customWidth="1"/>
    <col min="5436" max="5436" width="11.25" style="317" customWidth="1"/>
    <col min="5437" max="5437" width="13.875" style="317" customWidth="1"/>
    <col min="5438" max="5438" width="10.375" style="317" customWidth="1"/>
    <col min="5439" max="5439" width="11.375" style="317" customWidth="1"/>
    <col min="5440" max="5445" width="10.375" style="317" customWidth="1"/>
    <col min="5446" max="5447" width="12.625" style="317" customWidth="1"/>
    <col min="5448" max="5449" width="10.375" style="317" customWidth="1"/>
    <col min="5450" max="5450" width="11.375" style="317" customWidth="1"/>
    <col min="5451" max="5451" width="11.75" style="317" customWidth="1"/>
    <col min="5452" max="5452" width="11.125" style="317" customWidth="1"/>
    <col min="5453" max="5453" width="11.625" style="317" customWidth="1"/>
    <col min="5454" max="5454" width="10.75" style="317" customWidth="1"/>
    <col min="5455" max="5457" width="10.375" style="317" customWidth="1"/>
    <col min="5458" max="5458" width="13.625" style="317" customWidth="1"/>
    <col min="5459" max="5459" width="11.625" style="317" customWidth="1"/>
    <col min="5460" max="5460" width="11.875" style="317" customWidth="1"/>
    <col min="5461" max="5461" width="11.375" style="317" customWidth="1"/>
    <col min="5462" max="5463" width="13" style="317" customWidth="1"/>
    <col min="5464" max="5465" width="10.375" style="317" customWidth="1"/>
    <col min="5466" max="5466" width="11.25" style="317" customWidth="1"/>
    <col min="5467" max="5467" width="13.875" style="317" customWidth="1"/>
    <col min="5468" max="5468" width="10.375" style="317" customWidth="1"/>
    <col min="5469" max="5469" width="11.375" style="317" customWidth="1"/>
    <col min="5470" max="5475" width="10.375" style="317" customWidth="1"/>
    <col min="5476" max="5477" width="12.625" style="317" customWidth="1"/>
    <col min="5478" max="5479" width="10.375" style="317" customWidth="1"/>
    <col min="5480" max="5480" width="11.375" style="317" customWidth="1"/>
    <col min="5481" max="5481" width="11.75" style="317" customWidth="1"/>
    <col min="5482" max="5482" width="11.125" style="317" customWidth="1"/>
    <col min="5483" max="5483" width="11.625" style="317" customWidth="1"/>
    <col min="5484" max="5484" width="10.75" style="317" customWidth="1"/>
    <col min="5485" max="5487" width="10.375" style="317" customWidth="1"/>
    <col min="5488" max="5488" width="13.625" style="317" customWidth="1"/>
    <col min="5489" max="5489" width="11.625" style="317" customWidth="1"/>
    <col min="5490" max="5490" width="11.875" style="317" customWidth="1"/>
    <col min="5491" max="5491" width="11.375" style="317" customWidth="1"/>
    <col min="5492" max="5493" width="13" style="317" customWidth="1"/>
    <col min="5494" max="5495" width="10.375" style="317" customWidth="1"/>
    <col min="5496" max="5496" width="11.25" style="317" customWidth="1"/>
    <col min="5497" max="5497" width="13.875" style="317" customWidth="1"/>
    <col min="5498" max="5498" width="10.375" style="317" customWidth="1"/>
    <col min="5499" max="5499" width="11.375" style="317" customWidth="1"/>
    <col min="5500" max="5500" width="18.125" style="317" customWidth="1"/>
    <col min="5501" max="5501" width="25" style="317" customWidth="1"/>
    <col min="5502" max="5505" width="10.375" style="317" customWidth="1"/>
    <col min="5506" max="5507" width="12.625" style="317" customWidth="1"/>
    <col min="5508" max="5509" width="10.375" style="317" customWidth="1"/>
    <col min="5510" max="5510" width="11.375" style="317" customWidth="1"/>
    <col min="5511" max="5511" width="11.75" style="317" customWidth="1"/>
    <col min="5512" max="5512" width="11.125" style="317" customWidth="1"/>
    <col min="5513" max="5513" width="11.625" style="317" customWidth="1"/>
    <col min="5514" max="5514" width="10.75" style="317" customWidth="1"/>
    <col min="5515" max="5516" width="10.375" style="317" customWidth="1"/>
    <col min="5517" max="5522" width="12.625" style="317" customWidth="1"/>
    <col min="5523" max="5526" width="11.625" style="317" customWidth="1"/>
    <col min="5527" max="5538" width="12.625" style="317" customWidth="1"/>
    <col min="5539" max="5539" width="7.125" style="317" customWidth="1"/>
    <col min="5540" max="5540" width="26.75" style="317" customWidth="1"/>
    <col min="5541" max="5541" width="12.875" style="317" customWidth="1"/>
    <col min="5542" max="5543" width="12.625" style="317" customWidth="1"/>
    <col min="5544" max="5544" width="12.25" style="317" customWidth="1"/>
    <col min="5545" max="5545" width="12.125" style="317" customWidth="1"/>
    <col min="5546" max="5546" width="11.875" style="317" customWidth="1"/>
    <col min="5547" max="5547" width="12.625" style="317" customWidth="1"/>
    <col min="5548" max="5548" width="12.375" style="317" customWidth="1"/>
    <col min="5549" max="5605" width="12.625" style="317" customWidth="1"/>
    <col min="5606" max="5606" width="9.375" style="317" customWidth="1"/>
    <col min="5607" max="5610" width="12.625" style="317" customWidth="1"/>
    <col min="5611" max="5611" width="12.25" style="317" customWidth="1"/>
    <col min="5612" max="5612" width="9.875" style="317" customWidth="1"/>
    <col min="5613" max="5613" width="11.25" style="317" customWidth="1"/>
    <col min="5614" max="5615" width="12.625" style="317" customWidth="1"/>
    <col min="5616" max="5616" width="14.875" style="317" customWidth="1"/>
    <col min="5617" max="5617" width="12.625" style="317" customWidth="1"/>
    <col min="5618" max="5628" width="12.625" style="317"/>
    <col min="5629" max="5632" width="0" style="317" hidden="1" customWidth="1"/>
    <col min="5633" max="5633" width="4.375" style="317" customWidth="1"/>
    <col min="5634" max="5634" width="39.125" style="317" customWidth="1"/>
    <col min="5635" max="5635" width="17.75" style="317" customWidth="1"/>
    <col min="5636" max="5637" width="11.875" style="317" customWidth="1"/>
    <col min="5638" max="5638" width="7.375" style="317" customWidth="1"/>
    <col min="5639" max="5639" width="10.125" style="317" customWidth="1"/>
    <col min="5640" max="5641" width="10.375" style="317" customWidth="1"/>
    <col min="5642" max="5642" width="7.25" style="317" customWidth="1"/>
    <col min="5643" max="5643" width="10.375" style="317" customWidth="1"/>
    <col min="5644" max="5645" width="9.125" style="317" customWidth="1"/>
    <col min="5646" max="5646" width="6.75" style="317" customWidth="1"/>
    <col min="5647" max="5647" width="9.125" style="317" customWidth="1"/>
    <col min="5648" max="5648" width="11" style="317" customWidth="1"/>
    <col min="5649" max="5649" width="11.25" style="317" customWidth="1"/>
    <col min="5650" max="5650" width="9.625" style="317" customWidth="1"/>
    <col min="5651" max="5651" width="10" style="317" customWidth="1"/>
    <col min="5652" max="5652" width="19.875" style="317" customWidth="1"/>
    <col min="5653" max="5656" width="0" style="317" hidden="1" customWidth="1"/>
    <col min="5657" max="5658" width="11.875" style="317" customWidth="1"/>
    <col min="5659" max="5659" width="7.375" style="317" customWidth="1"/>
    <col min="5660" max="5660" width="10.125" style="317" customWidth="1"/>
    <col min="5661" max="5662" width="10.375" style="317" customWidth="1"/>
    <col min="5663" max="5663" width="7.25" style="317" customWidth="1"/>
    <col min="5664" max="5664" width="10.375" style="317" customWidth="1"/>
    <col min="5665" max="5666" width="9.125" style="317" customWidth="1"/>
    <col min="5667" max="5667" width="6.75" style="317" customWidth="1"/>
    <col min="5668" max="5668" width="9.125" style="317" customWidth="1"/>
    <col min="5669" max="5669" width="11" style="317" customWidth="1"/>
    <col min="5670" max="5670" width="11.25" style="317" customWidth="1"/>
    <col min="5671" max="5671" width="9.625" style="317" customWidth="1"/>
    <col min="5672" max="5672" width="10" style="317" customWidth="1"/>
    <col min="5673" max="5673" width="9.625" style="317" customWidth="1"/>
    <col min="5674" max="5675" width="10.375" style="317" customWidth="1"/>
    <col min="5676" max="5676" width="11.375" style="317" customWidth="1"/>
    <col min="5677" max="5677" width="11.75" style="317" customWidth="1"/>
    <col min="5678" max="5678" width="11.125" style="317" customWidth="1"/>
    <col min="5679" max="5679" width="11.625" style="317" customWidth="1"/>
    <col min="5680" max="5680" width="10.75" style="317" customWidth="1"/>
    <col min="5681" max="5683" width="10.375" style="317" customWidth="1"/>
    <col min="5684" max="5684" width="13.625" style="317" customWidth="1"/>
    <col min="5685" max="5685" width="11.625" style="317" customWidth="1"/>
    <col min="5686" max="5686" width="11.875" style="317" customWidth="1"/>
    <col min="5687" max="5687" width="11.375" style="317" customWidth="1"/>
    <col min="5688" max="5689" width="13" style="317" customWidth="1"/>
    <col min="5690" max="5691" width="10.375" style="317" customWidth="1"/>
    <col min="5692" max="5692" width="11.25" style="317" customWidth="1"/>
    <col min="5693" max="5693" width="13.875" style="317" customWidth="1"/>
    <col min="5694" max="5694" width="10.375" style="317" customWidth="1"/>
    <col min="5695" max="5695" width="11.375" style="317" customWidth="1"/>
    <col min="5696" max="5701" width="10.375" style="317" customWidth="1"/>
    <col min="5702" max="5703" width="12.625" style="317" customWidth="1"/>
    <col min="5704" max="5705" width="10.375" style="317" customWidth="1"/>
    <col min="5706" max="5706" width="11.375" style="317" customWidth="1"/>
    <col min="5707" max="5707" width="11.75" style="317" customWidth="1"/>
    <col min="5708" max="5708" width="11.125" style="317" customWidth="1"/>
    <col min="5709" max="5709" width="11.625" style="317" customWidth="1"/>
    <col min="5710" max="5710" width="10.75" style="317" customWidth="1"/>
    <col min="5711" max="5713" width="10.375" style="317" customWidth="1"/>
    <col min="5714" max="5714" width="13.625" style="317" customWidth="1"/>
    <col min="5715" max="5715" width="11.625" style="317" customWidth="1"/>
    <col min="5716" max="5716" width="11.875" style="317" customWidth="1"/>
    <col min="5717" max="5717" width="11.375" style="317" customWidth="1"/>
    <col min="5718" max="5719" width="13" style="317" customWidth="1"/>
    <col min="5720" max="5721" width="10.375" style="317" customWidth="1"/>
    <col min="5722" max="5722" width="11.25" style="317" customWidth="1"/>
    <col min="5723" max="5723" width="13.875" style="317" customWidth="1"/>
    <col min="5724" max="5724" width="10.375" style="317" customWidth="1"/>
    <col min="5725" max="5725" width="11.375" style="317" customWidth="1"/>
    <col min="5726" max="5731" width="10.375" style="317" customWidth="1"/>
    <col min="5732" max="5733" width="12.625" style="317" customWidth="1"/>
    <col min="5734" max="5735" width="10.375" style="317" customWidth="1"/>
    <col min="5736" max="5736" width="11.375" style="317" customWidth="1"/>
    <col min="5737" max="5737" width="11.75" style="317" customWidth="1"/>
    <col min="5738" max="5738" width="11.125" style="317" customWidth="1"/>
    <col min="5739" max="5739" width="11.625" style="317" customWidth="1"/>
    <col min="5740" max="5740" width="10.75" style="317" customWidth="1"/>
    <col min="5741" max="5743" width="10.375" style="317" customWidth="1"/>
    <col min="5744" max="5744" width="13.625" style="317" customWidth="1"/>
    <col min="5745" max="5745" width="11.625" style="317" customWidth="1"/>
    <col min="5746" max="5746" width="11.875" style="317" customWidth="1"/>
    <col min="5747" max="5747" width="11.375" style="317" customWidth="1"/>
    <col min="5748" max="5749" width="13" style="317" customWidth="1"/>
    <col min="5750" max="5751" width="10.375" style="317" customWidth="1"/>
    <col min="5752" max="5752" width="11.25" style="317" customWidth="1"/>
    <col min="5753" max="5753" width="13.875" style="317" customWidth="1"/>
    <col min="5754" max="5754" width="10.375" style="317" customWidth="1"/>
    <col min="5755" max="5755" width="11.375" style="317" customWidth="1"/>
    <col min="5756" max="5756" width="18.125" style="317" customWidth="1"/>
    <col min="5757" max="5757" width="25" style="317" customWidth="1"/>
    <col min="5758" max="5761" width="10.375" style="317" customWidth="1"/>
    <col min="5762" max="5763" width="12.625" style="317" customWidth="1"/>
    <col min="5764" max="5765" width="10.375" style="317" customWidth="1"/>
    <col min="5766" max="5766" width="11.375" style="317" customWidth="1"/>
    <col min="5767" max="5767" width="11.75" style="317" customWidth="1"/>
    <col min="5768" max="5768" width="11.125" style="317" customWidth="1"/>
    <col min="5769" max="5769" width="11.625" style="317" customWidth="1"/>
    <col min="5770" max="5770" width="10.75" style="317" customWidth="1"/>
    <col min="5771" max="5772" width="10.375" style="317" customWidth="1"/>
    <col min="5773" max="5778" width="12.625" style="317" customWidth="1"/>
    <col min="5779" max="5782" width="11.625" style="317" customWidth="1"/>
    <col min="5783" max="5794" width="12.625" style="317" customWidth="1"/>
    <col min="5795" max="5795" width="7.125" style="317" customWidth="1"/>
    <col min="5796" max="5796" width="26.75" style="317" customWidth="1"/>
    <col min="5797" max="5797" width="12.875" style="317" customWidth="1"/>
    <col min="5798" max="5799" width="12.625" style="317" customWidth="1"/>
    <col min="5800" max="5800" width="12.25" style="317" customWidth="1"/>
    <col min="5801" max="5801" width="12.125" style="317" customWidth="1"/>
    <col min="5802" max="5802" width="11.875" style="317" customWidth="1"/>
    <col min="5803" max="5803" width="12.625" style="317" customWidth="1"/>
    <col min="5804" max="5804" width="12.375" style="317" customWidth="1"/>
    <col min="5805" max="5861" width="12.625" style="317" customWidth="1"/>
    <col min="5862" max="5862" width="9.375" style="317" customWidth="1"/>
    <col min="5863" max="5866" width="12.625" style="317" customWidth="1"/>
    <col min="5867" max="5867" width="12.25" style="317" customWidth="1"/>
    <col min="5868" max="5868" width="9.875" style="317" customWidth="1"/>
    <col min="5869" max="5869" width="11.25" style="317" customWidth="1"/>
    <col min="5870" max="5871" width="12.625" style="317" customWidth="1"/>
    <col min="5872" max="5872" width="14.875" style="317" customWidth="1"/>
    <col min="5873" max="5873" width="12.625" style="317" customWidth="1"/>
    <col min="5874" max="5884" width="12.625" style="317"/>
    <col min="5885" max="5888" width="0" style="317" hidden="1" customWidth="1"/>
    <col min="5889" max="5889" width="4.375" style="317" customWidth="1"/>
    <col min="5890" max="5890" width="39.125" style="317" customWidth="1"/>
    <col min="5891" max="5891" width="17.75" style="317" customWidth="1"/>
    <col min="5892" max="5893" width="11.875" style="317" customWidth="1"/>
    <col min="5894" max="5894" width="7.375" style="317" customWidth="1"/>
    <col min="5895" max="5895" width="10.125" style="317" customWidth="1"/>
    <col min="5896" max="5897" width="10.375" style="317" customWidth="1"/>
    <col min="5898" max="5898" width="7.25" style="317" customWidth="1"/>
    <col min="5899" max="5899" width="10.375" style="317" customWidth="1"/>
    <col min="5900" max="5901" width="9.125" style="317" customWidth="1"/>
    <col min="5902" max="5902" width="6.75" style="317" customWidth="1"/>
    <col min="5903" max="5903" width="9.125" style="317" customWidth="1"/>
    <col min="5904" max="5904" width="11" style="317" customWidth="1"/>
    <col min="5905" max="5905" width="11.25" style="317" customWidth="1"/>
    <col min="5906" max="5906" width="9.625" style="317" customWidth="1"/>
    <col min="5907" max="5907" width="10" style="317" customWidth="1"/>
    <col min="5908" max="5908" width="19.875" style="317" customWidth="1"/>
    <col min="5909" max="5912" width="0" style="317" hidden="1" customWidth="1"/>
    <col min="5913" max="5914" width="11.875" style="317" customWidth="1"/>
    <col min="5915" max="5915" width="7.375" style="317" customWidth="1"/>
    <col min="5916" max="5916" width="10.125" style="317" customWidth="1"/>
    <col min="5917" max="5918" width="10.375" style="317" customWidth="1"/>
    <col min="5919" max="5919" width="7.25" style="317" customWidth="1"/>
    <col min="5920" max="5920" width="10.375" style="317" customWidth="1"/>
    <col min="5921" max="5922" width="9.125" style="317" customWidth="1"/>
    <col min="5923" max="5923" width="6.75" style="317" customWidth="1"/>
    <col min="5924" max="5924" width="9.125" style="317" customWidth="1"/>
    <col min="5925" max="5925" width="11" style="317" customWidth="1"/>
    <col min="5926" max="5926" width="11.25" style="317" customWidth="1"/>
    <col min="5927" max="5927" width="9.625" style="317" customWidth="1"/>
    <col min="5928" max="5928" width="10" style="317" customWidth="1"/>
    <col min="5929" max="5929" width="9.625" style="317" customWidth="1"/>
    <col min="5930" max="5931" width="10.375" style="317" customWidth="1"/>
    <col min="5932" max="5932" width="11.375" style="317" customWidth="1"/>
    <col min="5933" max="5933" width="11.75" style="317" customWidth="1"/>
    <col min="5934" max="5934" width="11.125" style="317" customWidth="1"/>
    <col min="5935" max="5935" width="11.625" style="317" customWidth="1"/>
    <col min="5936" max="5936" width="10.75" style="317" customWidth="1"/>
    <col min="5937" max="5939" width="10.375" style="317" customWidth="1"/>
    <col min="5940" max="5940" width="13.625" style="317" customWidth="1"/>
    <col min="5941" max="5941" width="11.625" style="317" customWidth="1"/>
    <col min="5942" max="5942" width="11.875" style="317" customWidth="1"/>
    <col min="5943" max="5943" width="11.375" style="317" customWidth="1"/>
    <col min="5944" max="5945" width="13" style="317" customWidth="1"/>
    <col min="5946" max="5947" width="10.375" style="317" customWidth="1"/>
    <col min="5948" max="5948" width="11.25" style="317" customWidth="1"/>
    <col min="5949" max="5949" width="13.875" style="317" customWidth="1"/>
    <col min="5950" max="5950" width="10.375" style="317" customWidth="1"/>
    <col min="5951" max="5951" width="11.375" style="317" customWidth="1"/>
    <col min="5952" max="5957" width="10.375" style="317" customWidth="1"/>
    <col min="5958" max="5959" width="12.625" style="317" customWidth="1"/>
    <col min="5960" max="5961" width="10.375" style="317" customWidth="1"/>
    <col min="5962" max="5962" width="11.375" style="317" customWidth="1"/>
    <col min="5963" max="5963" width="11.75" style="317" customWidth="1"/>
    <col min="5964" max="5964" width="11.125" style="317" customWidth="1"/>
    <col min="5965" max="5965" width="11.625" style="317" customWidth="1"/>
    <col min="5966" max="5966" width="10.75" style="317" customWidth="1"/>
    <col min="5967" max="5969" width="10.375" style="317" customWidth="1"/>
    <col min="5970" max="5970" width="13.625" style="317" customWidth="1"/>
    <col min="5971" max="5971" width="11.625" style="317" customWidth="1"/>
    <col min="5972" max="5972" width="11.875" style="317" customWidth="1"/>
    <col min="5973" max="5973" width="11.375" style="317" customWidth="1"/>
    <col min="5974" max="5975" width="13" style="317" customWidth="1"/>
    <col min="5976" max="5977" width="10.375" style="317" customWidth="1"/>
    <col min="5978" max="5978" width="11.25" style="317" customWidth="1"/>
    <col min="5979" max="5979" width="13.875" style="317" customWidth="1"/>
    <col min="5980" max="5980" width="10.375" style="317" customWidth="1"/>
    <col min="5981" max="5981" width="11.375" style="317" customWidth="1"/>
    <col min="5982" max="5987" width="10.375" style="317" customWidth="1"/>
    <col min="5988" max="5989" width="12.625" style="317" customWidth="1"/>
    <col min="5990" max="5991" width="10.375" style="317" customWidth="1"/>
    <col min="5992" max="5992" width="11.375" style="317" customWidth="1"/>
    <col min="5993" max="5993" width="11.75" style="317" customWidth="1"/>
    <col min="5994" max="5994" width="11.125" style="317" customWidth="1"/>
    <col min="5995" max="5995" width="11.625" style="317" customWidth="1"/>
    <col min="5996" max="5996" width="10.75" style="317" customWidth="1"/>
    <col min="5997" max="5999" width="10.375" style="317" customWidth="1"/>
    <col min="6000" max="6000" width="13.625" style="317" customWidth="1"/>
    <col min="6001" max="6001" width="11.625" style="317" customWidth="1"/>
    <col min="6002" max="6002" width="11.875" style="317" customWidth="1"/>
    <col min="6003" max="6003" width="11.375" style="317" customWidth="1"/>
    <col min="6004" max="6005" width="13" style="317" customWidth="1"/>
    <col min="6006" max="6007" width="10.375" style="317" customWidth="1"/>
    <col min="6008" max="6008" width="11.25" style="317" customWidth="1"/>
    <col min="6009" max="6009" width="13.875" style="317" customWidth="1"/>
    <col min="6010" max="6010" width="10.375" style="317" customWidth="1"/>
    <col min="6011" max="6011" width="11.375" style="317" customWidth="1"/>
    <col min="6012" max="6012" width="18.125" style="317" customWidth="1"/>
    <col min="6013" max="6013" width="25" style="317" customWidth="1"/>
    <col min="6014" max="6017" width="10.375" style="317" customWidth="1"/>
    <col min="6018" max="6019" width="12.625" style="317" customWidth="1"/>
    <col min="6020" max="6021" width="10.375" style="317" customWidth="1"/>
    <col min="6022" max="6022" width="11.375" style="317" customWidth="1"/>
    <col min="6023" max="6023" width="11.75" style="317" customWidth="1"/>
    <col min="6024" max="6024" width="11.125" style="317" customWidth="1"/>
    <col min="6025" max="6025" width="11.625" style="317" customWidth="1"/>
    <col min="6026" max="6026" width="10.75" style="317" customWidth="1"/>
    <col min="6027" max="6028" width="10.375" style="317" customWidth="1"/>
    <col min="6029" max="6034" width="12.625" style="317" customWidth="1"/>
    <col min="6035" max="6038" width="11.625" style="317" customWidth="1"/>
    <col min="6039" max="6050" width="12.625" style="317" customWidth="1"/>
    <col min="6051" max="6051" width="7.125" style="317" customWidth="1"/>
    <col min="6052" max="6052" width="26.75" style="317" customWidth="1"/>
    <col min="6053" max="6053" width="12.875" style="317" customWidth="1"/>
    <col min="6054" max="6055" width="12.625" style="317" customWidth="1"/>
    <col min="6056" max="6056" width="12.25" style="317" customWidth="1"/>
    <col min="6057" max="6057" width="12.125" style="317" customWidth="1"/>
    <col min="6058" max="6058" width="11.875" style="317" customWidth="1"/>
    <col min="6059" max="6059" width="12.625" style="317" customWidth="1"/>
    <col min="6060" max="6060" width="12.375" style="317" customWidth="1"/>
    <col min="6061" max="6117" width="12.625" style="317" customWidth="1"/>
    <col min="6118" max="6118" width="9.375" style="317" customWidth="1"/>
    <col min="6119" max="6122" width="12.625" style="317" customWidth="1"/>
    <col min="6123" max="6123" width="12.25" style="317" customWidth="1"/>
    <col min="6124" max="6124" width="9.875" style="317" customWidth="1"/>
    <col min="6125" max="6125" width="11.25" style="317" customWidth="1"/>
    <col min="6126" max="6127" width="12.625" style="317" customWidth="1"/>
    <col min="6128" max="6128" width="14.875" style="317" customWidth="1"/>
    <col min="6129" max="6129" width="12.625" style="317" customWidth="1"/>
    <col min="6130" max="6140" width="12.625" style="317"/>
    <col min="6141" max="6144" width="0" style="317" hidden="1" customWidth="1"/>
    <col min="6145" max="6145" width="4.375" style="317" customWidth="1"/>
    <col min="6146" max="6146" width="39.125" style="317" customWidth="1"/>
    <col min="6147" max="6147" width="17.75" style="317" customWidth="1"/>
    <col min="6148" max="6149" width="11.875" style="317" customWidth="1"/>
    <col min="6150" max="6150" width="7.375" style="317" customWidth="1"/>
    <col min="6151" max="6151" width="10.125" style="317" customWidth="1"/>
    <col min="6152" max="6153" width="10.375" style="317" customWidth="1"/>
    <col min="6154" max="6154" width="7.25" style="317" customWidth="1"/>
    <col min="6155" max="6155" width="10.375" style="317" customWidth="1"/>
    <col min="6156" max="6157" width="9.125" style="317" customWidth="1"/>
    <col min="6158" max="6158" width="6.75" style="317" customWidth="1"/>
    <col min="6159" max="6159" width="9.125" style="317" customWidth="1"/>
    <col min="6160" max="6160" width="11" style="317" customWidth="1"/>
    <col min="6161" max="6161" width="11.25" style="317" customWidth="1"/>
    <col min="6162" max="6162" width="9.625" style="317" customWidth="1"/>
    <col min="6163" max="6163" width="10" style="317" customWidth="1"/>
    <col min="6164" max="6164" width="19.875" style="317" customWidth="1"/>
    <col min="6165" max="6168" width="0" style="317" hidden="1" customWidth="1"/>
    <col min="6169" max="6170" width="11.875" style="317" customWidth="1"/>
    <col min="6171" max="6171" width="7.375" style="317" customWidth="1"/>
    <col min="6172" max="6172" width="10.125" style="317" customWidth="1"/>
    <col min="6173" max="6174" width="10.375" style="317" customWidth="1"/>
    <col min="6175" max="6175" width="7.25" style="317" customWidth="1"/>
    <col min="6176" max="6176" width="10.375" style="317" customWidth="1"/>
    <col min="6177" max="6178" width="9.125" style="317" customWidth="1"/>
    <col min="6179" max="6179" width="6.75" style="317" customWidth="1"/>
    <col min="6180" max="6180" width="9.125" style="317" customWidth="1"/>
    <col min="6181" max="6181" width="11" style="317" customWidth="1"/>
    <col min="6182" max="6182" width="11.25" style="317" customWidth="1"/>
    <col min="6183" max="6183" width="9.625" style="317" customWidth="1"/>
    <col min="6184" max="6184" width="10" style="317" customWidth="1"/>
    <col min="6185" max="6185" width="9.625" style="317" customWidth="1"/>
    <col min="6186" max="6187" width="10.375" style="317" customWidth="1"/>
    <col min="6188" max="6188" width="11.375" style="317" customWidth="1"/>
    <col min="6189" max="6189" width="11.75" style="317" customWidth="1"/>
    <col min="6190" max="6190" width="11.125" style="317" customWidth="1"/>
    <col min="6191" max="6191" width="11.625" style="317" customWidth="1"/>
    <col min="6192" max="6192" width="10.75" style="317" customWidth="1"/>
    <col min="6193" max="6195" width="10.375" style="317" customWidth="1"/>
    <col min="6196" max="6196" width="13.625" style="317" customWidth="1"/>
    <col min="6197" max="6197" width="11.625" style="317" customWidth="1"/>
    <col min="6198" max="6198" width="11.875" style="317" customWidth="1"/>
    <col min="6199" max="6199" width="11.375" style="317" customWidth="1"/>
    <col min="6200" max="6201" width="13" style="317" customWidth="1"/>
    <col min="6202" max="6203" width="10.375" style="317" customWidth="1"/>
    <col min="6204" max="6204" width="11.25" style="317" customWidth="1"/>
    <col min="6205" max="6205" width="13.875" style="317" customWidth="1"/>
    <col min="6206" max="6206" width="10.375" style="317" customWidth="1"/>
    <col min="6207" max="6207" width="11.375" style="317" customWidth="1"/>
    <col min="6208" max="6213" width="10.375" style="317" customWidth="1"/>
    <col min="6214" max="6215" width="12.625" style="317" customWidth="1"/>
    <col min="6216" max="6217" width="10.375" style="317" customWidth="1"/>
    <col min="6218" max="6218" width="11.375" style="317" customWidth="1"/>
    <col min="6219" max="6219" width="11.75" style="317" customWidth="1"/>
    <col min="6220" max="6220" width="11.125" style="317" customWidth="1"/>
    <col min="6221" max="6221" width="11.625" style="317" customWidth="1"/>
    <col min="6222" max="6222" width="10.75" style="317" customWidth="1"/>
    <col min="6223" max="6225" width="10.375" style="317" customWidth="1"/>
    <col min="6226" max="6226" width="13.625" style="317" customWidth="1"/>
    <col min="6227" max="6227" width="11.625" style="317" customWidth="1"/>
    <col min="6228" max="6228" width="11.875" style="317" customWidth="1"/>
    <col min="6229" max="6229" width="11.375" style="317" customWidth="1"/>
    <col min="6230" max="6231" width="13" style="317" customWidth="1"/>
    <col min="6232" max="6233" width="10.375" style="317" customWidth="1"/>
    <col min="6234" max="6234" width="11.25" style="317" customWidth="1"/>
    <col min="6235" max="6235" width="13.875" style="317" customWidth="1"/>
    <col min="6236" max="6236" width="10.375" style="317" customWidth="1"/>
    <col min="6237" max="6237" width="11.375" style="317" customWidth="1"/>
    <col min="6238" max="6243" width="10.375" style="317" customWidth="1"/>
    <col min="6244" max="6245" width="12.625" style="317" customWidth="1"/>
    <col min="6246" max="6247" width="10.375" style="317" customWidth="1"/>
    <col min="6248" max="6248" width="11.375" style="317" customWidth="1"/>
    <col min="6249" max="6249" width="11.75" style="317" customWidth="1"/>
    <col min="6250" max="6250" width="11.125" style="317" customWidth="1"/>
    <col min="6251" max="6251" width="11.625" style="317" customWidth="1"/>
    <col min="6252" max="6252" width="10.75" style="317" customWidth="1"/>
    <col min="6253" max="6255" width="10.375" style="317" customWidth="1"/>
    <col min="6256" max="6256" width="13.625" style="317" customWidth="1"/>
    <col min="6257" max="6257" width="11.625" style="317" customWidth="1"/>
    <col min="6258" max="6258" width="11.875" style="317" customWidth="1"/>
    <col min="6259" max="6259" width="11.375" style="317" customWidth="1"/>
    <col min="6260" max="6261" width="13" style="317" customWidth="1"/>
    <col min="6262" max="6263" width="10.375" style="317" customWidth="1"/>
    <col min="6264" max="6264" width="11.25" style="317" customWidth="1"/>
    <col min="6265" max="6265" width="13.875" style="317" customWidth="1"/>
    <col min="6266" max="6266" width="10.375" style="317" customWidth="1"/>
    <col min="6267" max="6267" width="11.375" style="317" customWidth="1"/>
    <col min="6268" max="6268" width="18.125" style="317" customWidth="1"/>
    <col min="6269" max="6269" width="25" style="317" customWidth="1"/>
    <col min="6270" max="6273" width="10.375" style="317" customWidth="1"/>
    <col min="6274" max="6275" width="12.625" style="317" customWidth="1"/>
    <col min="6276" max="6277" width="10.375" style="317" customWidth="1"/>
    <col min="6278" max="6278" width="11.375" style="317" customWidth="1"/>
    <col min="6279" max="6279" width="11.75" style="317" customWidth="1"/>
    <col min="6280" max="6280" width="11.125" style="317" customWidth="1"/>
    <col min="6281" max="6281" width="11.625" style="317" customWidth="1"/>
    <col min="6282" max="6282" width="10.75" style="317" customWidth="1"/>
    <col min="6283" max="6284" width="10.375" style="317" customWidth="1"/>
    <col min="6285" max="6290" width="12.625" style="317" customWidth="1"/>
    <col min="6291" max="6294" width="11.625" style="317" customWidth="1"/>
    <col min="6295" max="6306" width="12.625" style="317" customWidth="1"/>
    <col min="6307" max="6307" width="7.125" style="317" customWidth="1"/>
    <col min="6308" max="6308" width="26.75" style="317" customWidth="1"/>
    <col min="6309" max="6309" width="12.875" style="317" customWidth="1"/>
    <col min="6310" max="6311" width="12.625" style="317" customWidth="1"/>
    <col min="6312" max="6312" width="12.25" style="317" customWidth="1"/>
    <col min="6313" max="6313" width="12.125" style="317" customWidth="1"/>
    <col min="6314" max="6314" width="11.875" style="317" customWidth="1"/>
    <col min="6315" max="6315" width="12.625" style="317" customWidth="1"/>
    <col min="6316" max="6316" width="12.375" style="317" customWidth="1"/>
    <col min="6317" max="6373" width="12.625" style="317" customWidth="1"/>
    <col min="6374" max="6374" width="9.375" style="317" customWidth="1"/>
    <col min="6375" max="6378" width="12.625" style="317" customWidth="1"/>
    <col min="6379" max="6379" width="12.25" style="317" customWidth="1"/>
    <col min="6380" max="6380" width="9.875" style="317" customWidth="1"/>
    <col min="6381" max="6381" width="11.25" style="317" customWidth="1"/>
    <col min="6382" max="6383" width="12.625" style="317" customWidth="1"/>
    <col min="6384" max="6384" width="14.875" style="317" customWidth="1"/>
    <col min="6385" max="6385" width="12.625" style="317" customWidth="1"/>
    <col min="6386" max="6396" width="12.625" style="317"/>
    <col min="6397" max="6400" width="0" style="317" hidden="1" customWidth="1"/>
    <col min="6401" max="6401" width="4.375" style="317" customWidth="1"/>
    <col min="6402" max="6402" width="39.125" style="317" customWidth="1"/>
    <col min="6403" max="6403" width="17.75" style="317" customWidth="1"/>
    <col min="6404" max="6405" width="11.875" style="317" customWidth="1"/>
    <col min="6406" max="6406" width="7.375" style="317" customWidth="1"/>
    <col min="6407" max="6407" width="10.125" style="317" customWidth="1"/>
    <col min="6408" max="6409" width="10.375" style="317" customWidth="1"/>
    <col min="6410" max="6410" width="7.25" style="317" customWidth="1"/>
    <col min="6411" max="6411" width="10.375" style="317" customWidth="1"/>
    <col min="6412" max="6413" width="9.125" style="317" customWidth="1"/>
    <col min="6414" max="6414" width="6.75" style="317" customWidth="1"/>
    <col min="6415" max="6415" width="9.125" style="317" customWidth="1"/>
    <col min="6416" max="6416" width="11" style="317" customWidth="1"/>
    <col min="6417" max="6417" width="11.25" style="317" customWidth="1"/>
    <col min="6418" max="6418" width="9.625" style="317" customWidth="1"/>
    <col min="6419" max="6419" width="10" style="317" customWidth="1"/>
    <col min="6420" max="6420" width="19.875" style="317" customWidth="1"/>
    <col min="6421" max="6424" width="0" style="317" hidden="1" customWidth="1"/>
    <col min="6425" max="6426" width="11.875" style="317" customWidth="1"/>
    <col min="6427" max="6427" width="7.375" style="317" customWidth="1"/>
    <col min="6428" max="6428" width="10.125" style="317" customWidth="1"/>
    <col min="6429" max="6430" width="10.375" style="317" customWidth="1"/>
    <col min="6431" max="6431" width="7.25" style="317" customWidth="1"/>
    <col min="6432" max="6432" width="10.375" style="317" customWidth="1"/>
    <col min="6433" max="6434" width="9.125" style="317" customWidth="1"/>
    <col min="6435" max="6435" width="6.75" style="317" customWidth="1"/>
    <col min="6436" max="6436" width="9.125" style="317" customWidth="1"/>
    <col min="6437" max="6437" width="11" style="317" customWidth="1"/>
    <col min="6438" max="6438" width="11.25" style="317" customWidth="1"/>
    <col min="6439" max="6439" width="9.625" style="317" customWidth="1"/>
    <col min="6440" max="6440" width="10" style="317" customWidth="1"/>
    <col min="6441" max="6441" width="9.625" style="317" customWidth="1"/>
    <col min="6442" max="6443" width="10.375" style="317" customWidth="1"/>
    <col min="6444" max="6444" width="11.375" style="317" customWidth="1"/>
    <col min="6445" max="6445" width="11.75" style="317" customWidth="1"/>
    <col min="6446" max="6446" width="11.125" style="317" customWidth="1"/>
    <col min="6447" max="6447" width="11.625" style="317" customWidth="1"/>
    <col min="6448" max="6448" width="10.75" style="317" customWidth="1"/>
    <col min="6449" max="6451" width="10.375" style="317" customWidth="1"/>
    <col min="6452" max="6452" width="13.625" style="317" customWidth="1"/>
    <col min="6453" max="6453" width="11.625" style="317" customWidth="1"/>
    <col min="6454" max="6454" width="11.875" style="317" customWidth="1"/>
    <col min="6455" max="6455" width="11.375" style="317" customWidth="1"/>
    <col min="6456" max="6457" width="13" style="317" customWidth="1"/>
    <col min="6458" max="6459" width="10.375" style="317" customWidth="1"/>
    <col min="6460" max="6460" width="11.25" style="317" customWidth="1"/>
    <col min="6461" max="6461" width="13.875" style="317" customWidth="1"/>
    <col min="6462" max="6462" width="10.375" style="317" customWidth="1"/>
    <col min="6463" max="6463" width="11.375" style="317" customWidth="1"/>
    <col min="6464" max="6469" width="10.375" style="317" customWidth="1"/>
    <col min="6470" max="6471" width="12.625" style="317" customWidth="1"/>
    <col min="6472" max="6473" width="10.375" style="317" customWidth="1"/>
    <col min="6474" max="6474" width="11.375" style="317" customWidth="1"/>
    <col min="6475" max="6475" width="11.75" style="317" customWidth="1"/>
    <col min="6476" max="6476" width="11.125" style="317" customWidth="1"/>
    <col min="6477" max="6477" width="11.625" style="317" customWidth="1"/>
    <col min="6478" max="6478" width="10.75" style="317" customWidth="1"/>
    <col min="6479" max="6481" width="10.375" style="317" customWidth="1"/>
    <col min="6482" max="6482" width="13.625" style="317" customWidth="1"/>
    <col min="6483" max="6483" width="11.625" style="317" customWidth="1"/>
    <col min="6484" max="6484" width="11.875" style="317" customWidth="1"/>
    <col min="6485" max="6485" width="11.375" style="317" customWidth="1"/>
    <col min="6486" max="6487" width="13" style="317" customWidth="1"/>
    <col min="6488" max="6489" width="10.375" style="317" customWidth="1"/>
    <col min="6490" max="6490" width="11.25" style="317" customWidth="1"/>
    <col min="6491" max="6491" width="13.875" style="317" customWidth="1"/>
    <col min="6492" max="6492" width="10.375" style="317" customWidth="1"/>
    <col min="6493" max="6493" width="11.375" style="317" customWidth="1"/>
    <col min="6494" max="6499" width="10.375" style="317" customWidth="1"/>
    <col min="6500" max="6501" width="12.625" style="317" customWidth="1"/>
    <col min="6502" max="6503" width="10.375" style="317" customWidth="1"/>
    <col min="6504" max="6504" width="11.375" style="317" customWidth="1"/>
    <col min="6505" max="6505" width="11.75" style="317" customWidth="1"/>
    <col min="6506" max="6506" width="11.125" style="317" customWidth="1"/>
    <col min="6507" max="6507" width="11.625" style="317" customWidth="1"/>
    <col min="6508" max="6508" width="10.75" style="317" customWidth="1"/>
    <col min="6509" max="6511" width="10.375" style="317" customWidth="1"/>
    <col min="6512" max="6512" width="13.625" style="317" customWidth="1"/>
    <col min="6513" max="6513" width="11.625" style="317" customWidth="1"/>
    <col min="6514" max="6514" width="11.875" style="317" customWidth="1"/>
    <col min="6515" max="6515" width="11.375" style="317" customWidth="1"/>
    <col min="6516" max="6517" width="13" style="317" customWidth="1"/>
    <col min="6518" max="6519" width="10.375" style="317" customWidth="1"/>
    <col min="6520" max="6520" width="11.25" style="317" customWidth="1"/>
    <col min="6521" max="6521" width="13.875" style="317" customWidth="1"/>
    <col min="6522" max="6522" width="10.375" style="317" customWidth="1"/>
    <col min="6523" max="6523" width="11.375" style="317" customWidth="1"/>
    <col min="6524" max="6524" width="18.125" style="317" customWidth="1"/>
    <col min="6525" max="6525" width="25" style="317" customWidth="1"/>
    <col min="6526" max="6529" width="10.375" style="317" customWidth="1"/>
    <col min="6530" max="6531" width="12.625" style="317" customWidth="1"/>
    <col min="6532" max="6533" width="10.375" style="317" customWidth="1"/>
    <col min="6534" max="6534" width="11.375" style="317" customWidth="1"/>
    <col min="6535" max="6535" width="11.75" style="317" customWidth="1"/>
    <col min="6536" max="6536" width="11.125" style="317" customWidth="1"/>
    <col min="6537" max="6537" width="11.625" style="317" customWidth="1"/>
    <col min="6538" max="6538" width="10.75" style="317" customWidth="1"/>
    <col min="6539" max="6540" width="10.375" style="317" customWidth="1"/>
    <col min="6541" max="6546" width="12.625" style="317" customWidth="1"/>
    <col min="6547" max="6550" width="11.625" style="317" customWidth="1"/>
    <col min="6551" max="6562" width="12.625" style="317" customWidth="1"/>
    <col min="6563" max="6563" width="7.125" style="317" customWidth="1"/>
    <col min="6564" max="6564" width="26.75" style="317" customWidth="1"/>
    <col min="6565" max="6565" width="12.875" style="317" customWidth="1"/>
    <col min="6566" max="6567" width="12.625" style="317" customWidth="1"/>
    <col min="6568" max="6568" width="12.25" style="317" customWidth="1"/>
    <col min="6569" max="6569" width="12.125" style="317" customWidth="1"/>
    <col min="6570" max="6570" width="11.875" style="317" customWidth="1"/>
    <col min="6571" max="6571" width="12.625" style="317" customWidth="1"/>
    <col min="6572" max="6572" width="12.375" style="317" customWidth="1"/>
    <col min="6573" max="6629" width="12.625" style="317" customWidth="1"/>
    <col min="6630" max="6630" width="9.375" style="317" customWidth="1"/>
    <col min="6631" max="6634" width="12.625" style="317" customWidth="1"/>
    <col min="6635" max="6635" width="12.25" style="317" customWidth="1"/>
    <col min="6636" max="6636" width="9.875" style="317" customWidth="1"/>
    <col min="6637" max="6637" width="11.25" style="317" customWidth="1"/>
    <col min="6638" max="6639" width="12.625" style="317" customWidth="1"/>
    <col min="6640" max="6640" width="14.875" style="317" customWidth="1"/>
    <col min="6641" max="6641" width="12.625" style="317" customWidth="1"/>
    <col min="6642" max="6652" width="12.625" style="317"/>
    <col min="6653" max="6656" width="0" style="317" hidden="1" customWidth="1"/>
    <col min="6657" max="6657" width="4.375" style="317" customWidth="1"/>
    <col min="6658" max="6658" width="39.125" style="317" customWidth="1"/>
    <col min="6659" max="6659" width="17.75" style="317" customWidth="1"/>
    <col min="6660" max="6661" width="11.875" style="317" customWidth="1"/>
    <col min="6662" max="6662" width="7.375" style="317" customWidth="1"/>
    <col min="6663" max="6663" width="10.125" style="317" customWidth="1"/>
    <col min="6664" max="6665" width="10.375" style="317" customWidth="1"/>
    <col min="6666" max="6666" width="7.25" style="317" customWidth="1"/>
    <col min="6667" max="6667" width="10.375" style="317" customWidth="1"/>
    <col min="6668" max="6669" width="9.125" style="317" customWidth="1"/>
    <col min="6670" max="6670" width="6.75" style="317" customWidth="1"/>
    <col min="6671" max="6671" width="9.125" style="317" customWidth="1"/>
    <col min="6672" max="6672" width="11" style="317" customWidth="1"/>
    <col min="6673" max="6673" width="11.25" style="317" customWidth="1"/>
    <col min="6674" max="6674" width="9.625" style="317" customWidth="1"/>
    <col min="6675" max="6675" width="10" style="317" customWidth="1"/>
    <col min="6676" max="6676" width="19.875" style="317" customWidth="1"/>
    <col min="6677" max="6680" width="0" style="317" hidden="1" customWidth="1"/>
    <col min="6681" max="6682" width="11.875" style="317" customWidth="1"/>
    <col min="6683" max="6683" width="7.375" style="317" customWidth="1"/>
    <col min="6684" max="6684" width="10.125" style="317" customWidth="1"/>
    <col min="6685" max="6686" width="10.375" style="317" customWidth="1"/>
    <col min="6687" max="6687" width="7.25" style="317" customWidth="1"/>
    <col min="6688" max="6688" width="10.375" style="317" customWidth="1"/>
    <col min="6689" max="6690" width="9.125" style="317" customWidth="1"/>
    <col min="6691" max="6691" width="6.75" style="317" customWidth="1"/>
    <col min="6692" max="6692" width="9.125" style="317" customWidth="1"/>
    <col min="6693" max="6693" width="11" style="317" customWidth="1"/>
    <col min="6694" max="6694" width="11.25" style="317" customWidth="1"/>
    <col min="6695" max="6695" width="9.625" style="317" customWidth="1"/>
    <col min="6696" max="6696" width="10" style="317" customWidth="1"/>
    <col min="6697" max="6697" width="9.625" style="317" customWidth="1"/>
    <col min="6698" max="6699" width="10.375" style="317" customWidth="1"/>
    <col min="6700" max="6700" width="11.375" style="317" customWidth="1"/>
    <col min="6701" max="6701" width="11.75" style="317" customWidth="1"/>
    <col min="6702" max="6702" width="11.125" style="317" customWidth="1"/>
    <col min="6703" max="6703" width="11.625" style="317" customWidth="1"/>
    <col min="6704" max="6704" width="10.75" style="317" customWidth="1"/>
    <col min="6705" max="6707" width="10.375" style="317" customWidth="1"/>
    <col min="6708" max="6708" width="13.625" style="317" customWidth="1"/>
    <col min="6709" max="6709" width="11.625" style="317" customWidth="1"/>
    <col min="6710" max="6710" width="11.875" style="317" customWidth="1"/>
    <col min="6711" max="6711" width="11.375" style="317" customWidth="1"/>
    <col min="6712" max="6713" width="13" style="317" customWidth="1"/>
    <col min="6714" max="6715" width="10.375" style="317" customWidth="1"/>
    <col min="6716" max="6716" width="11.25" style="317" customWidth="1"/>
    <col min="6717" max="6717" width="13.875" style="317" customWidth="1"/>
    <col min="6718" max="6718" width="10.375" style="317" customWidth="1"/>
    <col min="6719" max="6719" width="11.375" style="317" customWidth="1"/>
    <col min="6720" max="6725" width="10.375" style="317" customWidth="1"/>
    <col min="6726" max="6727" width="12.625" style="317" customWidth="1"/>
    <col min="6728" max="6729" width="10.375" style="317" customWidth="1"/>
    <col min="6730" max="6730" width="11.375" style="317" customWidth="1"/>
    <col min="6731" max="6731" width="11.75" style="317" customWidth="1"/>
    <col min="6732" max="6732" width="11.125" style="317" customWidth="1"/>
    <col min="6733" max="6733" width="11.625" style="317" customWidth="1"/>
    <col min="6734" max="6734" width="10.75" style="317" customWidth="1"/>
    <col min="6735" max="6737" width="10.375" style="317" customWidth="1"/>
    <col min="6738" max="6738" width="13.625" style="317" customWidth="1"/>
    <col min="6739" max="6739" width="11.625" style="317" customWidth="1"/>
    <col min="6740" max="6740" width="11.875" style="317" customWidth="1"/>
    <col min="6741" max="6741" width="11.375" style="317" customWidth="1"/>
    <col min="6742" max="6743" width="13" style="317" customWidth="1"/>
    <col min="6744" max="6745" width="10.375" style="317" customWidth="1"/>
    <col min="6746" max="6746" width="11.25" style="317" customWidth="1"/>
    <col min="6747" max="6747" width="13.875" style="317" customWidth="1"/>
    <col min="6748" max="6748" width="10.375" style="317" customWidth="1"/>
    <col min="6749" max="6749" width="11.375" style="317" customWidth="1"/>
    <col min="6750" max="6755" width="10.375" style="317" customWidth="1"/>
    <col min="6756" max="6757" width="12.625" style="317" customWidth="1"/>
    <col min="6758" max="6759" width="10.375" style="317" customWidth="1"/>
    <col min="6760" max="6760" width="11.375" style="317" customWidth="1"/>
    <col min="6761" max="6761" width="11.75" style="317" customWidth="1"/>
    <col min="6762" max="6762" width="11.125" style="317" customWidth="1"/>
    <col min="6763" max="6763" width="11.625" style="317" customWidth="1"/>
    <col min="6764" max="6764" width="10.75" style="317" customWidth="1"/>
    <col min="6765" max="6767" width="10.375" style="317" customWidth="1"/>
    <col min="6768" max="6768" width="13.625" style="317" customWidth="1"/>
    <col min="6769" max="6769" width="11.625" style="317" customWidth="1"/>
    <col min="6770" max="6770" width="11.875" style="317" customWidth="1"/>
    <col min="6771" max="6771" width="11.375" style="317" customWidth="1"/>
    <col min="6772" max="6773" width="13" style="317" customWidth="1"/>
    <col min="6774" max="6775" width="10.375" style="317" customWidth="1"/>
    <col min="6776" max="6776" width="11.25" style="317" customWidth="1"/>
    <col min="6777" max="6777" width="13.875" style="317" customWidth="1"/>
    <col min="6778" max="6778" width="10.375" style="317" customWidth="1"/>
    <col min="6779" max="6779" width="11.375" style="317" customWidth="1"/>
    <col min="6780" max="6780" width="18.125" style="317" customWidth="1"/>
    <col min="6781" max="6781" width="25" style="317" customWidth="1"/>
    <col min="6782" max="6785" width="10.375" style="317" customWidth="1"/>
    <col min="6786" max="6787" width="12.625" style="317" customWidth="1"/>
    <col min="6788" max="6789" width="10.375" style="317" customWidth="1"/>
    <col min="6790" max="6790" width="11.375" style="317" customWidth="1"/>
    <col min="6791" max="6791" width="11.75" style="317" customWidth="1"/>
    <col min="6792" max="6792" width="11.125" style="317" customWidth="1"/>
    <col min="6793" max="6793" width="11.625" style="317" customWidth="1"/>
    <col min="6794" max="6794" width="10.75" style="317" customWidth="1"/>
    <col min="6795" max="6796" width="10.375" style="317" customWidth="1"/>
    <col min="6797" max="6802" width="12.625" style="317" customWidth="1"/>
    <col min="6803" max="6806" width="11.625" style="317" customWidth="1"/>
    <col min="6807" max="6818" width="12.625" style="317" customWidth="1"/>
    <col min="6819" max="6819" width="7.125" style="317" customWidth="1"/>
    <col min="6820" max="6820" width="26.75" style="317" customWidth="1"/>
    <col min="6821" max="6821" width="12.875" style="317" customWidth="1"/>
    <col min="6822" max="6823" width="12.625" style="317" customWidth="1"/>
    <col min="6824" max="6824" width="12.25" style="317" customWidth="1"/>
    <col min="6825" max="6825" width="12.125" style="317" customWidth="1"/>
    <col min="6826" max="6826" width="11.875" style="317" customWidth="1"/>
    <col min="6827" max="6827" width="12.625" style="317" customWidth="1"/>
    <col min="6828" max="6828" width="12.375" style="317" customWidth="1"/>
    <col min="6829" max="6885" width="12.625" style="317" customWidth="1"/>
    <col min="6886" max="6886" width="9.375" style="317" customWidth="1"/>
    <col min="6887" max="6890" width="12.625" style="317" customWidth="1"/>
    <col min="6891" max="6891" width="12.25" style="317" customWidth="1"/>
    <col min="6892" max="6892" width="9.875" style="317" customWidth="1"/>
    <col min="6893" max="6893" width="11.25" style="317" customWidth="1"/>
    <col min="6894" max="6895" width="12.625" style="317" customWidth="1"/>
    <col min="6896" max="6896" width="14.875" style="317" customWidth="1"/>
    <col min="6897" max="6897" width="12.625" style="317" customWidth="1"/>
    <col min="6898" max="6908" width="12.625" style="317"/>
    <col min="6909" max="6912" width="0" style="317" hidden="1" customWidth="1"/>
    <col min="6913" max="6913" width="4.375" style="317" customWidth="1"/>
    <col min="6914" max="6914" width="39.125" style="317" customWidth="1"/>
    <col min="6915" max="6915" width="17.75" style="317" customWidth="1"/>
    <col min="6916" max="6917" width="11.875" style="317" customWidth="1"/>
    <col min="6918" max="6918" width="7.375" style="317" customWidth="1"/>
    <col min="6919" max="6919" width="10.125" style="317" customWidth="1"/>
    <col min="6920" max="6921" width="10.375" style="317" customWidth="1"/>
    <col min="6922" max="6922" width="7.25" style="317" customWidth="1"/>
    <col min="6923" max="6923" width="10.375" style="317" customWidth="1"/>
    <col min="6924" max="6925" width="9.125" style="317" customWidth="1"/>
    <col min="6926" max="6926" width="6.75" style="317" customWidth="1"/>
    <col min="6927" max="6927" width="9.125" style="317" customWidth="1"/>
    <col min="6928" max="6928" width="11" style="317" customWidth="1"/>
    <col min="6929" max="6929" width="11.25" style="317" customWidth="1"/>
    <col min="6930" max="6930" width="9.625" style="317" customWidth="1"/>
    <col min="6931" max="6931" width="10" style="317" customWidth="1"/>
    <col min="6932" max="6932" width="19.875" style="317" customWidth="1"/>
    <col min="6933" max="6936" width="0" style="317" hidden="1" customWidth="1"/>
    <col min="6937" max="6938" width="11.875" style="317" customWidth="1"/>
    <col min="6939" max="6939" width="7.375" style="317" customWidth="1"/>
    <col min="6940" max="6940" width="10.125" style="317" customWidth="1"/>
    <col min="6941" max="6942" width="10.375" style="317" customWidth="1"/>
    <col min="6943" max="6943" width="7.25" style="317" customWidth="1"/>
    <col min="6944" max="6944" width="10.375" style="317" customWidth="1"/>
    <col min="6945" max="6946" width="9.125" style="317" customWidth="1"/>
    <col min="6947" max="6947" width="6.75" style="317" customWidth="1"/>
    <col min="6948" max="6948" width="9.125" style="317" customWidth="1"/>
    <col min="6949" max="6949" width="11" style="317" customWidth="1"/>
    <col min="6950" max="6950" width="11.25" style="317" customWidth="1"/>
    <col min="6951" max="6951" width="9.625" style="317" customWidth="1"/>
    <col min="6952" max="6952" width="10" style="317" customWidth="1"/>
    <col min="6953" max="6953" width="9.625" style="317" customWidth="1"/>
    <col min="6954" max="6955" width="10.375" style="317" customWidth="1"/>
    <col min="6956" max="6956" width="11.375" style="317" customWidth="1"/>
    <col min="6957" max="6957" width="11.75" style="317" customWidth="1"/>
    <col min="6958" max="6958" width="11.125" style="317" customWidth="1"/>
    <col min="6959" max="6959" width="11.625" style="317" customWidth="1"/>
    <col min="6960" max="6960" width="10.75" style="317" customWidth="1"/>
    <col min="6961" max="6963" width="10.375" style="317" customWidth="1"/>
    <col min="6964" max="6964" width="13.625" style="317" customWidth="1"/>
    <col min="6965" max="6965" width="11.625" style="317" customWidth="1"/>
    <col min="6966" max="6966" width="11.875" style="317" customWidth="1"/>
    <col min="6967" max="6967" width="11.375" style="317" customWidth="1"/>
    <col min="6968" max="6969" width="13" style="317" customWidth="1"/>
    <col min="6970" max="6971" width="10.375" style="317" customWidth="1"/>
    <col min="6972" max="6972" width="11.25" style="317" customWidth="1"/>
    <col min="6973" max="6973" width="13.875" style="317" customWidth="1"/>
    <col min="6974" max="6974" width="10.375" style="317" customWidth="1"/>
    <col min="6975" max="6975" width="11.375" style="317" customWidth="1"/>
    <col min="6976" max="6981" width="10.375" style="317" customWidth="1"/>
    <col min="6982" max="6983" width="12.625" style="317" customWidth="1"/>
    <col min="6984" max="6985" width="10.375" style="317" customWidth="1"/>
    <col min="6986" max="6986" width="11.375" style="317" customWidth="1"/>
    <col min="6987" max="6987" width="11.75" style="317" customWidth="1"/>
    <col min="6988" max="6988" width="11.125" style="317" customWidth="1"/>
    <col min="6989" max="6989" width="11.625" style="317" customWidth="1"/>
    <col min="6990" max="6990" width="10.75" style="317" customWidth="1"/>
    <col min="6991" max="6993" width="10.375" style="317" customWidth="1"/>
    <col min="6994" max="6994" width="13.625" style="317" customWidth="1"/>
    <col min="6995" max="6995" width="11.625" style="317" customWidth="1"/>
    <col min="6996" max="6996" width="11.875" style="317" customWidth="1"/>
    <col min="6997" max="6997" width="11.375" style="317" customWidth="1"/>
    <col min="6998" max="6999" width="13" style="317" customWidth="1"/>
    <col min="7000" max="7001" width="10.375" style="317" customWidth="1"/>
    <col min="7002" max="7002" width="11.25" style="317" customWidth="1"/>
    <col min="7003" max="7003" width="13.875" style="317" customWidth="1"/>
    <col min="7004" max="7004" width="10.375" style="317" customWidth="1"/>
    <col min="7005" max="7005" width="11.375" style="317" customWidth="1"/>
    <col min="7006" max="7011" width="10.375" style="317" customWidth="1"/>
    <col min="7012" max="7013" width="12.625" style="317" customWidth="1"/>
    <col min="7014" max="7015" width="10.375" style="317" customWidth="1"/>
    <col min="7016" max="7016" width="11.375" style="317" customWidth="1"/>
    <col min="7017" max="7017" width="11.75" style="317" customWidth="1"/>
    <col min="7018" max="7018" width="11.125" style="317" customWidth="1"/>
    <col min="7019" max="7019" width="11.625" style="317" customWidth="1"/>
    <col min="7020" max="7020" width="10.75" style="317" customWidth="1"/>
    <col min="7021" max="7023" width="10.375" style="317" customWidth="1"/>
    <col min="7024" max="7024" width="13.625" style="317" customWidth="1"/>
    <col min="7025" max="7025" width="11.625" style="317" customWidth="1"/>
    <col min="7026" max="7026" width="11.875" style="317" customWidth="1"/>
    <col min="7027" max="7027" width="11.375" style="317" customWidth="1"/>
    <col min="7028" max="7029" width="13" style="317" customWidth="1"/>
    <col min="7030" max="7031" width="10.375" style="317" customWidth="1"/>
    <col min="7032" max="7032" width="11.25" style="317" customWidth="1"/>
    <col min="7033" max="7033" width="13.875" style="317" customWidth="1"/>
    <col min="7034" max="7034" width="10.375" style="317" customWidth="1"/>
    <col min="7035" max="7035" width="11.375" style="317" customWidth="1"/>
    <col min="7036" max="7036" width="18.125" style="317" customWidth="1"/>
    <col min="7037" max="7037" width="25" style="317" customWidth="1"/>
    <col min="7038" max="7041" width="10.375" style="317" customWidth="1"/>
    <col min="7042" max="7043" width="12.625" style="317" customWidth="1"/>
    <col min="7044" max="7045" width="10.375" style="317" customWidth="1"/>
    <col min="7046" max="7046" width="11.375" style="317" customWidth="1"/>
    <col min="7047" max="7047" width="11.75" style="317" customWidth="1"/>
    <col min="7048" max="7048" width="11.125" style="317" customWidth="1"/>
    <col min="7049" max="7049" width="11.625" style="317" customWidth="1"/>
    <col min="7050" max="7050" width="10.75" style="317" customWidth="1"/>
    <col min="7051" max="7052" width="10.375" style="317" customWidth="1"/>
    <col min="7053" max="7058" width="12.625" style="317" customWidth="1"/>
    <col min="7059" max="7062" width="11.625" style="317" customWidth="1"/>
    <col min="7063" max="7074" width="12.625" style="317" customWidth="1"/>
    <col min="7075" max="7075" width="7.125" style="317" customWidth="1"/>
    <col min="7076" max="7076" width="26.75" style="317" customWidth="1"/>
    <col min="7077" max="7077" width="12.875" style="317" customWidth="1"/>
    <col min="7078" max="7079" width="12.625" style="317" customWidth="1"/>
    <col min="7080" max="7080" width="12.25" style="317" customWidth="1"/>
    <col min="7081" max="7081" width="12.125" style="317" customWidth="1"/>
    <col min="7082" max="7082" width="11.875" style="317" customWidth="1"/>
    <col min="7083" max="7083" width="12.625" style="317" customWidth="1"/>
    <col min="7084" max="7084" width="12.375" style="317" customWidth="1"/>
    <col min="7085" max="7141" width="12.625" style="317" customWidth="1"/>
    <col min="7142" max="7142" width="9.375" style="317" customWidth="1"/>
    <col min="7143" max="7146" width="12.625" style="317" customWidth="1"/>
    <col min="7147" max="7147" width="12.25" style="317" customWidth="1"/>
    <col min="7148" max="7148" width="9.875" style="317" customWidth="1"/>
    <col min="7149" max="7149" width="11.25" style="317" customWidth="1"/>
    <col min="7150" max="7151" width="12.625" style="317" customWidth="1"/>
    <col min="7152" max="7152" width="14.875" style="317" customWidth="1"/>
    <col min="7153" max="7153" width="12.625" style="317" customWidth="1"/>
    <col min="7154" max="7164" width="12.625" style="317"/>
    <col min="7165" max="7168" width="0" style="317" hidden="1" customWidth="1"/>
    <col min="7169" max="7169" width="4.375" style="317" customWidth="1"/>
    <col min="7170" max="7170" width="39.125" style="317" customWidth="1"/>
    <col min="7171" max="7171" width="17.75" style="317" customWidth="1"/>
    <col min="7172" max="7173" width="11.875" style="317" customWidth="1"/>
    <col min="7174" max="7174" width="7.375" style="317" customWidth="1"/>
    <col min="7175" max="7175" width="10.125" style="317" customWidth="1"/>
    <col min="7176" max="7177" width="10.375" style="317" customWidth="1"/>
    <col min="7178" max="7178" width="7.25" style="317" customWidth="1"/>
    <col min="7179" max="7179" width="10.375" style="317" customWidth="1"/>
    <col min="7180" max="7181" width="9.125" style="317" customWidth="1"/>
    <col min="7182" max="7182" width="6.75" style="317" customWidth="1"/>
    <col min="7183" max="7183" width="9.125" style="317" customWidth="1"/>
    <col min="7184" max="7184" width="11" style="317" customWidth="1"/>
    <col min="7185" max="7185" width="11.25" style="317" customWidth="1"/>
    <col min="7186" max="7186" width="9.625" style="317" customWidth="1"/>
    <col min="7187" max="7187" width="10" style="317" customWidth="1"/>
    <col min="7188" max="7188" width="19.875" style="317" customWidth="1"/>
    <col min="7189" max="7192" width="0" style="317" hidden="1" customWidth="1"/>
    <col min="7193" max="7194" width="11.875" style="317" customWidth="1"/>
    <col min="7195" max="7195" width="7.375" style="317" customWidth="1"/>
    <col min="7196" max="7196" width="10.125" style="317" customWidth="1"/>
    <col min="7197" max="7198" width="10.375" style="317" customWidth="1"/>
    <col min="7199" max="7199" width="7.25" style="317" customWidth="1"/>
    <col min="7200" max="7200" width="10.375" style="317" customWidth="1"/>
    <col min="7201" max="7202" width="9.125" style="317" customWidth="1"/>
    <col min="7203" max="7203" width="6.75" style="317" customWidth="1"/>
    <col min="7204" max="7204" width="9.125" style="317" customWidth="1"/>
    <col min="7205" max="7205" width="11" style="317" customWidth="1"/>
    <col min="7206" max="7206" width="11.25" style="317" customWidth="1"/>
    <col min="7207" max="7207" width="9.625" style="317" customWidth="1"/>
    <col min="7208" max="7208" width="10" style="317" customWidth="1"/>
    <col min="7209" max="7209" width="9.625" style="317" customWidth="1"/>
    <col min="7210" max="7211" width="10.375" style="317" customWidth="1"/>
    <col min="7212" max="7212" width="11.375" style="317" customWidth="1"/>
    <col min="7213" max="7213" width="11.75" style="317" customWidth="1"/>
    <col min="7214" max="7214" width="11.125" style="317" customWidth="1"/>
    <col min="7215" max="7215" width="11.625" style="317" customWidth="1"/>
    <col min="7216" max="7216" width="10.75" style="317" customWidth="1"/>
    <col min="7217" max="7219" width="10.375" style="317" customWidth="1"/>
    <col min="7220" max="7220" width="13.625" style="317" customWidth="1"/>
    <col min="7221" max="7221" width="11.625" style="317" customWidth="1"/>
    <col min="7222" max="7222" width="11.875" style="317" customWidth="1"/>
    <col min="7223" max="7223" width="11.375" style="317" customWidth="1"/>
    <col min="7224" max="7225" width="13" style="317" customWidth="1"/>
    <col min="7226" max="7227" width="10.375" style="317" customWidth="1"/>
    <col min="7228" max="7228" width="11.25" style="317" customWidth="1"/>
    <col min="7229" max="7229" width="13.875" style="317" customWidth="1"/>
    <col min="7230" max="7230" width="10.375" style="317" customWidth="1"/>
    <col min="7231" max="7231" width="11.375" style="317" customWidth="1"/>
    <col min="7232" max="7237" width="10.375" style="317" customWidth="1"/>
    <col min="7238" max="7239" width="12.625" style="317" customWidth="1"/>
    <col min="7240" max="7241" width="10.375" style="317" customWidth="1"/>
    <col min="7242" max="7242" width="11.375" style="317" customWidth="1"/>
    <col min="7243" max="7243" width="11.75" style="317" customWidth="1"/>
    <col min="7244" max="7244" width="11.125" style="317" customWidth="1"/>
    <col min="7245" max="7245" width="11.625" style="317" customWidth="1"/>
    <col min="7246" max="7246" width="10.75" style="317" customWidth="1"/>
    <col min="7247" max="7249" width="10.375" style="317" customWidth="1"/>
    <col min="7250" max="7250" width="13.625" style="317" customWidth="1"/>
    <col min="7251" max="7251" width="11.625" style="317" customWidth="1"/>
    <col min="7252" max="7252" width="11.875" style="317" customWidth="1"/>
    <col min="7253" max="7253" width="11.375" style="317" customWidth="1"/>
    <col min="7254" max="7255" width="13" style="317" customWidth="1"/>
    <col min="7256" max="7257" width="10.375" style="317" customWidth="1"/>
    <col min="7258" max="7258" width="11.25" style="317" customWidth="1"/>
    <col min="7259" max="7259" width="13.875" style="317" customWidth="1"/>
    <col min="7260" max="7260" width="10.375" style="317" customWidth="1"/>
    <col min="7261" max="7261" width="11.375" style="317" customWidth="1"/>
    <col min="7262" max="7267" width="10.375" style="317" customWidth="1"/>
    <col min="7268" max="7269" width="12.625" style="317" customWidth="1"/>
    <col min="7270" max="7271" width="10.375" style="317" customWidth="1"/>
    <col min="7272" max="7272" width="11.375" style="317" customWidth="1"/>
    <col min="7273" max="7273" width="11.75" style="317" customWidth="1"/>
    <col min="7274" max="7274" width="11.125" style="317" customWidth="1"/>
    <col min="7275" max="7275" width="11.625" style="317" customWidth="1"/>
    <col min="7276" max="7276" width="10.75" style="317" customWidth="1"/>
    <col min="7277" max="7279" width="10.375" style="317" customWidth="1"/>
    <col min="7280" max="7280" width="13.625" style="317" customWidth="1"/>
    <col min="7281" max="7281" width="11.625" style="317" customWidth="1"/>
    <col min="7282" max="7282" width="11.875" style="317" customWidth="1"/>
    <col min="7283" max="7283" width="11.375" style="317" customWidth="1"/>
    <col min="7284" max="7285" width="13" style="317" customWidth="1"/>
    <col min="7286" max="7287" width="10.375" style="317" customWidth="1"/>
    <col min="7288" max="7288" width="11.25" style="317" customWidth="1"/>
    <col min="7289" max="7289" width="13.875" style="317" customWidth="1"/>
    <col min="7290" max="7290" width="10.375" style="317" customWidth="1"/>
    <col min="7291" max="7291" width="11.375" style="317" customWidth="1"/>
    <col min="7292" max="7292" width="18.125" style="317" customWidth="1"/>
    <col min="7293" max="7293" width="25" style="317" customWidth="1"/>
    <col min="7294" max="7297" width="10.375" style="317" customWidth="1"/>
    <col min="7298" max="7299" width="12.625" style="317" customWidth="1"/>
    <col min="7300" max="7301" width="10.375" style="317" customWidth="1"/>
    <col min="7302" max="7302" width="11.375" style="317" customWidth="1"/>
    <col min="7303" max="7303" width="11.75" style="317" customWidth="1"/>
    <col min="7304" max="7304" width="11.125" style="317" customWidth="1"/>
    <col min="7305" max="7305" width="11.625" style="317" customWidth="1"/>
    <col min="7306" max="7306" width="10.75" style="317" customWidth="1"/>
    <col min="7307" max="7308" width="10.375" style="317" customWidth="1"/>
    <col min="7309" max="7314" width="12.625" style="317" customWidth="1"/>
    <col min="7315" max="7318" width="11.625" style="317" customWidth="1"/>
    <col min="7319" max="7330" width="12.625" style="317" customWidth="1"/>
    <col min="7331" max="7331" width="7.125" style="317" customWidth="1"/>
    <col min="7332" max="7332" width="26.75" style="317" customWidth="1"/>
    <col min="7333" max="7333" width="12.875" style="317" customWidth="1"/>
    <col min="7334" max="7335" width="12.625" style="317" customWidth="1"/>
    <col min="7336" max="7336" width="12.25" style="317" customWidth="1"/>
    <col min="7337" max="7337" width="12.125" style="317" customWidth="1"/>
    <col min="7338" max="7338" width="11.875" style="317" customWidth="1"/>
    <col min="7339" max="7339" width="12.625" style="317" customWidth="1"/>
    <col min="7340" max="7340" width="12.375" style="317" customWidth="1"/>
    <col min="7341" max="7397" width="12.625" style="317" customWidth="1"/>
    <col min="7398" max="7398" width="9.375" style="317" customWidth="1"/>
    <col min="7399" max="7402" width="12.625" style="317" customWidth="1"/>
    <col min="7403" max="7403" width="12.25" style="317" customWidth="1"/>
    <col min="7404" max="7404" width="9.875" style="317" customWidth="1"/>
    <col min="7405" max="7405" width="11.25" style="317" customWidth="1"/>
    <col min="7406" max="7407" width="12.625" style="317" customWidth="1"/>
    <col min="7408" max="7408" width="14.875" style="317" customWidth="1"/>
    <col min="7409" max="7409" width="12.625" style="317" customWidth="1"/>
    <col min="7410" max="7420" width="12.625" style="317"/>
    <col min="7421" max="7424" width="0" style="317" hidden="1" customWidth="1"/>
    <col min="7425" max="7425" width="4.375" style="317" customWidth="1"/>
    <col min="7426" max="7426" width="39.125" style="317" customWidth="1"/>
    <col min="7427" max="7427" width="17.75" style="317" customWidth="1"/>
    <col min="7428" max="7429" width="11.875" style="317" customWidth="1"/>
    <col min="7430" max="7430" width="7.375" style="317" customWidth="1"/>
    <col min="7431" max="7431" width="10.125" style="317" customWidth="1"/>
    <col min="7432" max="7433" width="10.375" style="317" customWidth="1"/>
    <col min="7434" max="7434" width="7.25" style="317" customWidth="1"/>
    <col min="7435" max="7435" width="10.375" style="317" customWidth="1"/>
    <col min="7436" max="7437" width="9.125" style="317" customWidth="1"/>
    <col min="7438" max="7438" width="6.75" style="317" customWidth="1"/>
    <col min="7439" max="7439" width="9.125" style="317" customWidth="1"/>
    <col min="7440" max="7440" width="11" style="317" customWidth="1"/>
    <col min="7441" max="7441" width="11.25" style="317" customWidth="1"/>
    <col min="7442" max="7442" width="9.625" style="317" customWidth="1"/>
    <col min="7443" max="7443" width="10" style="317" customWidth="1"/>
    <col min="7444" max="7444" width="19.875" style="317" customWidth="1"/>
    <col min="7445" max="7448" width="0" style="317" hidden="1" customWidth="1"/>
    <col min="7449" max="7450" width="11.875" style="317" customWidth="1"/>
    <col min="7451" max="7451" width="7.375" style="317" customWidth="1"/>
    <col min="7452" max="7452" width="10.125" style="317" customWidth="1"/>
    <col min="7453" max="7454" width="10.375" style="317" customWidth="1"/>
    <col min="7455" max="7455" width="7.25" style="317" customWidth="1"/>
    <col min="7456" max="7456" width="10.375" style="317" customWidth="1"/>
    <col min="7457" max="7458" width="9.125" style="317" customWidth="1"/>
    <col min="7459" max="7459" width="6.75" style="317" customWidth="1"/>
    <col min="7460" max="7460" width="9.125" style="317" customWidth="1"/>
    <col min="7461" max="7461" width="11" style="317" customWidth="1"/>
    <col min="7462" max="7462" width="11.25" style="317" customWidth="1"/>
    <col min="7463" max="7463" width="9.625" style="317" customWidth="1"/>
    <col min="7464" max="7464" width="10" style="317" customWidth="1"/>
    <col min="7465" max="7465" width="9.625" style="317" customWidth="1"/>
    <col min="7466" max="7467" width="10.375" style="317" customWidth="1"/>
    <col min="7468" max="7468" width="11.375" style="317" customWidth="1"/>
    <col min="7469" max="7469" width="11.75" style="317" customWidth="1"/>
    <col min="7470" max="7470" width="11.125" style="317" customWidth="1"/>
    <col min="7471" max="7471" width="11.625" style="317" customWidth="1"/>
    <col min="7472" max="7472" width="10.75" style="317" customWidth="1"/>
    <col min="7473" max="7475" width="10.375" style="317" customWidth="1"/>
    <col min="7476" max="7476" width="13.625" style="317" customWidth="1"/>
    <col min="7477" max="7477" width="11.625" style="317" customWidth="1"/>
    <col min="7478" max="7478" width="11.875" style="317" customWidth="1"/>
    <col min="7479" max="7479" width="11.375" style="317" customWidth="1"/>
    <col min="7480" max="7481" width="13" style="317" customWidth="1"/>
    <col min="7482" max="7483" width="10.375" style="317" customWidth="1"/>
    <col min="7484" max="7484" width="11.25" style="317" customWidth="1"/>
    <col min="7485" max="7485" width="13.875" style="317" customWidth="1"/>
    <col min="7486" max="7486" width="10.375" style="317" customWidth="1"/>
    <col min="7487" max="7487" width="11.375" style="317" customWidth="1"/>
    <col min="7488" max="7493" width="10.375" style="317" customWidth="1"/>
    <col min="7494" max="7495" width="12.625" style="317" customWidth="1"/>
    <col min="7496" max="7497" width="10.375" style="317" customWidth="1"/>
    <col min="7498" max="7498" width="11.375" style="317" customWidth="1"/>
    <col min="7499" max="7499" width="11.75" style="317" customWidth="1"/>
    <col min="7500" max="7500" width="11.125" style="317" customWidth="1"/>
    <col min="7501" max="7501" width="11.625" style="317" customWidth="1"/>
    <col min="7502" max="7502" width="10.75" style="317" customWidth="1"/>
    <col min="7503" max="7505" width="10.375" style="317" customWidth="1"/>
    <col min="7506" max="7506" width="13.625" style="317" customWidth="1"/>
    <col min="7507" max="7507" width="11.625" style="317" customWidth="1"/>
    <col min="7508" max="7508" width="11.875" style="317" customWidth="1"/>
    <col min="7509" max="7509" width="11.375" style="317" customWidth="1"/>
    <col min="7510" max="7511" width="13" style="317" customWidth="1"/>
    <col min="7512" max="7513" width="10.375" style="317" customWidth="1"/>
    <col min="7514" max="7514" width="11.25" style="317" customWidth="1"/>
    <col min="7515" max="7515" width="13.875" style="317" customWidth="1"/>
    <col min="7516" max="7516" width="10.375" style="317" customWidth="1"/>
    <col min="7517" max="7517" width="11.375" style="317" customWidth="1"/>
    <col min="7518" max="7523" width="10.375" style="317" customWidth="1"/>
    <col min="7524" max="7525" width="12.625" style="317" customWidth="1"/>
    <col min="7526" max="7527" width="10.375" style="317" customWidth="1"/>
    <col min="7528" max="7528" width="11.375" style="317" customWidth="1"/>
    <col min="7529" max="7529" width="11.75" style="317" customWidth="1"/>
    <col min="7530" max="7530" width="11.125" style="317" customWidth="1"/>
    <col min="7531" max="7531" width="11.625" style="317" customWidth="1"/>
    <col min="7532" max="7532" width="10.75" style="317" customWidth="1"/>
    <col min="7533" max="7535" width="10.375" style="317" customWidth="1"/>
    <col min="7536" max="7536" width="13.625" style="317" customWidth="1"/>
    <col min="7537" max="7537" width="11.625" style="317" customWidth="1"/>
    <col min="7538" max="7538" width="11.875" style="317" customWidth="1"/>
    <col min="7539" max="7539" width="11.375" style="317" customWidth="1"/>
    <col min="7540" max="7541" width="13" style="317" customWidth="1"/>
    <col min="7542" max="7543" width="10.375" style="317" customWidth="1"/>
    <col min="7544" max="7544" width="11.25" style="317" customWidth="1"/>
    <col min="7545" max="7545" width="13.875" style="317" customWidth="1"/>
    <col min="7546" max="7546" width="10.375" style="317" customWidth="1"/>
    <col min="7547" max="7547" width="11.375" style="317" customWidth="1"/>
    <col min="7548" max="7548" width="18.125" style="317" customWidth="1"/>
    <col min="7549" max="7549" width="25" style="317" customWidth="1"/>
    <col min="7550" max="7553" width="10.375" style="317" customWidth="1"/>
    <col min="7554" max="7555" width="12.625" style="317" customWidth="1"/>
    <col min="7556" max="7557" width="10.375" style="317" customWidth="1"/>
    <col min="7558" max="7558" width="11.375" style="317" customWidth="1"/>
    <col min="7559" max="7559" width="11.75" style="317" customWidth="1"/>
    <col min="7560" max="7560" width="11.125" style="317" customWidth="1"/>
    <col min="7561" max="7561" width="11.625" style="317" customWidth="1"/>
    <col min="7562" max="7562" width="10.75" style="317" customWidth="1"/>
    <col min="7563" max="7564" width="10.375" style="317" customWidth="1"/>
    <col min="7565" max="7570" width="12.625" style="317" customWidth="1"/>
    <col min="7571" max="7574" width="11.625" style="317" customWidth="1"/>
    <col min="7575" max="7586" width="12.625" style="317" customWidth="1"/>
    <col min="7587" max="7587" width="7.125" style="317" customWidth="1"/>
    <col min="7588" max="7588" width="26.75" style="317" customWidth="1"/>
    <col min="7589" max="7589" width="12.875" style="317" customWidth="1"/>
    <col min="7590" max="7591" width="12.625" style="317" customWidth="1"/>
    <col min="7592" max="7592" width="12.25" style="317" customWidth="1"/>
    <col min="7593" max="7593" width="12.125" style="317" customWidth="1"/>
    <col min="7594" max="7594" width="11.875" style="317" customWidth="1"/>
    <col min="7595" max="7595" width="12.625" style="317" customWidth="1"/>
    <col min="7596" max="7596" width="12.375" style="317" customWidth="1"/>
    <col min="7597" max="7653" width="12.625" style="317" customWidth="1"/>
    <col min="7654" max="7654" width="9.375" style="317" customWidth="1"/>
    <col min="7655" max="7658" width="12.625" style="317" customWidth="1"/>
    <col min="7659" max="7659" width="12.25" style="317" customWidth="1"/>
    <col min="7660" max="7660" width="9.875" style="317" customWidth="1"/>
    <col min="7661" max="7661" width="11.25" style="317" customWidth="1"/>
    <col min="7662" max="7663" width="12.625" style="317" customWidth="1"/>
    <col min="7664" max="7664" width="14.875" style="317" customWidth="1"/>
    <col min="7665" max="7665" width="12.625" style="317" customWidth="1"/>
    <col min="7666" max="7676" width="12.625" style="317"/>
    <col min="7677" max="7680" width="0" style="317" hidden="1" customWidth="1"/>
    <col min="7681" max="7681" width="4.375" style="317" customWidth="1"/>
    <col min="7682" max="7682" width="39.125" style="317" customWidth="1"/>
    <col min="7683" max="7683" width="17.75" style="317" customWidth="1"/>
    <col min="7684" max="7685" width="11.875" style="317" customWidth="1"/>
    <col min="7686" max="7686" width="7.375" style="317" customWidth="1"/>
    <col min="7687" max="7687" width="10.125" style="317" customWidth="1"/>
    <col min="7688" max="7689" width="10.375" style="317" customWidth="1"/>
    <col min="7690" max="7690" width="7.25" style="317" customWidth="1"/>
    <col min="7691" max="7691" width="10.375" style="317" customWidth="1"/>
    <col min="7692" max="7693" width="9.125" style="317" customWidth="1"/>
    <col min="7694" max="7694" width="6.75" style="317" customWidth="1"/>
    <col min="7695" max="7695" width="9.125" style="317" customWidth="1"/>
    <col min="7696" max="7696" width="11" style="317" customWidth="1"/>
    <col min="7697" max="7697" width="11.25" style="317" customWidth="1"/>
    <col min="7698" max="7698" width="9.625" style="317" customWidth="1"/>
    <col min="7699" max="7699" width="10" style="317" customWidth="1"/>
    <col min="7700" max="7700" width="19.875" style="317" customWidth="1"/>
    <col min="7701" max="7704" width="0" style="317" hidden="1" customWidth="1"/>
    <col min="7705" max="7706" width="11.875" style="317" customWidth="1"/>
    <col min="7707" max="7707" width="7.375" style="317" customWidth="1"/>
    <col min="7708" max="7708" width="10.125" style="317" customWidth="1"/>
    <col min="7709" max="7710" width="10.375" style="317" customWidth="1"/>
    <col min="7711" max="7711" width="7.25" style="317" customWidth="1"/>
    <col min="7712" max="7712" width="10.375" style="317" customWidth="1"/>
    <col min="7713" max="7714" width="9.125" style="317" customWidth="1"/>
    <col min="7715" max="7715" width="6.75" style="317" customWidth="1"/>
    <col min="7716" max="7716" width="9.125" style="317" customWidth="1"/>
    <col min="7717" max="7717" width="11" style="317" customWidth="1"/>
    <col min="7718" max="7718" width="11.25" style="317" customWidth="1"/>
    <col min="7719" max="7719" width="9.625" style="317" customWidth="1"/>
    <col min="7720" max="7720" width="10" style="317" customWidth="1"/>
    <col min="7721" max="7721" width="9.625" style="317" customWidth="1"/>
    <col min="7722" max="7723" width="10.375" style="317" customWidth="1"/>
    <col min="7724" max="7724" width="11.375" style="317" customWidth="1"/>
    <col min="7725" max="7725" width="11.75" style="317" customWidth="1"/>
    <col min="7726" max="7726" width="11.125" style="317" customWidth="1"/>
    <col min="7727" max="7727" width="11.625" style="317" customWidth="1"/>
    <col min="7728" max="7728" width="10.75" style="317" customWidth="1"/>
    <col min="7729" max="7731" width="10.375" style="317" customWidth="1"/>
    <col min="7732" max="7732" width="13.625" style="317" customWidth="1"/>
    <col min="7733" max="7733" width="11.625" style="317" customWidth="1"/>
    <col min="7734" max="7734" width="11.875" style="317" customWidth="1"/>
    <col min="7735" max="7735" width="11.375" style="317" customWidth="1"/>
    <col min="7736" max="7737" width="13" style="317" customWidth="1"/>
    <col min="7738" max="7739" width="10.375" style="317" customWidth="1"/>
    <col min="7740" max="7740" width="11.25" style="317" customWidth="1"/>
    <col min="7741" max="7741" width="13.875" style="317" customWidth="1"/>
    <col min="7742" max="7742" width="10.375" style="317" customWidth="1"/>
    <col min="7743" max="7743" width="11.375" style="317" customWidth="1"/>
    <col min="7744" max="7749" width="10.375" style="317" customWidth="1"/>
    <col min="7750" max="7751" width="12.625" style="317" customWidth="1"/>
    <col min="7752" max="7753" width="10.375" style="317" customWidth="1"/>
    <col min="7754" max="7754" width="11.375" style="317" customWidth="1"/>
    <col min="7755" max="7755" width="11.75" style="317" customWidth="1"/>
    <col min="7756" max="7756" width="11.125" style="317" customWidth="1"/>
    <col min="7757" max="7757" width="11.625" style="317" customWidth="1"/>
    <col min="7758" max="7758" width="10.75" style="317" customWidth="1"/>
    <col min="7759" max="7761" width="10.375" style="317" customWidth="1"/>
    <col min="7762" max="7762" width="13.625" style="317" customWidth="1"/>
    <col min="7763" max="7763" width="11.625" style="317" customWidth="1"/>
    <col min="7764" max="7764" width="11.875" style="317" customWidth="1"/>
    <col min="7765" max="7765" width="11.375" style="317" customWidth="1"/>
    <col min="7766" max="7767" width="13" style="317" customWidth="1"/>
    <col min="7768" max="7769" width="10.375" style="317" customWidth="1"/>
    <col min="7770" max="7770" width="11.25" style="317" customWidth="1"/>
    <col min="7771" max="7771" width="13.875" style="317" customWidth="1"/>
    <col min="7772" max="7772" width="10.375" style="317" customWidth="1"/>
    <col min="7773" max="7773" width="11.375" style="317" customWidth="1"/>
    <col min="7774" max="7779" width="10.375" style="317" customWidth="1"/>
    <col min="7780" max="7781" width="12.625" style="317" customWidth="1"/>
    <col min="7782" max="7783" width="10.375" style="317" customWidth="1"/>
    <col min="7784" max="7784" width="11.375" style="317" customWidth="1"/>
    <col min="7785" max="7785" width="11.75" style="317" customWidth="1"/>
    <col min="7786" max="7786" width="11.125" style="317" customWidth="1"/>
    <col min="7787" max="7787" width="11.625" style="317" customWidth="1"/>
    <col min="7788" max="7788" width="10.75" style="317" customWidth="1"/>
    <col min="7789" max="7791" width="10.375" style="317" customWidth="1"/>
    <col min="7792" max="7792" width="13.625" style="317" customWidth="1"/>
    <col min="7793" max="7793" width="11.625" style="317" customWidth="1"/>
    <col min="7794" max="7794" width="11.875" style="317" customWidth="1"/>
    <col min="7795" max="7795" width="11.375" style="317" customWidth="1"/>
    <col min="7796" max="7797" width="13" style="317" customWidth="1"/>
    <col min="7798" max="7799" width="10.375" style="317" customWidth="1"/>
    <col min="7800" max="7800" width="11.25" style="317" customWidth="1"/>
    <col min="7801" max="7801" width="13.875" style="317" customWidth="1"/>
    <col min="7802" max="7802" width="10.375" style="317" customWidth="1"/>
    <col min="7803" max="7803" width="11.375" style="317" customWidth="1"/>
    <col min="7804" max="7804" width="18.125" style="317" customWidth="1"/>
    <col min="7805" max="7805" width="25" style="317" customWidth="1"/>
    <col min="7806" max="7809" width="10.375" style="317" customWidth="1"/>
    <col min="7810" max="7811" width="12.625" style="317" customWidth="1"/>
    <col min="7812" max="7813" width="10.375" style="317" customWidth="1"/>
    <col min="7814" max="7814" width="11.375" style="317" customWidth="1"/>
    <col min="7815" max="7815" width="11.75" style="317" customWidth="1"/>
    <col min="7816" max="7816" width="11.125" style="317" customWidth="1"/>
    <col min="7817" max="7817" width="11.625" style="317" customWidth="1"/>
    <col min="7818" max="7818" width="10.75" style="317" customWidth="1"/>
    <col min="7819" max="7820" width="10.375" style="317" customWidth="1"/>
    <col min="7821" max="7826" width="12.625" style="317" customWidth="1"/>
    <col min="7827" max="7830" width="11.625" style="317" customWidth="1"/>
    <col min="7831" max="7842" width="12.625" style="317" customWidth="1"/>
    <col min="7843" max="7843" width="7.125" style="317" customWidth="1"/>
    <col min="7844" max="7844" width="26.75" style="317" customWidth="1"/>
    <col min="7845" max="7845" width="12.875" style="317" customWidth="1"/>
    <col min="7846" max="7847" width="12.625" style="317" customWidth="1"/>
    <col min="7848" max="7848" width="12.25" style="317" customWidth="1"/>
    <col min="7849" max="7849" width="12.125" style="317" customWidth="1"/>
    <col min="7850" max="7850" width="11.875" style="317" customWidth="1"/>
    <col min="7851" max="7851" width="12.625" style="317" customWidth="1"/>
    <col min="7852" max="7852" width="12.375" style="317" customWidth="1"/>
    <col min="7853" max="7909" width="12.625" style="317" customWidth="1"/>
    <col min="7910" max="7910" width="9.375" style="317" customWidth="1"/>
    <col min="7911" max="7914" width="12.625" style="317" customWidth="1"/>
    <col min="7915" max="7915" width="12.25" style="317" customWidth="1"/>
    <col min="7916" max="7916" width="9.875" style="317" customWidth="1"/>
    <col min="7917" max="7917" width="11.25" style="317" customWidth="1"/>
    <col min="7918" max="7919" width="12.625" style="317" customWidth="1"/>
    <col min="7920" max="7920" width="14.875" style="317" customWidth="1"/>
    <col min="7921" max="7921" width="12.625" style="317" customWidth="1"/>
    <col min="7922" max="7932" width="12.625" style="317"/>
    <col min="7933" max="7936" width="0" style="317" hidden="1" customWidth="1"/>
    <col min="7937" max="7937" width="4.375" style="317" customWidth="1"/>
    <col min="7938" max="7938" width="39.125" style="317" customWidth="1"/>
    <col min="7939" max="7939" width="17.75" style="317" customWidth="1"/>
    <col min="7940" max="7941" width="11.875" style="317" customWidth="1"/>
    <col min="7942" max="7942" width="7.375" style="317" customWidth="1"/>
    <col min="7943" max="7943" width="10.125" style="317" customWidth="1"/>
    <col min="7944" max="7945" width="10.375" style="317" customWidth="1"/>
    <col min="7946" max="7946" width="7.25" style="317" customWidth="1"/>
    <col min="7947" max="7947" width="10.375" style="317" customWidth="1"/>
    <col min="7948" max="7949" width="9.125" style="317" customWidth="1"/>
    <col min="7950" max="7950" width="6.75" style="317" customWidth="1"/>
    <col min="7951" max="7951" width="9.125" style="317" customWidth="1"/>
    <col min="7952" max="7952" width="11" style="317" customWidth="1"/>
    <col min="7953" max="7953" width="11.25" style="317" customWidth="1"/>
    <col min="7954" max="7954" width="9.625" style="317" customWidth="1"/>
    <col min="7955" max="7955" width="10" style="317" customWidth="1"/>
    <col min="7956" max="7956" width="19.875" style="317" customWidth="1"/>
    <col min="7957" max="7960" width="0" style="317" hidden="1" customWidth="1"/>
    <col min="7961" max="7962" width="11.875" style="317" customWidth="1"/>
    <col min="7963" max="7963" width="7.375" style="317" customWidth="1"/>
    <col min="7964" max="7964" width="10.125" style="317" customWidth="1"/>
    <col min="7965" max="7966" width="10.375" style="317" customWidth="1"/>
    <col min="7967" max="7967" width="7.25" style="317" customWidth="1"/>
    <col min="7968" max="7968" width="10.375" style="317" customWidth="1"/>
    <col min="7969" max="7970" width="9.125" style="317" customWidth="1"/>
    <col min="7971" max="7971" width="6.75" style="317" customWidth="1"/>
    <col min="7972" max="7972" width="9.125" style="317" customWidth="1"/>
    <col min="7973" max="7973" width="11" style="317" customWidth="1"/>
    <col min="7974" max="7974" width="11.25" style="317" customWidth="1"/>
    <col min="7975" max="7975" width="9.625" style="317" customWidth="1"/>
    <col min="7976" max="7976" width="10" style="317" customWidth="1"/>
    <col min="7977" max="7977" width="9.625" style="317" customWidth="1"/>
    <col min="7978" max="7979" width="10.375" style="317" customWidth="1"/>
    <col min="7980" max="7980" width="11.375" style="317" customWidth="1"/>
    <col min="7981" max="7981" width="11.75" style="317" customWidth="1"/>
    <col min="7982" max="7982" width="11.125" style="317" customWidth="1"/>
    <col min="7983" max="7983" width="11.625" style="317" customWidth="1"/>
    <col min="7984" max="7984" width="10.75" style="317" customWidth="1"/>
    <col min="7985" max="7987" width="10.375" style="317" customWidth="1"/>
    <col min="7988" max="7988" width="13.625" style="317" customWidth="1"/>
    <col min="7989" max="7989" width="11.625" style="317" customWidth="1"/>
    <col min="7990" max="7990" width="11.875" style="317" customWidth="1"/>
    <col min="7991" max="7991" width="11.375" style="317" customWidth="1"/>
    <col min="7992" max="7993" width="13" style="317" customWidth="1"/>
    <col min="7994" max="7995" width="10.375" style="317" customWidth="1"/>
    <col min="7996" max="7996" width="11.25" style="317" customWidth="1"/>
    <col min="7997" max="7997" width="13.875" style="317" customWidth="1"/>
    <col min="7998" max="7998" width="10.375" style="317" customWidth="1"/>
    <col min="7999" max="7999" width="11.375" style="317" customWidth="1"/>
    <col min="8000" max="8005" width="10.375" style="317" customWidth="1"/>
    <col min="8006" max="8007" width="12.625" style="317" customWidth="1"/>
    <col min="8008" max="8009" width="10.375" style="317" customWidth="1"/>
    <col min="8010" max="8010" width="11.375" style="317" customWidth="1"/>
    <col min="8011" max="8011" width="11.75" style="317" customWidth="1"/>
    <col min="8012" max="8012" width="11.125" style="317" customWidth="1"/>
    <col min="8013" max="8013" width="11.625" style="317" customWidth="1"/>
    <col min="8014" max="8014" width="10.75" style="317" customWidth="1"/>
    <col min="8015" max="8017" width="10.375" style="317" customWidth="1"/>
    <col min="8018" max="8018" width="13.625" style="317" customWidth="1"/>
    <col min="8019" max="8019" width="11.625" style="317" customWidth="1"/>
    <col min="8020" max="8020" width="11.875" style="317" customWidth="1"/>
    <col min="8021" max="8021" width="11.375" style="317" customWidth="1"/>
    <col min="8022" max="8023" width="13" style="317" customWidth="1"/>
    <col min="8024" max="8025" width="10.375" style="317" customWidth="1"/>
    <col min="8026" max="8026" width="11.25" style="317" customWidth="1"/>
    <col min="8027" max="8027" width="13.875" style="317" customWidth="1"/>
    <col min="8028" max="8028" width="10.375" style="317" customWidth="1"/>
    <col min="8029" max="8029" width="11.375" style="317" customWidth="1"/>
    <col min="8030" max="8035" width="10.375" style="317" customWidth="1"/>
    <col min="8036" max="8037" width="12.625" style="317" customWidth="1"/>
    <col min="8038" max="8039" width="10.375" style="317" customWidth="1"/>
    <col min="8040" max="8040" width="11.375" style="317" customWidth="1"/>
    <col min="8041" max="8041" width="11.75" style="317" customWidth="1"/>
    <col min="8042" max="8042" width="11.125" style="317" customWidth="1"/>
    <col min="8043" max="8043" width="11.625" style="317" customWidth="1"/>
    <col min="8044" max="8044" width="10.75" style="317" customWidth="1"/>
    <col min="8045" max="8047" width="10.375" style="317" customWidth="1"/>
    <col min="8048" max="8048" width="13.625" style="317" customWidth="1"/>
    <col min="8049" max="8049" width="11.625" style="317" customWidth="1"/>
    <col min="8050" max="8050" width="11.875" style="317" customWidth="1"/>
    <col min="8051" max="8051" width="11.375" style="317" customWidth="1"/>
    <col min="8052" max="8053" width="13" style="317" customWidth="1"/>
    <col min="8054" max="8055" width="10.375" style="317" customWidth="1"/>
    <col min="8056" max="8056" width="11.25" style="317" customWidth="1"/>
    <col min="8057" max="8057" width="13.875" style="317" customWidth="1"/>
    <col min="8058" max="8058" width="10.375" style="317" customWidth="1"/>
    <col min="8059" max="8059" width="11.375" style="317" customWidth="1"/>
    <col min="8060" max="8060" width="18.125" style="317" customWidth="1"/>
    <col min="8061" max="8061" width="25" style="317" customWidth="1"/>
    <col min="8062" max="8065" width="10.375" style="317" customWidth="1"/>
    <col min="8066" max="8067" width="12.625" style="317" customWidth="1"/>
    <col min="8068" max="8069" width="10.375" style="317" customWidth="1"/>
    <col min="8070" max="8070" width="11.375" style="317" customWidth="1"/>
    <col min="8071" max="8071" width="11.75" style="317" customWidth="1"/>
    <col min="8072" max="8072" width="11.125" style="317" customWidth="1"/>
    <col min="8073" max="8073" width="11.625" style="317" customWidth="1"/>
    <col min="8074" max="8074" width="10.75" style="317" customWidth="1"/>
    <col min="8075" max="8076" width="10.375" style="317" customWidth="1"/>
    <col min="8077" max="8082" width="12.625" style="317" customWidth="1"/>
    <col min="8083" max="8086" width="11.625" style="317" customWidth="1"/>
    <col min="8087" max="8098" width="12.625" style="317" customWidth="1"/>
    <col min="8099" max="8099" width="7.125" style="317" customWidth="1"/>
    <col min="8100" max="8100" width="26.75" style="317" customWidth="1"/>
    <col min="8101" max="8101" width="12.875" style="317" customWidth="1"/>
    <col min="8102" max="8103" width="12.625" style="317" customWidth="1"/>
    <col min="8104" max="8104" width="12.25" style="317" customWidth="1"/>
    <col min="8105" max="8105" width="12.125" style="317" customWidth="1"/>
    <col min="8106" max="8106" width="11.875" style="317" customWidth="1"/>
    <col min="8107" max="8107" width="12.625" style="317" customWidth="1"/>
    <col min="8108" max="8108" width="12.375" style="317" customWidth="1"/>
    <col min="8109" max="8165" width="12.625" style="317" customWidth="1"/>
    <col min="8166" max="8166" width="9.375" style="317" customWidth="1"/>
    <col min="8167" max="8170" width="12.625" style="317" customWidth="1"/>
    <col min="8171" max="8171" width="12.25" style="317" customWidth="1"/>
    <col min="8172" max="8172" width="9.875" style="317" customWidth="1"/>
    <col min="8173" max="8173" width="11.25" style="317" customWidth="1"/>
    <col min="8174" max="8175" width="12.625" style="317" customWidth="1"/>
    <col min="8176" max="8176" width="14.875" style="317" customWidth="1"/>
    <col min="8177" max="8177" width="12.625" style="317" customWidth="1"/>
    <col min="8178" max="8188" width="12.625" style="317"/>
    <col min="8189" max="8192" width="0" style="317" hidden="1" customWidth="1"/>
    <col min="8193" max="8193" width="4.375" style="317" customWidth="1"/>
    <col min="8194" max="8194" width="39.125" style="317" customWidth="1"/>
    <col min="8195" max="8195" width="17.75" style="317" customWidth="1"/>
    <col min="8196" max="8197" width="11.875" style="317" customWidth="1"/>
    <col min="8198" max="8198" width="7.375" style="317" customWidth="1"/>
    <col min="8199" max="8199" width="10.125" style="317" customWidth="1"/>
    <col min="8200" max="8201" width="10.375" style="317" customWidth="1"/>
    <col min="8202" max="8202" width="7.25" style="317" customWidth="1"/>
    <col min="8203" max="8203" width="10.375" style="317" customWidth="1"/>
    <col min="8204" max="8205" width="9.125" style="317" customWidth="1"/>
    <col min="8206" max="8206" width="6.75" style="317" customWidth="1"/>
    <col min="8207" max="8207" width="9.125" style="317" customWidth="1"/>
    <col min="8208" max="8208" width="11" style="317" customWidth="1"/>
    <col min="8209" max="8209" width="11.25" style="317" customWidth="1"/>
    <col min="8210" max="8210" width="9.625" style="317" customWidth="1"/>
    <col min="8211" max="8211" width="10" style="317" customWidth="1"/>
    <col min="8212" max="8212" width="19.875" style="317" customWidth="1"/>
    <col min="8213" max="8216" width="0" style="317" hidden="1" customWidth="1"/>
    <col min="8217" max="8218" width="11.875" style="317" customWidth="1"/>
    <col min="8219" max="8219" width="7.375" style="317" customWidth="1"/>
    <col min="8220" max="8220" width="10.125" style="317" customWidth="1"/>
    <col min="8221" max="8222" width="10.375" style="317" customWidth="1"/>
    <col min="8223" max="8223" width="7.25" style="317" customWidth="1"/>
    <col min="8224" max="8224" width="10.375" style="317" customWidth="1"/>
    <col min="8225" max="8226" width="9.125" style="317" customWidth="1"/>
    <col min="8227" max="8227" width="6.75" style="317" customWidth="1"/>
    <col min="8228" max="8228" width="9.125" style="317" customWidth="1"/>
    <col min="8229" max="8229" width="11" style="317" customWidth="1"/>
    <col min="8230" max="8230" width="11.25" style="317" customWidth="1"/>
    <col min="8231" max="8231" width="9.625" style="317" customWidth="1"/>
    <col min="8232" max="8232" width="10" style="317" customWidth="1"/>
    <col min="8233" max="8233" width="9.625" style="317" customWidth="1"/>
    <col min="8234" max="8235" width="10.375" style="317" customWidth="1"/>
    <col min="8236" max="8236" width="11.375" style="317" customWidth="1"/>
    <col min="8237" max="8237" width="11.75" style="317" customWidth="1"/>
    <col min="8238" max="8238" width="11.125" style="317" customWidth="1"/>
    <col min="8239" max="8239" width="11.625" style="317" customWidth="1"/>
    <col min="8240" max="8240" width="10.75" style="317" customWidth="1"/>
    <col min="8241" max="8243" width="10.375" style="317" customWidth="1"/>
    <col min="8244" max="8244" width="13.625" style="317" customWidth="1"/>
    <col min="8245" max="8245" width="11.625" style="317" customWidth="1"/>
    <col min="8246" max="8246" width="11.875" style="317" customWidth="1"/>
    <col min="8247" max="8247" width="11.375" style="317" customWidth="1"/>
    <col min="8248" max="8249" width="13" style="317" customWidth="1"/>
    <col min="8250" max="8251" width="10.375" style="317" customWidth="1"/>
    <col min="8252" max="8252" width="11.25" style="317" customWidth="1"/>
    <col min="8253" max="8253" width="13.875" style="317" customWidth="1"/>
    <col min="8254" max="8254" width="10.375" style="317" customWidth="1"/>
    <col min="8255" max="8255" width="11.375" style="317" customWidth="1"/>
    <col min="8256" max="8261" width="10.375" style="317" customWidth="1"/>
    <col min="8262" max="8263" width="12.625" style="317" customWidth="1"/>
    <col min="8264" max="8265" width="10.375" style="317" customWidth="1"/>
    <col min="8266" max="8266" width="11.375" style="317" customWidth="1"/>
    <col min="8267" max="8267" width="11.75" style="317" customWidth="1"/>
    <col min="8268" max="8268" width="11.125" style="317" customWidth="1"/>
    <col min="8269" max="8269" width="11.625" style="317" customWidth="1"/>
    <col min="8270" max="8270" width="10.75" style="317" customWidth="1"/>
    <col min="8271" max="8273" width="10.375" style="317" customWidth="1"/>
    <col min="8274" max="8274" width="13.625" style="317" customWidth="1"/>
    <col min="8275" max="8275" width="11.625" style="317" customWidth="1"/>
    <col min="8276" max="8276" width="11.875" style="317" customWidth="1"/>
    <col min="8277" max="8277" width="11.375" style="317" customWidth="1"/>
    <col min="8278" max="8279" width="13" style="317" customWidth="1"/>
    <col min="8280" max="8281" width="10.375" style="317" customWidth="1"/>
    <col min="8282" max="8282" width="11.25" style="317" customWidth="1"/>
    <col min="8283" max="8283" width="13.875" style="317" customWidth="1"/>
    <col min="8284" max="8284" width="10.375" style="317" customWidth="1"/>
    <col min="8285" max="8285" width="11.375" style="317" customWidth="1"/>
    <col min="8286" max="8291" width="10.375" style="317" customWidth="1"/>
    <col min="8292" max="8293" width="12.625" style="317" customWidth="1"/>
    <col min="8294" max="8295" width="10.375" style="317" customWidth="1"/>
    <col min="8296" max="8296" width="11.375" style="317" customWidth="1"/>
    <col min="8297" max="8297" width="11.75" style="317" customWidth="1"/>
    <col min="8298" max="8298" width="11.125" style="317" customWidth="1"/>
    <col min="8299" max="8299" width="11.625" style="317" customWidth="1"/>
    <col min="8300" max="8300" width="10.75" style="317" customWidth="1"/>
    <col min="8301" max="8303" width="10.375" style="317" customWidth="1"/>
    <col min="8304" max="8304" width="13.625" style="317" customWidth="1"/>
    <col min="8305" max="8305" width="11.625" style="317" customWidth="1"/>
    <col min="8306" max="8306" width="11.875" style="317" customWidth="1"/>
    <col min="8307" max="8307" width="11.375" style="317" customWidth="1"/>
    <col min="8308" max="8309" width="13" style="317" customWidth="1"/>
    <col min="8310" max="8311" width="10.375" style="317" customWidth="1"/>
    <col min="8312" max="8312" width="11.25" style="317" customWidth="1"/>
    <col min="8313" max="8313" width="13.875" style="317" customWidth="1"/>
    <col min="8314" max="8314" width="10.375" style="317" customWidth="1"/>
    <col min="8315" max="8315" width="11.375" style="317" customWidth="1"/>
    <col min="8316" max="8316" width="18.125" style="317" customWidth="1"/>
    <col min="8317" max="8317" width="25" style="317" customWidth="1"/>
    <col min="8318" max="8321" width="10.375" style="317" customWidth="1"/>
    <col min="8322" max="8323" width="12.625" style="317" customWidth="1"/>
    <col min="8324" max="8325" width="10.375" style="317" customWidth="1"/>
    <col min="8326" max="8326" width="11.375" style="317" customWidth="1"/>
    <col min="8327" max="8327" width="11.75" style="317" customWidth="1"/>
    <col min="8328" max="8328" width="11.125" style="317" customWidth="1"/>
    <col min="8329" max="8329" width="11.625" style="317" customWidth="1"/>
    <col min="8330" max="8330" width="10.75" style="317" customWidth="1"/>
    <col min="8331" max="8332" width="10.375" style="317" customWidth="1"/>
    <col min="8333" max="8338" width="12.625" style="317" customWidth="1"/>
    <col min="8339" max="8342" width="11.625" style="317" customWidth="1"/>
    <col min="8343" max="8354" width="12.625" style="317" customWidth="1"/>
    <col min="8355" max="8355" width="7.125" style="317" customWidth="1"/>
    <col min="8356" max="8356" width="26.75" style="317" customWidth="1"/>
    <col min="8357" max="8357" width="12.875" style="317" customWidth="1"/>
    <col min="8358" max="8359" width="12.625" style="317" customWidth="1"/>
    <col min="8360" max="8360" width="12.25" style="317" customWidth="1"/>
    <col min="8361" max="8361" width="12.125" style="317" customWidth="1"/>
    <col min="8362" max="8362" width="11.875" style="317" customWidth="1"/>
    <col min="8363" max="8363" width="12.625" style="317" customWidth="1"/>
    <col min="8364" max="8364" width="12.375" style="317" customWidth="1"/>
    <col min="8365" max="8421" width="12.625" style="317" customWidth="1"/>
    <col min="8422" max="8422" width="9.375" style="317" customWidth="1"/>
    <col min="8423" max="8426" width="12.625" style="317" customWidth="1"/>
    <col min="8427" max="8427" width="12.25" style="317" customWidth="1"/>
    <col min="8428" max="8428" width="9.875" style="317" customWidth="1"/>
    <col min="8429" max="8429" width="11.25" style="317" customWidth="1"/>
    <col min="8430" max="8431" width="12.625" style="317" customWidth="1"/>
    <col min="8432" max="8432" width="14.875" style="317" customWidth="1"/>
    <col min="8433" max="8433" width="12.625" style="317" customWidth="1"/>
    <col min="8434" max="8444" width="12.625" style="317"/>
    <col min="8445" max="8448" width="0" style="317" hidden="1" customWidth="1"/>
    <col min="8449" max="8449" width="4.375" style="317" customWidth="1"/>
    <col min="8450" max="8450" width="39.125" style="317" customWidth="1"/>
    <col min="8451" max="8451" width="17.75" style="317" customWidth="1"/>
    <col min="8452" max="8453" width="11.875" style="317" customWidth="1"/>
    <col min="8454" max="8454" width="7.375" style="317" customWidth="1"/>
    <col min="8455" max="8455" width="10.125" style="317" customWidth="1"/>
    <col min="8456" max="8457" width="10.375" style="317" customWidth="1"/>
    <col min="8458" max="8458" width="7.25" style="317" customWidth="1"/>
    <col min="8459" max="8459" width="10.375" style="317" customWidth="1"/>
    <col min="8460" max="8461" width="9.125" style="317" customWidth="1"/>
    <col min="8462" max="8462" width="6.75" style="317" customWidth="1"/>
    <col min="8463" max="8463" width="9.125" style="317" customWidth="1"/>
    <col min="8464" max="8464" width="11" style="317" customWidth="1"/>
    <col min="8465" max="8465" width="11.25" style="317" customWidth="1"/>
    <col min="8466" max="8466" width="9.625" style="317" customWidth="1"/>
    <col min="8467" max="8467" width="10" style="317" customWidth="1"/>
    <col min="8468" max="8468" width="19.875" style="317" customWidth="1"/>
    <col min="8469" max="8472" width="0" style="317" hidden="1" customWidth="1"/>
    <col min="8473" max="8474" width="11.875" style="317" customWidth="1"/>
    <col min="8475" max="8475" width="7.375" style="317" customWidth="1"/>
    <col min="8476" max="8476" width="10.125" style="317" customWidth="1"/>
    <col min="8477" max="8478" width="10.375" style="317" customWidth="1"/>
    <col min="8479" max="8479" width="7.25" style="317" customWidth="1"/>
    <col min="8480" max="8480" width="10.375" style="317" customWidth="1"/>
    <col min="8481" max="8482" width="9.125" style="317" customWidth="1"/>
    <col min="8483" max="8483" width="6.75" style="317" customWidth="1"/>
    <col min="8484" max="8484" width="9.125" style="317" customWidth="1"/>
    <col min="8485" max="8485" width="11" style="317" customWidth="1"/>
    <col min="8486" max="8486" width="11.25" style="317" customWidth="1"/>
    <col min="8487" max="8487" width="9.625" style="317" customWidth="1"/>
    <col min="8488" max="8488" width="10" style="317" customWidth="1"/>
    <col min="8489" max="8489" width="9.625" style="317" customWidth="1"/>
    <col min="8490" max="8491" width="10.375" style="317" customWidth="1"/>
    <col min="8492" max="8492" width="11.375" style="317" customWidth="1"/>
    <col min="8493" max="8493" width="11.75" style="317" customWidth="1"/>
    <col min="8494" max="8494" width="11.125" style="317" customWidth="1"/>
    <col min="8495" max="8495" width="11.625" style="317" customWidth="1"/>
    <col min="8496" max="8496" width="10.75" style="317" customWidth="1"/>
    <col min="8497" max="8499" width="10.375" style="317" customWidth="1"/>
    <col min="8500" max="8500" width="13.625" style="317" customWidth="1"/>
    <col min="8501" max="8501" width="11.625" style="317" customWidth="1"/>
    <col min="8502" max="8502" width="11.875" style="317" customWidth="1"/>
    <col min="8503" max="8503" width="11.375" style="317" customWidth="1"/>
    <col min="8504" max="8505" width="13" style="317" customWidth="1"/>
    <col min="8506" max="8507" width="10.375" style="317" customWidth="1"/>
    <col min="8508" max="8508" width="11.25" style="317" customWidth="1"/>
    <col min="8509" max="8509" width="13.875" style="317" customWidth="1"/>
    <col min="8510" max="8510" width="10.375" style="317" customWidth="1"/>
    <col min="8511" max="8511" width="11.375" style="317" customWidth="1"/>
    <col min="8512" max="8517" width="10.375" style="317" customWidth="1"/>
    <col min="8518" max="8519" width="12.625" style="317" customWidth="1"/>
    <col min="8520" max="8521" width="10.375" style="317" customWidth="1"/>
    <col min="8522" max="8522" width="11.375" style="317" customWidth="1"/>
    <col min="8523" max="8523" width="11.75" style="317" customWidth="1"/>
    <col min="8524" max="8524" width="11.125" style="317" customWidth="1"/>
    <col min="8525" max="8525" width="11.625" style="317" customWidth="1"/>
    <col min="8526" max="8526" width="10.75" style="317" customWidth="1"/>
    <col min="8527" max="8529" width="10.375" style="317" customWidth="1"/>
    <col min="8530" max="8530" width="13.625" style="317" customWidth="1"/>
    <col min="8531" max="8531" width="11.625" style="317" customWidth="1"/>
    <col min="8532" max="8532" width="11.875" style="317" customWidth="1"/>
    <col min="8533" max="8533" width="11.375" style="317" customWidth="1"/>
    <col min="8534" max="8535" width="13" style="317" customWidth="1"/>
    <col min="8536" max="8537" width="10.375" style="317" customWidth="1"/>
    <col min="8538" max="8538" width="11.25" style="317" customWidth="1"/>
    <col min="8539" max="8539" width="13.875" style="317" customWidth="1"/>
    <col min="8540" max="8540" width="10.375" style="317" customWidth="1"/>
    <col min="8541" max="8541" width="11.375" style="317" customWidth="1"/>
    <col min="8542" max="8547" width="10.375" style="317" customWidth="1"/>
    <col min="8548" max="8549" width="12.625" style="317" customWidth="1"/>
    <col min="8550" max="8551" width="10.375" style="317" customWidth="1"/>
    <col min="8552" max="8552" width="11.375" style="317" customWidth="1"/>
    <col min="8553" max="8553" width="11.75" style="317" customWidth="1"/>
    <col min="8554" max="8554" width="11.125" style="317" customWidth="1"/>
    <col min="8555" max="8555" width="11.625" style="317" customWidth="1"/>
    <col min="8556" max="8556" width="10.75" style="317" customWidth="1"/>
    <col min="8557" max="8559" width="10.375" style="317" customWidth="1"/>
    <col min="8560" max="8560" width="13.625" style="317" customWidth="1"/>
    <col min="8561" max="8561" width="11.625" style="317" customWidth="1"/>
    <col min="8562" max="8562" width="11.875" style="317" customWidth="1"/>
    <col min="8563" max="8563" width="11.375" style="317" customWidth="1"/>
    <col min="8564" max="8565" width="13" style="317" customWidth="1"/>
    <col min="8566" max="8567" width="10.375" style="317" customWidth="1"/>
    <col min="8568" max="8568" width="11.25" style="317" customWidth="1"/>
    <col min="8569" max="8569" width="13.875" style="317" customWidth="1"/>
    <col min="8570" max="8570" width="10.375" style="317" customWidth="1"/>
    <col min="8571" max="8571" width="11.375" style="317" customWidth="1"/>
    <col min="8572" max="8572" width="18.125" style="317" customWidth="1"/>
    <col min="8573" max="8573" width="25" style="317" customWidth="1"/>
    <col min="8574" max="8577" width="10.375" style="317" customWidth="1"/>
    <col min="8578" max="8579" width="12.625" style="317" customWidth="1"/>
    <col min="8580" max="8581" width="10.375" style="317" customWidth="1"/>
    <col min="8582" max="8582" width="11.375" style="317" customWidth="1"/>
    <col min="8583" max="8583" width="11.75" style="317" customWidth="1"/>
    <col min="8584" max="8584" width="11.125" style="317" customWidth="1"/>
    <col min="8585" max="8585" width="11.625" style="317" customWidth="1"/>
    <col min="8586" max="8586" width="10.75" style="317" customWidth="1"/>
    <col min="8587" max="8588" width="10.375" style="317" customWidth="1"/>
    <col min="8589" max="8594" width="12.625" style="317" customWidth="1"/>
    <col min="8595" max="8598" width="11.625" style="317" customWidth="1"/>
    <col min="8599" max="8610" width="12.625" style="317" customWidth="1"/>
    <col min="8611" max="8611" width="7.125" style="317" customWidth="1"/>
    <col min="8612" max="8612" width="26.75" style="317" customWidth="1"/>
    <col min="8613" max="8613" width="12.875" style="317" customWidth="1"/>
    <col min="8614" max="8615" width="12.625" style="317" customWidth="1"/>
    <col min="8616" max="8616" width="12.25" style="317" customWidth="1"/>
    <col min="8617" max="8617" width="12.125" style="317" customWidth="1"/>
    <col min="8618" max="8618" width="11.875" style="317" customWidth="1"/>
    <col min="8619" max="8619" width="12.625" style="317" customWidth="1"/>
    <col min="8620" max="8620" width="12.375" style="317" customWidth="1"/>
    <col min="8621" max="8677" width="12.625" style="317" customWidth="1"/>
    <col min="8678" max="8678" width="9.375" style="317" customWidth="1"/>
    <col min="8679" max="8682" width="12.625" style="317" customWidth="1"/>
    <col min="8683" max="8683" width="12.25" style="317" customWidth="1"/>
    <col min="8684" max="8684" width="9.875" style="317" customWidth="1"/>
    <col min="8685" max="8685" width="11.25" style="317" customWidth="1"/>
    <col min="8686" max="8687" width="12.625" style="317" customWidth="1"/>
    <col min="8688" max="8688" width="14.875" style="317" customWidth="1"/>
    <col min="8689" max="8689" width="12.625" style="317" customWidth="1"/>
    <col min="8690" max="8700" width="12.625" style="317"/>
    <col min="8701" max="8704" width="0" style="317" hidden="1" customWidth="1"/>
    <col min="8705" max="8705" width="4.375" style="317" customWidth="1"/>
    <col min="8706" max="8706" width="39.125" style="317" customWidth="1"/>
    <col min="8707" max="8707" width="17.75" style="317" customWidth="1"/>
    <col min="8708" max="8709" width="11.875" style="317" customWidth="1"/>
    <col min="8710" max="8710" width="7.375" style="317" customWidth="1"/>
    <col min="8711" max="8711" width="10.125" style="317" customWidth="1"/>
    <col min="8712" max="8713" width="10.375" style="317" customWidth="1"/>
    <col min="8714" max="8714" width="7.25" style="317" customWidth="1"/>
    <col min="8715" max="8715" width="10.375" style="317" customWidth="1"/>
    <col min="8716" max="8717" width="9.125" style="317" customWidth="1"/>
    <col min="8718" max="8718" width="6.75" style="317" customWidth="1"/>
    <col min="8719" max="8719" width="9.125" style="317" customWidth="1"/>
    <col min="8720" max="8720" width="11" style="317" customWidth="1"/>
    <col min="8721" max="8721" width="11.25" style="317" customWidth="1"/>
    <col min="8722" max="8722" width="9.625" style="317" customWidth="1"/>
    <col min="8723" max="8723" width="10" style="317" customWidth="1"/>
    <col min="8724" max="8724" width="19.875" style="317" customWidth="1"/>
    <col min="8725" max="8728" width="0" style="317" hidden="1" customWidth="1"/>
    <col min="8729" max="8730" width="11.875" style="317" customWidth="1"/>
    <col min="8731" max="8731" width="7.375" style="317" customWidth="1"/>
    <col min="8732" max="8732" width="10.125" style="317" customWidth="1"/>
    <col min="8733" max="8734" width="10.375" style="317" customWidth="1"/>
    <col min="8735" max="8735" width="7.25" style="317" customWidth="1"/>
    <col min="8736" max="8736" width="10.375" style="317" customWidth="1"/>
    <col min="8737" max="8738" width="9.125" style="317" customWidth="1"/>
    <col min="8739" max="8739" width="6.75" style="317" customWidth="1"/>
    <col min="8740" max="8740" width="9.125" style="317" customWidth="1"/>
    <col min="8741" max="8741" width="11" style="317" customWidth="1"/>
    <col min="8742" max="8742" width="11.25" style="317" customWidth="1"/>
    <col min="8743" max="8743" width="9.625" style="317" customWidth="1"/>
    <col min="8744" max="8744" width="10" style="317" customWidth="1"/>
    <col min="8745" max="8745" width="9.625" style="317" customWidth="1"/>
    <col min="8746" max="8747" width="10.375" style="317" customWidth="1"/>
    <col min="8748" max="8748" width="11.375" style="317" customWidth="1"/>
    <col min="8749" max="8749" width="11.75" style="317" customWidth="1"/>
    <col min="8750" max="8750" width="11.125" style="317" customWidth="1"/>
    <col min="8751" max="8751" width="11.625" style="317" customWidth="1"/>
    <col min="8752" max="8752" width="10.75" style="317" customWidth="1"/>
    <col min="8753" max="8755" width="10.375" style="317" customWidth="1"/>
    <col min="8756" max="8756" width="13.625" style="317" customWidth="1"/>
    <col min="8757" max="8757" width="11.625" style="317" customWidth="1"/>
    <col min="8758" max="8758" width="11.875" style="317" customWidth="1"/>
    <col min="8759" max="8759" width="11.375" style="317" customWidth="1"/>
    <col min="8760" max="8761" width="13" style="317" customWidth="1"/>
    <col min="8762" max="8763" width="10.375" style="317" customWidth="1"/>
    <col min="8764" max="8764" width="11.25" style="317" customWidth="1"/>
    <col min="8765" max="8765" width="13.875" style="317" customWidth="1"/>
    <col min="8766" max="8766" width="10.375" style="317" customWidth="1"/>
    <col min="8767" max="8767" width="11.375" style="317" customWidth="1"/>
    <col min="8768" max="8773" width="10.375" style="317" customWidth="1"/>
    <col min="8774" max="8775" width="12.625" style="317" customWidth="1"/>
    <col min="8776" max="8777" width="10.375" style="317" customWidth="1"/>
    <col min="8778" max="8778" width="11.375" style="317" customWidth="1"/>
    <col min="8779" max="8779" width="11.75" style="317" customWidth="1"/>
    <col min="8780" max="8780" width="11.125" style="317" customWidth="1"/>
    <col min="8781" max="8781" width="11.625" style="317" customWidth="1"/>
    <col min="8782" max="8782" width="10.75" style="317" customWidth="1"/>
    <col min="8783" max="8785" width="10.375" style="317" customWidth="1"/>
    <col min="8786" max="8786" width="13.625" style="317" customWidth="1"/>
    <col min="8787" max="8787" width="11.625" style="317" customWidth="1"/>
    <col min="8788" max="8788" width="11.875" style="317" customWidth="1"/>
    <col min="8789" max="8789" width="11.375" style="317" customWidth="1"/>
    <col min="8790" max="8791" width="13" style="317" customWidth="1"/>
    <col min="8792" max="8793" width="10.375" style="317" customWidth="1"/>
    <col min="8794" max="8794" width="11.25" style="317" customWidth="1"/>
    <col min="8795" max="8795" width="13.875" style="317" customWidth="1"/>
    <col min="8796" max="8796" width="10.375" style="317" customWidth="1"/>
    <col min="8797" max="8797" width="11.375" style="317" customWidth="1"/>
    <col min="8798" max="8803" width="10.375" style="317" customWidth="1"/>
    <col min="8804" max="8805" width="12.625" style="317" customWidth="1"/>
    <col min="8806" max="8807" width="10.375" style="317" customWidth="1"/>
    <col min="8808" max="8808" width="11.375" style="317" customWidth="1"/>
    <col min="8809" max="8809" width="11.75" style="317" customWidth="1"/>
    <col min="8810" max="8810" width="11.125" style="317" customWidth="1"/>
    <col min="8811" max="8811" width="11.625" style="317" customWidth="1"/>
    <col min="8812" max="8812" width="10.75" style="317" customWidth="1"/>
    <col min="8813" max="8815" width="10.375" style="317" customWidth="1"/>
    <col min="8816" max="8816" width="13.625" style="317" customWidth="1"/>
    <col min="8817" max="8817" width="11.625" style="317" customWidth="1"/>
    <col min="8818" max="8818" width="11.875" style="317" customWidth="1"/>
    <col min="8819" max="8819" width="11.375" style="317" customWidth="1"/>
    <col min="8820" max="8821" width="13" style="317" customWidth="1"/>
    <col min="8822" max="8823" width="10.375" style="317" customWidth="1"/>
    <col min="8824" max="8824" width="11.25" style="317" customWidth="1"/>
    <col min="8825" max="8825" width="13.875" style="317" customWidth="1"/>
    <col min="8826" max="8826" width="10.375" style="317" customWidth="1"/>
    <col min="8827" max="8827" width="11.375" style="317" customWidth="1"/>
    <col min="8828" max="8828" width="18.125" style="317" customWidth="1"/>
    <col min="8829" max="8829" width="25" style="317" customWidth="1"/>
    <col min="8830" max="8833" width="10.375" style="317" customWidth="1"/>
    <col min="8834" max="8835" width="12.625" style="317" customWidth="1"/>
    <col min="8836" max="8837" width="10.375" style="317" customWidth="1"/>
    <col min="8838" max="8838" width="11.375" style="317" customWidth="1"/>
    <col min="8839" max="8839" width="11.75" style="317" customWidth="1"/>
    <col min="8840" max="8840" width="11.125" style="317" customWidth="1"/>
    <col min="8841" max="8841" width="11.625" style="317" customWidth="1"/>
    <col min="8842" max="8842" width="10.75" style="317" customWidth="1"/>
    <col min="8843" max="8844" width="10.375" style="317" customWidth="1"/>
    <col min="8845" max="8850" width="12.625" style="317" customWidth="1"/>
    <col min="8851" max="8854" width="11.625" style="317" customWidth="1"/>
    <col min="8855" max="8866" width="12.625" style="317" customWidth="1"/>
    <col min="8867" max="8867" width="7.125" style="317" customWidth="1"/>
    <col min="8868" max="8868" width="26.75" style="317" customWidth="1"/>
    <col min="8869" max="8869" width="12.875" style="317" customWidth="1"/>
    <col min="8870" max="8871" width="12.625" style="317" customWidth="1"/>
    <col min="8872" max="8872" width="12.25" style="317" customWidth="1"/>
    <col min="8873" max="8873" width="12.125" style="317" customWidth="1"/>
    <col min="8874" max="8874" width="11.875" style="317" customWidth="1"/>
    <col min="8875" max="8875" width="12.625" style="317" customWidth="1"/>
    <col min="8876" max="8876" width="12.375" style="317" customWidth="1"/>
    <col min="8877" max="8933" width="12.625" style="317" customWidth="1"/>
    <col min="8934" max="8934" width="9.375" style="317" customWidth="1"/>
    <col min="8935" max="8938" width="12.625" style="317" customWidth="1"/>
    <col min="8939" max="8939" width="12.25" style="317" customWidth="1"/>
    <col min="8940" max="8940" width="9.875" style="317" customWidth="1"/>
    <col min="8941" max="8941" width="11.25" style="317" customWidth="1"/>
    <col min="8942" max="8943" width="12.625" style="317" customWidth="1"/>
    <col min="8944" max="8944" width="14.875" style="317" customWidth="1"/>
    <col min="8945" max="8945" width="12.625" style="317" customWidth="1"/>
    <col min="8946" max="8956" width="12.625" style="317"/>
    <col min="8957" max="8960" width="0" style="317" hidden="1" customWidth="1"/>
    <col min="8961" max="8961" width="4.375" style="317" customWidth="1"/>
    <col min="8962" max="8962" width="39.125" style="317" customWidth="1"/>
    <col min="8963" max="8963" width="17.75" style="317" customWidth="1"/>
    <col min="8964" max="8965" width="11.875" style="317" customWidth="1"/>
    <col min="8966" max="8966" width="7.375" style="317" customWidth="1"/>
    <col min="8967" max="8967" width="10.125" style="317" customWidth="1"/>
    <col min="8968" max="8969" width="10.375" style="317" customWidth="1"/>
    <col min="8970" max="8970" width="7.25" style="317" customWidth="1"/>
    <col min="8971" max="8971" width="10.375" style="317" customWidth="1"/>
    <col min="8972" max="8973" width="9.125" style="317" customWidth="1"/>
    <col min="8974" max="8974" width="6.75" style="317" customWidth="1"/>
    <col min="8975" max="8975" width="9.125" style="317" customWidth="1"/>
    <col min="8976" max="8976" width="11" style="317" customWidth="1"/>
    <col min="8977" max="8977" width="11.25" style="317" customWidth="1"/>
    <col min="8978" max="8978" width="9.625" style="317" customWidth="1"/>
    <col min="8979" max="8979" width="10" style="317" customWidth="1"/>
    <col min="8980" max="8980" width="19.875" style="317" customWidth="1"/>
    <col min="8981" max="8984" width="0" style="317" hidden="1" customWidth="1"/>
    <col min="8985" max="8986" width="11.875" style="317" customWidth="1"/>
    <col min="8987" max="8987" width="7.375" style="317" customWidth="1"/>
    <col min="8988" max="8988" width="10.125" style="317" customWidth="1"/>
    <col min="8989" max="8990" width="10.375" style="317" customWidth="1"/>
    <col min="8991" max="8991" width="7.25" style="317" customWidth="1"/>
    <col min="8992" max="8992" width="10.375" style="317" customWidth="1"/>
    <col min="8993" max="8994" width="9.125" style="317" customWidth="1"/>
    <col min="8995" max="8995" width="6.75" style="317" customWidth="1"/>
    <col min="8996" max="8996" width="9.125" style="317" customWidth="1"/>
    <col min="8997" max="8997" width="11" style="317" customWidth="1"/>
    <col min="8998" max="8998" width="11.25" style="317" customWidth="1"/>
    <col min="8999" max="8999" width="9.625" style="317" customWidth="1"/>
    <col min="9000" max="9000" width="10" style="317" customWidth="1"/>
    <col min="9001" max="9001" width="9.625" style="317" customWidth="1"/>
    <col min="9002" max="9003" width="10.375" style="317" customWidth="1"/>
    <col min="9004" max="9004" width="11.375" style="317" customWidth="1"/>
    <col min="9005" max="9005" width="11.75" style="317" customWidth="1"/>
    <col min="9006" max="9006" width="11.125" style="317" customWidth="1"/>
    <col min="9007" max="9007" width="11.625" style="317" customWidth="1"/>
    <col min="9008" max="9008" width="10.75" style="317" customWidth="1"/>
    <col min="9009" max="9011" width="10.375" style="317" customWidth="1"/>
    <col min="9012" max="9012" width="13.625" style="317" customWidth="1"/>
    <col min="9013" max="9013" width="11.625" style="317" customWidth="1"/>
    <col min="9014" max="9014" width="11.875" style="317" customWidth="1"/>
    <col min="9015" max="9015" width="11.375" style="317" customWidth="1"/>
    <col min="9016" max="9017" width="13" style="317" customWidth="1"/>
    <col min="9018" max="9019" width="10.375" style="317" customWidth="1"/>
    <col min="9020" max="9020" width="11.25" style="317" customWidth="1"/>
    <col min="9021" max="9021" width="13.875" style="317" customWidth="1"/>
    <col min="9022" max="9022" width="10.375" style="317" customWidth="1"/>
    <col min="9023" max="9023" width="11.375" style="317" customWidth="1"/>
    <col min="9024" max="9029" width="10.375" style="317" customWidth="1"/>
    <col min="9030" max="9031" width="12.625" style="317" customWidth="1"/>
    <col min="9032" max="9033" width="10.375" style="317" customWidth="1"/>
    <col min="9034" max="9034" width="11.375" style="317" customWidth="1"/>
    <col min="9035" max="9035" width="11.75" style="317" customWidth="1"/>
    <col min="9036" max="9036" width="11.125" style="317" customWidth="1"/>
    <col min="9037" max="9037" width="11.625" style="317" customWidth="1"/>
    <col min="9038" max="9038" width="10.75" style="317" customWidth="1"/>
    <col min="9039" max="9041" width="10.375" style="317" customWidth="1"/>
    <col min="9042" max="9042" width="13.625" style="317" customWidth="1"/>
    <col min="9043" max="9043" width="11.625" style="317" customWidth="1"/>
    <col min="9044" max="9044" width="11.875" style="317" customWidth="1"/>
    <col min="9045" max="9045" width="11.375" style="317" customWidth="1"/>
    <col min="9046" max="9047" width="13" style="317" customWidth="1"/>
    <col min="9048" max="9049" width="10.375" style="317" customWidth="1"/>
    <col min="9050" max="9050" width="11.25" style="317" customWidth="1"/>
    <col min="9051" max="9051" width="13.875" style="317" customWidth="1"/>
    <col min="9052" max="9052" width="10.375" style="317" customWidth="1"/>
    <col min="9053" max="9053" width="11.375" style="317" customWidth="1"/>
    <col min="9054" max="9059" width="10.375" style="317" customWidth="1"/>
    <col min="9060" max="9061" width="12.625" style="317" customWidth="1"/>
    <col min="9062" max="9063" width="10.375" style="317" customWidth="1"/>
    <col min="9064" max="9064" width="11.375" style="317" customWidth="1"/>
    <col min="9065" max="9065" width="11.75" style="317" customWidth="1"/>
    <col min="9066" max="9066" width="11.125" style="317" customWidth="1"/>
    <col min="9067" max="9067" width="11.625" style="317" customWidth="1"/>
    <col min="9068" max="9068" width="10.75" style="317" customWidth="1"/>
    <col min="9069" max="9071" width="10.375" style="317" customWidth="1"/>
    <col min="9072" max="9072" width="13.625" style="317" customWidth="1"/>
    <col min="9073" max="9073" width="11.625" style="317" customWidth="1"/>
    <col min="9074" max="9074" width="11.875" style="317" customWidth="1"/>
    <col min="9075" max="9075" width="11.375" style="317" customWidth="1"/>
    <col min="9076" max="9077" width="13" style="317" customWidth="1"/>
    <col min="9078" max="9079" width="10.375" style="317" customWidth="1"/>
    <col min="9080" max="9080" width="11.25" style="317" customWidth="1"/>
    <col min="9081" max="9081" width="13.875" style="317" customWidth="1"/>
    <col min="9082" max="9082" width="10.375" style="317" customWidth="1"/>
    <col min="9083" max="9083" width="11.375" style="317" customWidth="1"/>
    <col min="9084" max="9084" width="18.125" style="317" customWidth="1"/>
    <col min="9085" max="9085" width="25" style="317" customWidth="1"/>
    <col min="9086" max="9089" width="10.375" style="317" customWidth="1"/>
    <col min="9090" max="9091" width="12.625" style="317" customWidth="1"/>
    <col min="9092" max="9093" width="10.375" style="317" customWidth="1"/>
    <col min="9094" max="9094" width="11.375" style="317" customWidth="1"/>
    <col min="9095" max="9095" width="11.75" style="317" customWidth="1"/>
    <col min="9096" max="9096" width="11.125" style="317" customWidth="1"/>
    <col min="9097" max="9097" width="11.625" style="317" customWidth="1"/>
    <col min="9098" max="9098" width="10.75" style="317" customWidth="1"/>
    <col min="9099" max="9100" width="10.375" style="317" customWidth="1"/>
    <col min="9101" max="9106" width="12.625" style="317" customWidth="1"/>
    <col min="9107" max="9110" width="11.625" style="317" customWidth="1"/>
    <col min="9111" max="9122" width="12.625" style="317" customWidth="1"/>
    <col min="9123" max="9123" width="7.125" style="317" customWidth="1"/>
    <col min="9124" max="9124" width="26.75" style="317" customWidth="1"/>
    <col min="9125" max="9125" width="12.875" style="317" customWidth="1"/>
    <col min="9126" max="9127" width="12.625" style="317" customWidth="1"/>
    <col min="9128" max="9128" width="12.25" style="317" customWidth="1"/>
    <col min="9129" max="9129" width="12.125" style="317" customWidth="1"/>
    <col min="9130" max="9130" width="11.875" style="317" customWidth="1"/>
    <col min="9131" max="9131" width="12.625" style="317" customWidth="1"/>
    <col min="9132" max="9132" width="12.375" style="317" customWidth="1"/>
    <col min="9133" max="9189" width="12.625" style="317" customWidth="1"/>
    <col min="9190" max="9190" width="9.375" style="317" customWidth="1"/>
    <col min="9191" max="9194" width="12.625" style="317" customWidth="1"/>
    <col min="9195" max="9195" width="12.25" style="317" customWidth="1"/>
    <col min="9196" max="9196" width="9.875" style="317" customWidth="1"/>
    <col min="9197" max="9197" width="11.25" style="317" customWidth="1"/>
    <col min="9198" max="9199" width="12.625" style="317" customWidth="1"/>
    <col min="9200" max="9200" width="14.875" style="317" customWidth="1"/>
    <col min="9201" max="9201" width="12.625" style="317" customWidth="1"/>
    <col min="9202" max="9212" width="12.625" style="317"/>
    <col min="9213" max="9216" width="0" style="317" hidden="1" customWidth="1"/>
    <col min="9217" max="9217" width="4.375" style="317" customWidth="1"/>
    <col min="9218" max="9218" width="39.125" style="317" customWidth="1"/>
    <col min="9219" max="9219" width="17.75" style="317" customWidth="1"/>
    <col min="9220" max="9221" width="11.875" style="317" customWidth="1"/>
    <col min="9222" max="9222" width="7.375" style="317" customWidth="1"/>
    <col min="9223" max="9223" width="10.125" style="317" customWidth="1"/>
    <col min="9224" max="9225" width="10.375" style="317" customWidth="1"/>
    <col min="9226" max="9226" width="7.25" style="317" customWidth="1"/>
    <col min="9227" max="9227" width="10.375" style="317" customWidth="1"/>
    <col min="9228" max="9229" width="9.125" style="317" customWidth="1"/>
    <col min="9230" max="9230" width="6.75" style="317" customWidth="1"/>
    <col min="9231" max="9231" width="9.125" style="317" customWidth="1"/>
    <col min="9232" max="9232" width="11" style="317" customWidth="1"/>
    <col min="9233" max="9233" width="11.25" style="317" customWidth="1"/>
    <col min="9234" max="9234" width="9.625" style="317" customWidth="1"/>
    <col min="9235" max="9235" width="10" style="317" customWidth="1"/>
    <col min="9236" max="9236" width="19.875" style="317" customWidth="1"/>
    <col min="9237" max="9240" width="0" style="317" hidden="1" customWidth="1"/>
    <col min="9241" max="9242" width="11.875" style="317" customWidth="1"/>
    <col min="9243" max="9243" width="7.375" style="317" customWidth="1"/>
    <col min="9244" max="9244" width="10.125" style="317" customWidth="1"/>
    <col min="9245" max="9246" width="10.375" style="317" customWidth="1"/>
    <col min="9247" max="9247" width="7.25" style="317" customWidth="1"/>
    <col min="9248" max="9248" width="10.375" style="317" customWidth="1"/>
    <col min="9249" max="9250" width="9.125" style="317" customWidth="1"/>
    <col min="9251" max="9251" width="6.75" style="317" customWidth="1"/>
    <col min="9252" max="9252" width="9.125" style="317" customWidth="1"/>
    <col min="9253" max="9253" width="11" style="317" customWidth="1"/>
    <col min="9254" max="9254" width="11.25" style="317" customWidth="1"/>
    <col min="9255" max="9255" width="9.625" style="317" customWidth="1"/>
    <col min="9256" max="9256" width="10" style="317" customWidth="1"/>
    <col min="9257" max="9257" width="9.625" style="317" customWidth="1"/>
    <col min="9258" max="9259" width="10.375" style="317" customWidth="1"/>
    <col min="9260" max="9260" width="11.375" style="317" customWidth="1"/>
    <col min="9261" max="9261" width="11.75" style="317" customWidth="1"/>
    <col min="9262" max="9262" width="11.125" style="317" customWidth="1"/>
    <col min="9263" max="9263" width="11.625" style="317" customWidth="1"/>
    <col min="9264" max="9264" width="10.75" style="317" customWidth="1"/>
    <col min="9265" max="9267" width="10.375" style="317" customWidth="1"/>
    <col min="9268" max="9268" width="13.625" style="317" customWidth="1"/>
    <col min="9269" max="9269" width="11.625" style="317" customWidth="1"/>
    <col min="9270" max="9270" width="11.875" style="317" customWidth="1"/>
    <col min="9271" max="9271" width="11.375" style="317" customWidth="1"/>
    <col min="9272" max="9273" width="13" style="317" customWidth="1"/>
    <col min="9274" max="9275" width="10.375" style="317" customWidth="1"/>
    <col min="9276" max="9276" width="11.25" style="317" customWidth="1"/>
    <col min="9277" max="9277" width="13.875" style="317" customWidth="1"/>
    <col min="9278" max="9278" width="10.375" style="317" customWidth="1"/>
    <col min="9279" max="9279" width="11.375" style="317" customWidth="1"/>
    <col min="9280" max="9285" width="10.375" style="317" customWidth="1"/>
    <col min="9286" max="9287" width="12.625" style="317" customWidth="1"/>
    <col min="9288" max="9289" width="10.375" style="317" customWidth="1"/>
    <col min="9290" max="9290" width="11.375" style="317" customWidth="1"/>
    <col min="9291" max="9291" width="11.75" style="317" customWidth="1"/>
    <col min="9292" max="9292" width="11.125" style="317" customWidth="1"/>
    <col min="9293" max="9293" width="11.625" style="317" customWidth="1"/>
    <col min="9294" max="9294" width="10.75" style="317" customWidth="1"/>
    <col min="9295" max="9297" width="10.375" style="317" customWidth="1"/>
    <col min="9298" max="9298" width="13.625" style="317" customWidth="1"/>
    <col min="9299" max="9299" width="11.625" style="317" customWidth="1"/>
    <col min="9300" max="9300" width="11.875" style="317" customWidth="1"/>
    <col min="9301" max="9301" width="11.375" style="317" customWidth="1"/>
    <col min="9302" max="9303" width="13" style="317" customWidth="1"/>
    <col min="9304" max="9305" width="10.375" style="317" customWidth="1"/>
    <col min="9306" max="9306" width="11.25" style="317" customWidth="1"/>
    <col min="9307" max="9307" width="13.875" style="317" customWidth="1"/>
    <col min="9308" max="9308" width="10.375" style="317" customWidth="1"/>
    <col min="9309" max="9309" width="11.375" style="317" customWidth="1"/>
    <col min="9310" max="9315" width="10.375" style="317" customWidth="1"/>
    <col min="9316" max="9317" width="12.625" style="317" customWidth="1"/>
    <col min="9318" max="9319" width="10.375" style="317" customWidth="1"/>
    <col min="9320" max="9320" width="11.375" style="317" customWidth="1"/>
    <col min="9321" max="9321" width="11.75" style="317" customWidth="1"/>
    <col min="9322" max="9322" width="11.125" style="317" customWidth="1"/>
    <col min="9323" max="9323" width="11.625" style="317" customWidth="1"/>
    <col min="9324" max="9324" width="10.75" style="317" customWidth="1"/>
    <col min="9325" max="9327" width="10.375" style="317" customWidth="1"/>
    <col min="9328" max="9328" width="13.625" style="317" customWidth="1"/>
    <col min="9329" max="9329" width="11.625" style="317" customWidth="1"/>
    <col min="9330" max="9330" width="11.875" style="317" customWidth="1"/>
    <col min="9331" max="9331" width="11.375" style="317" customWidth="1"/>
    <col min="9332" max="9333" width="13" style="317" customWidth="1"/>
    <col min="9334" max="9335" width="10.375" style="317" customWidth="1"/>
    <col min="9336" max="9336" width="11.25" style="317" customWidth="1"/>
    <col min="9337" max="9337" width="13.875" style="317" customWidth="1"/>
    <col min="9338" max="9338" width="10.375" style="317" customWidth="1"/>
    <col min="9339" max="9339" width="11.375" style="317" customWidth="1"/>
    <col min="9340" max="9340" width="18.125" style="317" customWidth="1"/>
    <col min="9341" max="9341" width="25" style="317" customWidth="1"/>
    <col min="9342" max="9345" width="10.375" style="317" customWidth="1"/>
    <col min="9346" max="9347" width="12.625" style="317" customWidth="1"/>
    <col min="9348" max="9349" width="10.375" style="317" customWidth="1"/>
    <col min="9350" max="9350" width="11.375" style="317" customWidth="1"/>
    <col min="9351" max="9351" width="11.75" style="317" customWidth="1"/>
    <col min="9352" max="9352" width="11.125" style="317" customWidth="1"/>
    <col min="9353" max="9353" width="11.625" style="317" customWidth="1"/>
    <col min="9354" max="9354" width="10.75" style="317" customWidth="1"/>
    <col min="9355" max="9356" width="10.375" style="317" customWidth="1"/>
    <col min="9357" max="9362" width="12.625" style="317" customWidth="1"/>
    <col min="9363" max="9366" width="11.625" style="317" customWidth="1"/>
    <col min="9367" max="9378" width="12.625" style="317" customWidth="1"/>
    <col min="9379" max="9379" width="7.125" style="317" customWidth="1"/>
    <col min="9380" max="9380" width="26.75" style="317" customWidth="1"/>
    <col min="9381" max="9381" width="12.875" style="317" customWidth="1"/>
    <col min="9382" max="9383" width="12.625" style="317" customWidth="1"/>
    <col min="9384" max="9384" width="12.25" style="317" customWidth="1"/>
    <col min="9385" max="9385" width="12.125" style="317" customWidth="1"/>
    <col min="9386" max="9386" width="11.875" style="317" customWidth="1"/>
    <col min="9387" max="9387" width="12.625" style="317" customWidth="1"/>
    <col min="9388" max="9388" width="12.375" style="317" customWidth="1"/>
    <col min="9389" max="9445" width="12.625" style="317" customWidth="1"/>
    <col min="9446" max="9446" width="9.375" style="317" customWidth="1"/>
    <col min="9447" max="9450" width="12.625" style="317" customWidth="1"/>
    <col min="9451" max="9451" width="12.25" style="317" customWidth="1"/>
    <col min="9452" max="9452" width="9.875" style="317" customWidth="1"/>
    <col min="9453" max="9453" width="11.25" style="317" customWidth="1"/>
    <col min="9454" max="9455" width="12.625" style="317" customWidth="1"/>
    <col min="9456" max="9456" width="14.875" style="317" customWidth="1"/>
    <col min="9457" max="9457" width="12.625" style="317" customWidth="1"/>
    <col min="9458" max="9468" width="12.625" style="317"/>
    <col min="9469" max="9472" width="0" style="317" hidden="1" customWidth="1"/>
    <col min="9473" max="9473" width="4.375" style="317" customWidth="1"/>
    <col min="9474" max="9474" width="39.125" style="317" customWidth="1"/>
    <col min="9475" max="9475" width="17.75" style="317" customWidth="1"/>
    <col min="9476" max="9477" width="11.875" style="317" customWidth="1"/>
    <col min="9478" max="9478" width="7.375" style="317" customWidth="1"/>
    <col min="9479" max="9479" width="10.125" style="317" customWidth="1"/>
    <col min="9480" max="9481" width="10.375" style="317" customWidth="1"/>
    <col min="9482" max="9482" width="7.25" style="317" customWidth="1"/>
    <col min="9483" max="9483" width="10.375" style="317" customWidth="1"/>
    <col min="9484" max="9485" width="9.125" style="317" customWidth="1"/>
    <col min="9486" max="9486" width="6.75" style="317" customWidth="1"/>
    <col min="9487" max="9487" width="9.125" style="317" customWidth="1"/>
    <col min="9488" max="9488" width="11" style="317" customWidth="1"/>
    <col min="9489" max="9489" width="11.25" style="317" customWidth="1"/>
    <col min="9490" max="9490" width="9.625" style="317" customWidth="1"/>
    <col min="9491" max="9491" width="10" style="317" customWidth="1"/>
    <col min="9492" max="9492" width="19.875" style="317" customWidth="1"/>
    <col min="9493" max="9496" width="0" style="317" hidden="1" customWidth="1"/>
    <col min="9497" max="9498" width="11.875" style="317" customWidth="1"/>
    <col min="9499" max="9499" width="7.375" style="317" customWidth="1"/>
    <col min="9500" max="9500" width="10.125" style="317" customWidth="1"/>
    <col min="9501" max="9502" width="10.375" style="317" customWidth="1"/>
    <col min="9503" max="9503" width="7.25" style="317" customWidth="1"/>
    <col min="9504" max="9504" width="10.375" style="317" customWidth="1"/>
    <col min="9505" max="9506" width="9.125" style="317" customWidth="1"/>
    <col min="9507" max="9507" width="6.75" style="317" customWidth="1"/>
    <col min="9508" max="9508" width="9.125" style="317" customWidth="1"/>
    <col min="9509" max="9509" width="11" style="317" customWidth="1"/>
    <col min="9510" max="9510" width="11.25" style="317" customWidth="1"/>
    <col min="9511" max="9511" width="9.625" style="317" customWidth="1"/>
    <col min="9512" max="9512" width="10" style="317" customWidth="1"/>
    <col min="9513" max="9513" width="9.625" style="317" customWidth="1"/>
    <col min="9514" max="9515" width="10.375" style="317" customWidth="1"/>
    <col min="9516" max="9516" width="11.375" style="317" customWidth="1"/>
    <col min="9517" max="9517" width="11.75" style="317" customWidth="1"/>
    <col min="9518" max="9518" width="11.125" style="317" customWidth="1"/>
    <col min="9519" max="9519" width="11.625" style="317" customWidth="1"/>
    <col min="9520" max="9520" width="10.75" style="317" customWidth="1"/>
    <col min="9521" max="9523" width="10.375" style="317" customWidth="1"/>
    <col min="9524" max="9524" width="13.625" style="317" customWidth="1"/>
    <col min="9525" max="9525" width="11.625" style="317" customWidth="1"/>
    <col min="9526" max="9526" width="11.875" style="317" customWidth="1"/>
    <col min="9527" max="9527" width="11.375" style="317" customWidth="1"/>
    <col min="9528" max="9529" width="13" style="317" customWidth="1"/>
    <col min="9530" max="9531" width="10.375" style="317" customWidth="1"/>
    <col min="9532" max="9532" width="11.25" style="317" customWidth="1"/>
    <col min="9533" max="9533" width="13.875" style="317" customWidth="1"/>
    <col min="9534" max="9534" width="10.375" style="317" customWidth="1"/>
    <col min="9535" max="9535" width="11.375" style="317" customWidth="1"/>
    <col min="9536" max="9541" width="10.375" style="317" customWidth="1"/>
    <col min="9542" max="9543" width="12.625" style="317" customWidth="1"/>
    <col min="9544" max="9545" width="10.375" style="317" customWidth="1"/>
    <col min="9546" max="9546" width="11.375" style="317" customWidth="1"/>
    <col min="9547" max="9547" width="11.75" style="317" customWidth="1"/>
    <col min="9548" max="9548" width="11.125" style="317" customWidth="1"/>
    <col min="9549" max="9549" width="11.625" style="317" customWidth="1"/>
    <col min="9550" max="9550" width="10.75" style="317" customWidth="1"/>
    <col min="9551" max="9553" width="10.375" style="317" customWidth="1"/>
    <col min="9554" max="9554" width="13.625" style="317" customWidth="1"/>
    <col min="9555" max="9555" width="11.625" style="317" customWidth="1"/>
    <col min="9556" max="9556" width="11.875" style="317" customWidth="1"/>
    <col min="9557" max="9557" width="11.375" style="317" customWidth="1"/>
    <col min="9558" max="9559" width="13" style="317" customWidth="1"/>
    <col min="9560" max="9561" width="10.375" style="317" customWidth="1"/>
    <col min="9562" max="9562" width="11.25" style="317" customWidth="1"/>
    <col min="9563" max="9563" width="13.875" style="317" customWidth="1"/>
    <col min="9564" max="9564" width="10.375" style="317" customWidth="1"/>
    <col min="9565" max="9565" width="11.375" style="317" customWidth="1"/>
    <col min="9566" max="9571" width="10.375" style="317" customWidth="1"/>
    <col min="9572" max="9573" width="12.625" style="317" customWidth="1"/>
    <col min="9574" max="9575" width="10.375" style="317" customWidth="1"/>
    <col min="9576" max="9576" width="11.375" style="317" customWidth="1"/>
    <col min="9577" max="9577" width="11.75" style="317" customWidth="1"/>
    <col min="9578" max="9578" width="11.125" style="317" customWidth="1"/>
    <col min="9579" max="9579" width="11.625" style="317" customWidth="1"/>
    <col min="9580" max="9580" width="10.75" style="317" customWidth="1"/>
    <col min="9581" max="9583" width="10.375" style="317" customWidth="1"/>
    <col min="9584" max="9584" width="13.625" style="317" customWidth="1"/>
    <col min="9585" max="9585" width="11.625" style="317" customWidth="1"/>
    <col min="9586" max="9586" width="11.875" style="317" customWidth="1"/>
    <col min="9587" max="9587" width="11.375" style="317" customWidth="1"/>
    <col min="9588" max="9589" width="13" style="317" customWidth="1"/>
    <col min="9590" max="9591" width="10.375" style="317" customWidth="1"/>
    <col min="9592" max="9592" width="11.25" style="317" customWidth="1"/>
    <col min="9593" max="9593" width="13.875" style="317" customWidth="1"/>
    <col min="9594" max="9594" width="10.375" style="317" customWidth="1"/>
    <col min="9595" max="9595" width="11.375" style="317" customWidth="1"/>
    <col min="9596" max="9596" width="18.125" style="317" customWidth="1"/>
    <col min="9597" max="9597" width="25" style="317" customWidth="1"/>
    <col min="9598" max="9601" width="10.375" style="317" customWidth="1"/>
    <col min="9602" max="9603" width="12.625" style="317" customWidth="1"/>
    <col min="9604" max="9605" width="10.375" style="317" customWidth="1"/>
    <col min="9606" max="9606" width="11.375" style="317" customWidth="1"/>
    <col min="9607" max="9607" width="11.75" style="317" customWidth="1"/>
    <col min="9608" max="9608" width="11.125" style="317" customWidth="1"/>
    <col min="9609" max="9609" width="11.625" style="317" customWidth="1"/>
    <col min="9610" max="9610" width="10.75" style="317" customWidth="1"/>
    <col min="9611" max="9612" width="10.375" style="317" customWidth="1"/>
    <col min="9613" max="9618" width="12.625" style="317" customWidth="1"/>
    <col min="9619" max="9622" width="11.625" style="317" customWidth="1"/>
    <col min="9623" max="9634" width="12.625" style="317" customWidth="1"/>
    <col min="9635" max="9635" width="7.125" style="317" customWidth="1"/>
    <col min="9636" max="9636" width="26.75" style="317" customWidth="1"/>
    <col min="9637" max="9637" width="12.875" style="317" customWidth="1"/>
    <col min="9638" max="9639" width="12.625" style="317" customWidth="1"/>
    <col min="9640" max="9640" width="12.25" style="317" customWidth="1"/>
    <col min="9641" max="9641" width="12.125" style="317" customWidth="1"/>
    <col min="9642" max="9642" width="11.875" style="317" customWidth="1"/>
    <col min="9643" max="9643" width="12.625" style="317" customWidth="1"/>
    <col min="9644" max="9644" width="12.375" style="317" customWidth="1"/>
    <col min="9645" max="9701" width="12.625" style="317" customWidth="1"/>
    <col min="9702" max="9702" width="9.375" style="317" customWidth="1"/>
    <col min="9703" max="9706" width="12.625" style="317" customWidth="1"/>
    <col min="9707" max="9707" width="12.25" style="317" customWidth="1"/>
    <col min="9708" max="9708" width="9.875" style="317" customWidth="1"/>
    <col min="9709" max="9709" width="11.25" style="317" customWidth="1"/>
    <col min="9710" max="9711" width="12.625" style="317" customWidth="1"/>
    <col min="9712" max="9712" width="14.875" style="317" customWidth="1"/>
    <col min="9713" max="9713" width="12.625" style="317" customWidth="1"/>
    <col min="9714" max="9724" width="12.625" style="317"/>
    <col min="9725" max="9728" width="0" style="317" hidden="1" customWidth="1"/>
    <col min="9729" max="9729" width="4.375" style="317" customWidth="1"/>
    <col min="9730" max="9730" width="39.125" style="317" customWidth="1"/>
    <col min="9731" max="9731" width="17.75" style="317" customWidth="1"/>
    <col min="9732" max="9733" width="11.875" style="317" customWidth="1"/>
    <col min="9734" max="9734" width="7.375" style="317" customWidth="1"/>
    <col min="9735" max="9735" width="10.125" style="317" customWidth="1"/>
    <col min="9736" max="9737" width="10.375" style="317" customWidth="1"/>
    <col min="9738" max="9738" width="7.25" style="317" customWidth="1"/>
    <col min="9739" max="9739" width="10.375" style="317" customWidth="1"/>
    <col min="9740" max="9741" width="9.125" style="317" customWidth="1"/>
    <col min="9742" max="9742" width="6.75" style="317" customWidth="1"/>
    <col min="9743" max="9743" width="9.125" style="317" customWidth="1"/>
    <col min="9744" max="9744" width="11" style="317" customWidth="1"/>
    <col min="9745" max="9745" width="11.25" style="317" customWidth="1"/>
    <col min="9746" max="9746" width="9.625" style="317" customWidth="1"/>
    <col min="9747" max="9747" width="10" style="317" customWidth="1"/>
    <col min="9748" max="9748" width="19.875" style="317" customWidth="1"/>
    <col min="9749" max="9752" width="0" style="317" hidden="1" customWidth="1"/>
    <col min="9753" max="9754" width="11.875" style="317" customWidth="1"/>
    <col min="9755" max="9755" width="7.375" style="317" customWidth="1"/>
    <col min="9756" max="9756" width="10.125" style="317" customWidth="1"/>
    <col min="9757" max="9758" width="10.375" style="317" customWidth="1"/>
    <col min="9759" max="9759" width="7.25" style="317" customWidth="1"/>
    <col min="9760" max="9760" width="10.375" style="317" customWidth="1"/>
    <col min="9761" max="9762" width="9.125" style="317" customWidth="1"/>
    <col min="9763" max="9763" width="6.75" style="317" customWidth="1"/>
    <col min="9764" max="9764" width="9.125" style="317" customWidth="1"/>
    <col min="9765" max="9765" width="11" style="317" customWidth="1"/>
    <col min="9766" max="9766" width="11.25" style="317" customWidth="1"/>
    <col min="9767" max="9767" width="9.625" style="317" customWidth="1"/>
    <col min="9768" max="9768" width="10" style="317" customWidth="1"/>
    <col min="9769" max="9769" width="9.625" style="317" customWidth="1"/>
    <col min="9770" max="9771" width="10.375" style="317" customWidth="1"/>
    <col min="9772" max="9772" width="11.375" style="317" customWidth="1"/>
    <col min="9773" max="9773" width="11.75" style="317" customWidth="1"/>
    <col min="9774" max="9774" width="11.125" style="317" customWidth="1"/>
    <col min="9775" max="9775" width="11.625" style="317" customWidth="1"/>
    <col min="9776" max="9776" width="10.75" style="317" customWidth="1"/>
    <col min="9777" max="9779" width="10.375" style="317" customWidth="1"/>
    <col min="9780" max="9780" width="13.625" style="317" customWidth="1"/>
    <col min="9781" max="9781" width="11.625" style="317" customWidth="1"/>
    <col min="9782" max="9782" width="11.875" style="317" customWidth="1"/>
    <col min="9783" max="9783" width="11.375" style="317" customWidth="1"/>
    <col min="9784" max="9785" width="13" style="317" customWidth="1"/>
    <col min="9786" max="9787" width="10.375" style="317" customWidth="1"/>
    <col min="9788" max="9788" width="11.25" style="317" customWidth="1"/>
    <col min="9789" max="9789" width="13.875" style="317" customWidth="1"/>
    <col min="9790" max="9790" width="10.375" style="317" customWidth="1"/>
    <col min="9791" max="9791" width="11.375" style="317" customWidth="1"/>
    <col min="9792" max="9797" width="10.375" style="317" customWidth="1"/>
    <col min="9798" max="9799" width="12.625" style="317" customWidth="1"/>
    <col min="9800" max="9801" width="10.375" style="317" customWidth="1"/>
    <col min="9802" max="9802" width="11.375" style="317" customWidth="1"/>
    <col min="9803" max="9803" width="11.75" style="317" customWidth="1"/>
    <col min="9804" max="9804" width="11.125" style="317" customWidth="1"/>
    <col min="9805" max="9805" width="11.625" style="317" customWidth="1"/>
    <col min="9806" max="9806" width="10.75" style="317" customWidth="1"/>
    <col min="9807" max="9809" width="10.375" style="317" customWidth="1"/>
    <col min="9810" max="9810" width="13.625" style="317" customWidth="1"/>
    <col min="9811" max="9811" width="11.625" style="317" customWidth="1"/>
    <col min="9812" max="9812" width="11.875" style="317" customWidth="1"/>
    <col min="9813" max="9813" width="11.375" style="317" customWidth="1"/>
    <col min="9814" max="9815" width="13" style="317" customWidth="1"/>
    <col min="9816" max="9817" width="10.375" style="317" customWidth="1"/>
    <col min="9818" max="9818" width="11.25" style="317" customWidth="1"/>
    <col min="9819" max="9819" width="13.875" style="317" customWidth="1"/>
    <col min="9820" max="9820" width="10.375" style="317" customWidth="1"/>
    <col min="9821" max="9821" width="11.375" style="317" customWidth="1"/>
    <col min="9822" max="9827" width="10.375" style="317" customWidth="1"/>
    <col min="9828" max="9829" width="12.625" style="317" customWidth="1"/>
    <col min="9830" max="9831" width="10.375" style="317" customWidth="1"/>
    <col min="9832" max="9832" width="11.375" style="317" customWidth="1"/>
    <col min="9833" max="9833" width="11.75" style="317" customWidth="1"/>
    <col min="9834" max="9834" width="11.125" style="317" customWidth="1"/>
    <col min="9835" max="9835" width="11.625" style="317" customWidth="1"/>
    <col min="9836" max="9836" width="10.75" style="317" customWidth="1"/>
    <col min="9837" max="9839" width="10.375" style="317" customWidth="1"/>
    <col min="9840" max="9840" width="13.625" style="317" customWidth="1"/>
    <col min="9841" max="9841" width="11.625" style="317" customWidth="1"/>
    <col min="9842" max="9842" width="11.875" style="317" customWidth="1"/>
    <col min="9843" max="9843" width="11.375" style="317" customWidth="1"/>
    <col min="9844" max="9845" width="13" style="317" customWidth="1"/>
    <col min="9846" max="9847" width="10.375" style="317" customWidth="1"/>
    <col min="9848" max="9848" width="11.25" style="317" customWidth="1"/>
    <col min="9849" max="9849" width="13.875" style="317" customWidth="1"/>
    <col min="9850" max="9850" width="10.375" style="317" customWidth="1"/>
    <col min="9851" max="9851" width="11.375" style="317" customWidth="1"/>
    <col min="9852" max="9852" width="18.125" style="317" customWidth="1"/>
    <col min="9853" max="9853" width="25" style="317" customWidth="1"/>
    <col min="9854" max="9857" width="10.375" style="317" customWidth="1"/>
    <col min="9858" max="9859" width="12.625" style="317" customWidth="1"/>
    <col min="9860" max="9861" width="10.375" style="317" customWidth="1"/>
    <col min="9862" max="9862" width="11.375" style="317" customWidth="1"/>
    <col min="9863" max="9863" width="11.75" style="317" customWidth="1"/>
    <col min="9864" max="9864" width="11.125" style="317" customWidth="1"/>
    <col min="9865" max="9865" width="11.625" style="317" customWidth="1"/>
    <col min="9866" max="9866" width="10.75" style="317" customWidth="1"/>
    <col min="9867" max="9868" width="10.375" style="317" customWidth="1"/>
    <col min="9869" max="9874" width="12.625" style="317" customWidth="1"/>
    <col min="9875" max="9878" width="11.625" style="317" customWidth="1"/>
    <col min="9879" max="9890" width="12.625" style="317" customWidth="1"/>
    <col min="9891" max="9891" width="7.125" style="317" customWidth="1"/>
    <col min="9892" max="9892" width="26.75" style="317" customWidth="1"/>
    <col min="9893" max="9893" width="12.875" style="317" customWidth="1"/>
    <col min="9894" max="9895" width="12.625" style="317" customWidth="1"/>
    <col min="9896" max="9896" width="12.25" style="317" customWidth="1"/>
    <col min="9897" max="9897" width="12.125" style="317" customWidth="1"/>
    <col min="9898" max="9898" width="11.875" style="317" customWidth="1"/>
    <col min="9899" max="9899" width="12.625" style="317" customWidth="1"/>
    <col min="9900" max="9900" width="12.375" style="317" customWidth="1"/>
    <col min="9901" max="9957" width="12.625" style="317" customWidth="1"/>
    <col min="9958" max="9958" width="9.375" style="317" customWidth="1"/>
    <col min="9959" max="9962" width="12.625" style="317" customWidth="1"/>
    <col min="9963" max="9963" width="12.25" style="317" customWidth="1"/>
    <col min="9964" max="9964" width="9.875" style="317" customWidth="1"/>
    <col min="9965" max="9965" width="11.25" style="317" customWidth="1"/>
    <col min="9966" max="9967" width="12.625" style="317" customWidth="1"/>
    <col min="9968" max="9968" width="14.875" style="317" customWidth="1"/>
    <col min="9969" max="9969" width="12.625" style="317" customWidth="1"/>
    <col min="9970" max="9980" width="12.625" style="317"/>
    <col min="9981" max="9984" width="0" style="317" hidden="1" customWidth="1"/>
    <col min="9985" max="9985" width="4.375" style="317" customWidth="1"/>
    <col min="9986" max="9986" width="39.125" style="317" customWidth="1"/>
    <col min="9987" max="9987" width="17.75" style="317" customWidth="1"/>
    <col min="9988" max="9989" width="11.875" style="317" customWidth="1"/>
    <col min="9990" max="9990" width="7.375" style="317" customWidth="1"/>
    <col min="9991" max="9991" width="10.125" style="317" customWidth="1"/>
    <col min="9992" max="9993" width="10.375" style="317" customWidth="1"/>
    <col min="9994" max="9994" width="7.25" style="317" customWidth="1"/>
    <col min="9995" max="9995" width="10.375" style="317" customWidth="1"/>
    <col min="9996" max="9997" width="9.125" style="317" customWidth="1"/>
    <col min="9998" max="9998" width="6.75" style="317" customWidth="1"/>
    <col min="9999" max="9999" width="9.125" style="317" customWidth="1"/>
    <col min="10000" max="10000" width="11" style="317" customWidth="1"/>
    <col min="10001" max="10001" width="11.25" style="317" customWidth="1"/>
    <col min="10002" max="10002" width="9.625" style="317" customWidth="1"/>
    <col min="10003" max="10003" width="10" style="317" customWidth="1"/>
    <col min="10004" max="10004" width="19.875" style="317" customWidth="1"/>
    <col min="10005" max="10008" width="0" style="317" hidden="1" customWidth="1"/>
    <col min="10009" max="10010" width="11.875" style="317" customWidth="1"/>
    <col min="10011" max="10011" width="7.375" style="317" customWidth="1"/>
    <col min="10012" max="10012" width="10.125" style="317" customWidth="1"/>
    <col min="10013" max="10014" width="10.375" style="317" customWidth="1"/>
    <col min="10015" max="10015" width="7.25" style="317" customWidth="1"/>
    <col min="10016" max="10016" width="10.375" style="317" customWidth="1"/>
    <col min="10017" max="10018" width="9.125" style="317" customWidth="1"/>
    <col min="10019" max="10019" width="6.75" style="317" customWidth="1"/>
    <col min="10020" max="10020" width="9.125" style="317" customWidth="1"/>
    <col min="10021" max="10021" width="11" style="317" customWidth="1"/>
    <col min="10022" max="10022" width="11.25" style="317" customWidth="1"/>
    <col min="10023" max="10023" width="9.625" style="317" customWidth="1"/>
    <col min="10024" max="10024" width="10" style="317" customWidth="1"/>
    <col min="10025" max="10025" width="9.625" style="317" customWidth="1"/>
    <col min="10026" max="10027" width="10.375" style="317" customWidth="1"/>
    <col min="10028" max="10028" width="11.375" style="317" customWidth="1"/>
    <col min="10029" max="10029" width="11.75" style="317" customWidth="1"/>
    <col min="10030" max="10030" width="11.125" style="317" customWidth="1"/>
    <col min="10031" max="10031" width="11.625" style="317" customWidth="1"/>
    <col min="10032" max="10032" width="10.75" style="317" customWidth="1"/>
    <col min="10033" max="10035" width="10.375" style="317" customWidth="1"/>
    <col min="10036" max="10036" width="13.625" style="317" customWidth="1"/>
    <col min="10037" max="10037" width="11.625" style="317" customWidth="1"/>
    <col min="10038" max="10038" width="11.875" style="317" customWidth="1"/>
    <col min="10039" max="10039" width="11.375" style="317" customWidth="1"/>
    <col min="10040" max="10041" width="13" style="317" customWidth="1"/>
    <col min="10042" max="10043" width="10.375" style="317" customWidth="1"/>
    <col min="10044" max="10044" width="11.25" style="317" customWidth="1"/>
    <col min="10045" max="10045" width="13.875" style="317" customWidth="1"/>
    <col min="10046" max="10046" width="10.375" style="317" customWidth="1"/>
    <col min="10047" max="10047" width="11.375" style="317" customWidth="1"/>
    <col min="10048" max="10053" width="10.375" style="317" customWidth="1"/>
    <col min="10054" max="10055" width="12.625" style="317" customWidth="1"/>
    <col min="10056" max="10057" width="10.375" style="317" customWidth="1"/>
    <col min="10058" max="10058" width="11.375" style="317" customWidth="1"/>
    <col min="10059" max="10059" width="11.75" style="317" customWidth="1"/>
    <col min="10060" max="10060" width="11.125" style="317" customWidth="1"/>
    <col min="10061" max="10061" width="11.625" style="317" customWidth="1"/>
    <col min="10062" max="10062" width="10.75" style="317" customWidth="1"/>
    <col min="10063" max="10065" width="10.375" style="317" customWidth="1"/>
    <col min="10066" max="10066" width="13.625" style="317" customWidth="1"/>
    <col min="10067" max="10067" width="11.625" style="317" customWidth="1"/>
    <col min="10068" max="10068" width="11.875" style="317" customWidth="1"/>
    <col min="10069" max="10069" width="11.375" style="317" customWidth="1"/>
    <col min="10070" max="10071" width="13" style="317" customWidth="1"/>
    <col min="10072" max="10073" width="10.375" style="317" customWidth="1"/>
    <col min="10074" max="10074" width="11.25" style="317" customWidth="1"/>
    <col min="10075" max="10075" width="13.875" style="317" customWidth="1"/>
    <col min="10076" max="10076" width="10.375" style="317" customWidth="1"/>
    <col min="10077" max="10077" width="11.375" style="317" customWidth="1"/>
    <col min="10078" max="10083" width="10.375" style="317" customWidth="1"/>
    <col min="10084" max="10085" width="12.625" style="317" customWidth="1"/>
    <col min="10086" max="10087" width="10.375" style="317" customWidth="1"/>
    <col min="10088" max="10088" width="11.375" style="317" customWidth="1"/>
    <col min="10089" max="10089" width="11.75" style="317" customWidth="1"/>
    <col min="10090" max="10090" width="11.125" style="317" customWidth="1"/>
    <col min="10091" max="10091" width="11.625" style="317" customWidth="1"/>
    <col min="10092" max="10092" width="10.75" style="317" customWidth="1"/>
    <col min="10093" max="10095" width="10.375" style="317" customWidth="1"/>
    <col min="10096" max="10096" width="13.625" style="317" customWidth="1"/>
    <col min="10097" max="10097" width="11.625" style="317" customWidth="1"/>
    <col min="10098" max="10098" width="11.875" style="317" customWidth="1"/>
    <col min="10099" max="10099" width="11.375" style="317" customWidth="1"/>
    <col min="10100" max="10101" width="13" style="317" customWidth="1"/>
    <col min="10102" max="10103" width="10.375" style="317" customWidth="1"/>
    <col min="10104" max="10104" width="11.25" style="317" customWidth="1"/>
    <col min="10105" max="10105" width="13.875" style="317" customWidth="1"/>
    <col min="10106" max="10106" width="10.375" style="317" customWidth="1"/>
    <col min="10107" max="10107" width="11.375" style="317" customWidth="1"/>
    <col min="10108" max="10108" width="18.125" style="317" customWidth="1"/>
    <col min="10109" max="10109" width="25" style="317" customWidth="1"/>
    <col min="10110" max="10113" width="10.375" style="317" customWidth="1"/>
    <col min="10114" max="10115" width="12.625" style="317" customWidth="1"/>
    <col min="10116" max="10117" width="10.375" style="317" customWidth="1"/>
    <col min="10118" max="10118" width="11.375" style="317" customWidth="1"/>
    <col min="10119" max="10119" width="11.75" style="317" customWidth="1"/>
    <col min="10120" max="10120" width="11.125" style="317" customWidth="1"/>
    <col min="10121" max="10121" width="11.625" style="317" customWidth="1"/>
    <col min="10122" max="10122" width="10.75" style="317" customWidth="1"/>
    <col min="10123" max="10124" width="10.375" style="317" customWidth="1"/>
    <col min="10125" max="10130" width="12.625" style="317" customWidth="1"/>
    <col min="10131" max="10134" width="11.625" style="317" customWidth="1"/>
    <col min="10135" max="10146" width="12.625" style="317" customWidth="1"/>
    <col min="10147" max="10147" width="7.125" style="317" customWidth="1"/>
    <col min="10148" max="10148" width="26.75" style="317" customWidth="1"/>
    <col min="10149" max="10149" width="12.875" style="317" customWidth="1"/>
    <col min="10150" max="10151" width="12.625" style="317" customWidth="1"/>
    <col min="10152" max="10152" width="12.25" style="317" customWidth="1"/>
    <col min="10153" max="10153" width="12.125" style="317" customWidth="1"/>
    <col min="10154" max="10154" width="11.875" style="317" customWidth="1"/>
    <col min="10155" max="10155" width="12.625" style="317" customWidth="1"/>
    <col min="10156" max="10156" width="12.375" style="317" customWidth="1"/>
    <col min="10157" max="10213" width="12.625" style="317" customWidth="1"/>
    <col min="10214" max="10214" width="9.375" style="317" customWidth="1"/>
    <col min="10215" max="10218" width="12.625" style="317" customWidth="1"/>
    <col min="10219" max="10219" width="12.25" style="317" customWidth="1"/>
    <col min="10220" max="10220" width="9.875" style="317" customWidth="1"/>
    <col min="10221" max="10221" width="11.25" style="317" customWidth="1"/>
    <col min="10222" max="10223" width="12.625" style="317" customWidth="1"/>
    <col min="10224" max="10224" width="14.875" style="317" customWidth="1"/>
    <col min="10225" max="10225" width="12.625" style="317" customWidth="1"/>
    <col min="10226" max="10236" width="12.625" style="317"/>
    <col min="10237" max="10240" width="0" style="317" hidden="1" customWidth="1"/>
    <col min="10241" max="10241" width="4.375" style="317" customWidth="1"/>
    <col min="10242" max="10242" width="39.125" style="317" customWidth="1"/>
    <col min="10243" max="10243" width="17.75" style="317" customWidth="1"/>
    <col min="10244" max="10245" width="11.875" style="317" customWidth="1"/>
    <col min="10246" max="10246" width="7.375" style="317" customWidth="1"/>
    <col min="10247" max="10247" width="10.125" style="317" customWidth="1"/>
    <col min="10248" max="10249" width="10.375" style="317" customWidth="1"/>
    <col min="10250" max="10250" width="7.25" style="317" customWidth="1"/>
    <col min="10251" max="10251" width="10.375" style="317" customWidth="1"/>
    <col min="10252" max="10253" width="9.125" style="317" customWidth="1"/>
    <col min="10254" max="10254" width="6.75" style="317" customWidth="1"/>
    <col min="10255" max="10255" width="9.125" style="317" customWidth="1"/>
    <col min="10256" max="10256" width="11" style="317" customWidth="1"/>
    <col min="10257" max="10257" width="11.25" style="317" customWidth="1"/>
    <col min="10258" max="10258" width="9.625" style="317" customWidth="1"/>
    <col min="10259" max="10259" width="10" style="317" customWidth="1"/>
    <col min="10260" max="10260" width="19.875" style="317" customWidth="1"/>
    <col min="10261" max="10264" width="0" style="317" hidden="1" customWidth="1"/>
    <col min="10265" max="10266" width="11.875" style="317" customWidth="1"/>
    <col min="10267" max="10267" width="7.375" style="317" customWidth="1"/>
    <col min="10268" max="10268" width="10.125" style="317" customWidth="1"/>
    <col min="10269" max="10270" width="10.375" style="317" customWidth="1"/>
    <col min="10271" max="10271" width="7.25" style="317" customWidth="1"/>
    <col min="10272" max="10272" width="10.375" style="317" customWidth="1"/>
    <col min="10273" max="10274" width="9.125" style="317" customWidth="1"/>
    <col min="10275" max="10275" width="6.75" style="317" customWidth="1"/>
    <col min="10276" max="10276" width="9.125" style="317" customWidth="1"/>
    <col min="10277" max="10277" width="11" style="317" customWidth="1"/>
    <col min="10278" max="10278" width="11.25" style="317" customWidth="1"/>
    <col min="10279" max="10279" width="9.625" style="317" customWidth="1"/>
    <col min="10280" max="10280" width="10" style="317" customWidth="1"/>
    <col min="10281" max="10281" width="9.625" style="317" customWidth="1"/>
    <col min="10282" max="10283" width="10.375" style="317" customWidth="1"/>
    <col min="10284" max="10284" width="11.375" style="317" customWidth="1"/>
    <col min="10285" max="10285" width="11.75" style="317" customWidth="1"/>
    <col min="10286" max="10286" width="11.125" style="317" customWidth="1"/>
    <col min="10287" max="10287" width="11.625" style="317" customWidth="1"/>
    <col min="10288" max="10288" width="10.75" style="317" customWidth="1"/>
    <col min="10289" max="10291" width="10.375" style="317" customWidth="1"/>
    <col min="10292" max="10292" width="13.625" style="317" customWidth="1"/>
    <col min="10293" max="10293" width="11.625" style="317" customWidth="1"/>
    <col min="10294" max="10294" width="11.875" style="317" customWidth="1"/>
    <col min="10295" max="10295" width="11.375" style="317" customWidth="1"/>
    <col min="10296" max="10297" width="13" style="317" customWidth="1"/>
    <col min="10298" max="10299" width="10.375" style="317" customWidth="1"/>
    <col min="10300" max="10300" width="11.25" style="317" customWidth="1"/>
    <col min="10301" max="10301" width="13.875" style="317" customWidth="1"/>
    <col min="10302" max="10302" width="10.375" style="317" customWidth="1"/>
    <col min="10303" max="10303" width="11.375" style="317" customWidth="1"/>
    <col min="10304" max="10309" width="10.375" style="317" customWidth="1"/>
    <col min="10310" max="10311" width="12.625" style="317" customWidth="1"/>
    <col min="10312" max="10313" width="10.375" style="317" customWidth="1"/>
    <col min="10314" max="10314" width="11.375" style="317" customWidth="1"/>
    <col min="10315" max="10315" width="11.75" style="317" customWidth="1"/>
    <col min="10316" max="10316" width="11.125" style="317" customWidth="1"/>
    <col min="10317" max="10317" width="11.625" style="317" customWidth="1"/>
    <col min="10318" max="10318" width="10.75" style="317" customWidth="1"/>
    <col min="10319" max="10321" width="10.375" style="317" customWidth="1"/>
    <col min="10322" max="10322" width="13.625" style="317" customWidth="1"/>
    <col min="10323" max="10323" width="11.625" style="317" customWidth="1"/>
    <col min="10324" max="10324" width="11.875" style="317" customWidth="1"/>
    <col min="10325" max="10325" width="11.375" style="317" customWidth="1"/>
    <col min="10326" max="10327" width="13" style="317" customWidth="1"/>
    <col min="10328" max="10329" width="10.375" style="317" customWidth="1"/>
    <col min="10330" max="10330" width="11.25" style="317" customWidth="1"/>
    <col min="10331" max="10331" width="13.875" style="317" customWidth="1"/>
    <col min="10332" max="10332" width="10.375" style="317" customWidth="1"/>
    <col min="10333" max="10333" width="11.375" style="317" customWidth="1"/>
    <col min="10334" max="10339" width="10.375" style="317" customWidth="1"/>
    <col min="10340" max="10341" width="12.625" style="317" customWidth="1"/>
    <col min="10342" max="10343" width="10.375" style="317" customWidth="1"/>
    <col min="10344" max="10344" width="11.375" style="317" customWidth="1"/>
    <col min="10345" max="10345" width="11.75" style="317" customWidth="1"/>
    <col min="10346" max="10346" width="11.125" style="317" customWidth="1"/>
    <col min="10347" max="10347" width="11.625" style="317" customWidth="1"/>
    <col min="10348" max="10348" width="10.75" style="317" customWidth="1"/>
    <col min="10349" max="10351" width="10.375" style="317" customWidth="1"/>
    <col min="10352" max="10352" width="13.625" style="317" customWidth="1"/>
    <col min="10353" max="10353" width="11.625" style="317" customWidth="1"/>
    <col min="10354" max="10354" width="11.875" style="317" customWidth="1"/>
    <col min="10355" max="10355" width="11.375" style="317" customWidth="1"/>
    <col min="10356" max="10357" width="13" style="317" customWidth="1"/>
    <col min="10358" max="10359" width="10.375" style="317" customWidth="1"/>
    <col min="10360" max="10360" width="11.25" style="317" customWidth="1"/>
    <col min="10361" max="10361" width="13.875" style="317" customWidth="1"/>
    <col min="10362" max="10362" width="10.375" style="317" customWidth="1"/>
    <col min="10363" max="10363" width="11.375" style="317" customWidth="1"/>
    <col min="10364" max="10364" width="18.125" style="317" customWidth="1"/>
    <col min="10365" max="10365" width="25" style="317" customWidth="1"/>
    <col min="10366" max="10369" width="10.375" style="317" customWidth="1"/>
    <col min="10370" max="10371" width="12.625" style="317" customWidth="1"/>
    <col min="10372" max="10373" width="10.375" style="317" customWidth="1"/>
    <col min="10374" max="10374" width="11.375" style="317" customWidth="1"/>
    <col min="10375" max="10375" width="11.75" style="317" customWidth="1"/>
    <col min="10376" max="10376" width="11.125" style="317" customWidth="1"/>
    <col min="10377" max="10377" width="11.625" style="317" customWidth="1"/>
    <col min="10378" max="10378" width="10.75" style="317" customWidth="1"/>
    <col min="10379" max="10380" width="10.375" style="317" customWidth="1"/>
    <col min="10381" max="10386" width="12.625" style="317" customWidth="1"/>
    <col min="10387" max="10390" width="11.625" style="317" customWidth="1"/>
    <col min="10391" max="10402" width="12.625" style="317" customWidth="1"/>
    <col min="10403" max="10403" width="7.125" style="317" customWidth="1"/>
    <col min="10404" max="10404" width="26.75" style="317" customWidth="1"/>
    <col min="10405" max="10405" width="12.875" style="317" customWidth="1"/>
    <col min="10406" max="10407" width="12.625" style="317" customWidth="1"/>
    <col min="10408" max="10408" width="12.25" style="317" customWidth="1"/>
    <col min="10409" max="10409" width="12.125" style="317" customWidth="1"/>
    <col min="10410" max="10410" width="11.875" style="317" customWidth="1"/>
    <col min="10411" max="10411" width="12.625" style="317" customWidth="1"/>
    <col min="10412" max="10412" width="12.375" style="317" customWidth="1"/>
    <col min="10413" max="10469" width="12.625" style="317" customWidth="1"/>
    <col min="10470" max="10470" width="9.375" style="317" customWidth="1"/>
    <col min="10471" max="10474" width="12.625" style="317" customWidth="1"/>
    <col min="10475" max="10475" width="12.25" style="317" customWidth="1"/>
    <col min="10476" max="10476" width="9.875" style="317" customWidth="1"/>
    <col min="10477" max="10477" width="11.25" style="317" customWidth="1"/>
    <col min="10478" max="10479" width="12.625" style="317" customWidth="1"/>
    <col min="10480" max="10480" width="14.875" style="317" customWidth="1"/>
    <col min="10481" max="10481" width="12.625" style="317" customWidth="1"/>
    <col min="10482" max="10492" width="12.625" style="317"/>
    <col min="10493" max="10496" width="0" style="317" hidden="1" customWidth="1"/>
    <col min="10497" max="10497" width="4.375" style="317" customWidth="1"/>
    <col min="10498" max="10498" width="39.125" style="317" customWidth="1"/>
    <col min="10499" max="10499" width="17.75" style="317" customWidth="1"/>
    <col min="10500" max="10501" width="11.875" style="317" customWidth="1"/>
    <col min="10502" max="10502" width="7.375" style="317" customWidth="1"/>
    <col min="10503" max="10503" width="10.125" style="317" customWidth="1"/>
    <col min="10504" max="10505" width="10.375" style="317" customWidth="1"/>
    <col min="10506" max="10506" width="7.25" style="317" customWidth="1"/>
    <col min="10507" max="10507" width="10.375" style="317" customWidth="1"/>
    <col min="10508" max="10509" width="9.125" style="317" customWidth="1"/>
    <col min="10510" max="10510" width="6.75" style="317" customWidth="1"/>
    <col min="10511" max="10511" width="9.125" style="317" customWidth="1"/>
    <col min="10512" max="10512" width="11" style="317" customWidth="1"/>
    <col min="10513" max="10513" width="11.25" style="317" customWidth="1"/>
    <col min="10514" max="10514" width="9.625" style="317" customWidth="1"/>
    <col min="10515" max="10515" width="10" style="317" customWidth="1"/>
    <col min="10516" max="10516" width="19.875" style="317" customWidth="1"/>
    <col min="10517" max="10520" width="0" style="317" hidden="1" customWidth="1"/>
    <col min="10521" max="10522" width="11.875" style="317" customWidth="1"/>
    <col min="10523" max="10523" width="7.375" style="317" customWidth="1"/>
    <col min="10524" max="10524" width="10.125" style="317" customWidth="1"/>
    <col min="10525" max="10526" width="10.375" style="317" customWidth="1"/>
    <col min="10527" max="10527" width="7.25" style="317" customWidth="1"/>
    <col min="10528" max="10528" width="10.375" style="317" customWidth="1"/>
    <col min="10529" max="10530" width="9.125" style="317" customWidth="1"/>
    <col min="10531" max="10531" width="6.75" style="317" customWidth="1"/>
    <col min="10532" max="10532" width="9.125" style="317" customWidth="1"/>
    <col min="10533" max="10533" width="11" style="317" customWidth="1"/>
    <col min="10534" max="10534" width="11.25" style="317" customWidth="1"/>
    <col min="10535" max="10535" width="9.625" style="317" customWidth="1"/>
    <col min="10536" max="10536" width="10" style="317" customWidth="1"/>
    <col min="10537" max="10537" width="9.625" style="317" customWidth="1"/>
    <col min="10538" max="10539" width="10.375" style="317" customWidth="1"/>
    <col min="10540" max="10540" width="11.375" style="317" customWidth="1"/>
    <col min="10541" max="10541" width="11.75" style="317" customWidth="1"/>
    <col min="10542" max="10542" width="11.125" style="317" customWidth="1"/>
    <col min="10543" max="10543" width="11.625" style="317" customWidth="1"/>
    <col min="10544" max="10544" width="10.75" style="317" customWidth="1"/>
    <col min="10545" max="10547" width="10.375" style="317" customWidth="1"/>
    <col min="10548" max="10548" width="13.625" style="317" customWidth="1"/>
    <col min="10549" max="10549" width="11.625" style="317" customWidth="1"/>
    <col min="10550" max="10550" width="11.875" style="317" customWidth="1"/>
    <col min="10551" max="10551" width="11.375" style="317" customWidth="1"/>
    <col min="10552" max="10553" width="13" style="317" customWidth="1"/>
    <col min="10554" max="10555" width="10.375" style="317" customWidth="1"/>
    <col min="10556" max="10556" width="11.25" style="317" customWidth="1"/>
    <col min="10557" max="10557" width="13.875" style="317" customWidth="1"/>
    <col min="10558" max="10558" width="10.375" style="317" customWidth="1"/>
    <col min="10559" max="10559" width="11.375" style="317" customWidth="1"/>
    <col min="10560" max="10565" width="10.375" style="317" customWidth="1"/>
    <col min="10566" max="10567" width="12.625" style="317" customWidth="1"/>
    <col min="10568" max="10569" width="10.375" style="317" customWidth="1"/>
    <col min="10570" max="10570" width="11.375" style="317" customWidth="1"/>
    <col min="10571" max="10571" width="11.75" style="317" customWidth="1"/>
    <col min="10572" max="10572" width="11.125" style="317" customWidth="1"/>
    <col min="10573" max="10573" width="11.625" style="317" customWidth="1"/>
    <col min="10574" max="10574" width="10.75" style="317" customWidth="1"/>
    <col min="10575" max="10577" width="10.375" style="317" customWidth="1"/>
    <col min="10578" max="10578" width="13.625" style="317" customWidth="1"/>
    <col min="10579" max="10579" width="11.625" style="317" customWidth="1"/>
    <col min="10580" max="10580" width="11.875" style="317" customWidth="1"/>
    <col min="10581" max="10581" width="11.375" style="317" customWidth="1"/>
    <col min="10582" max="10583" width="13" style="317" customWidth="1"/>
    <col min="10584" max="10585" width="10.375" style="317" customWidth="1"/>
    <col min="10586" max="10586" width="11.25" style="317" customWidth="1"/>
    <col min="10587" max="10587" width="13.875" style="317" customWidth="1"/>
    <col min="10588" max="10588" width="10.375" style="317" customWidth="1"/>
    <col min="10589" max="10589" width="11.375" style="317" customWidth="1"/>
    <col min="10590" max="10595" width="10.375" style="317" customWidth="1"/>
    <col min="10596" max="10597" width="12.625" style="317" customWidth="1"/>
    <col min="10598" max="10599" width="10.375" style="317" customWidth="1"/>
    <col min="10600" max="10600" width="11.375" style="317" customWidth="1"/>
    <col min="10601" max="10601" width="11.75" style="317" customWidth="1"/>
    <col min="10602" max="10602" width="11.125" style="317" customWidth="1"/>
    <col min="10603" max="10603" width="11.625" style="317" customWidth="1"/>
    <col min="10604" max="10604" width="10.75" style="317" customWidth="1"/>
    <col min="10605" max="10607" width="10.375" style="317" customWidth="1"/>
    <col min="10608" max="10608" width="13.625" style="317" customWidth="1"/>
    <col min="10609" max="10609" width="11.625" style="317" customWidth="1"/>
    <col min="10610" max="10610" width="11.875" style="317" customWidth="1"/>
    <col min="10611" max="10611" width="11.375" style="317" customWidth="1"/>
    <col min="10612" max="10613" width="13" style="317" customWidth="1"/>
    <col min="10614" max="10615" width="10.375" style="317" customWidth="1"/>
    <col min="10616" max="10616" width="11.25" style="317" customWidth="1"/>
    <col min="10617" max="10617" width="13.875" style="317" customWidth="1"/>
    <col min="10618" max="10618" width="10.375" style="317" customWidth="1"/>
    <col min="10619" max="10619" width="11.375" style="317" customWidth="1"/>
    <col min="10620" max="10620" width="18.125" style="317" customWidth="1"/>
    <col min="10621" max="10621" width="25" style="317" customWidth="1"/>
    <col min="10622" max="10625" width="10.375" style="317" customWidth="1"/>
    <col min="10626" max="10627" width="12.625" style="317" customWidth="1"/>
    <col min="10628" max="10629" width="10.375" style="317" customWidth="1"/>
    <col min="10630" max="10630" width="11.375" style="317" customWidth="1"/>
    <col min="10631" max="10631" width="11.75" style="317" customWidth="1"/>
    <col min="10632" max="10632" width="11.125" style="317" customWidth="1"/>
    <col min="10633" max="10633" width="11.625" style="317" customWidth="1"/>
    <col min="10634" max="10634" width="10.75" style="317" customWidth="1"/>
    <col min="10635" max="10636" width="10.375" style="317" customWidth="1"/>
    <col min="10637" max="10642" width="12.625" style="317" customWidth="1"/>
    <col min="10643" max="10646" width="11.625" style="317" customWidth="1"/>
    <col min="10647" max="10658" width="12.625" style="317" customWidth="1"/>
    <col min="10659" max="10659" width="7.125" style="317" customWidth="1"/>
    <col min="10660" max="10660" width="26.75" style="317" customWidth="1"/>
    <col min="10661" max="10661" width="12.875" style="317" customWidth="1"/>
    <col min="10662" max="10663" width="12.625" style="317" customWidth="1"/>
    <col min="10664" max="10664" width="12.25" style="317" customWidth="1"/>
    <col min="10665" max="10665" width="12.125" style="317" customWidth="1"/>
    <col min="10666" max="10666" width="11.875" style="317" customWidth="1"/>
    <col min="10667" max="10667" width="12.625" style="317" customWidth="1"/>
    <col min="10668" max="10668" width="12.375" style="317" customWidth="1"/>
    <col min="10669" max="10725" width="12.625" style="317" customWidth="1"/>
    <col min="10726" max="10726" width="9.375" style="317" customWidth="1"/>
    <col min="10727" max="10730" width="12.625" style="317" customWidth="1"/>
    <col min="10731" max="10731" width="12.25" style="317" customWidth="1"/>
    <col min="10732" max="10732" width="9.875" style="317" customWidth="1"/>
    <col min="10733" max="10733" width="11.25" style="317" customWidth="1"/>
    <col min="10734" max="10735" width="12.625" style="317" customWidth="1"/>
    <col min="10736" max="10736" width="14.875" style="317" customWidth="1"/>
    <col min="10737" max="10737" width="12.625" style="317" customWidth="1"/>
    <col min="10738" max="10748" width="12.625" style="317"/>
    <col min="10749" max="10752" width="0" style="317" hidden="1" customWidth="1"/>
    <col min="10753" max="10753" width="4.375" style="317" customWidth="1"/>
    <col min="10754" max="10754" width="39.125" style="317" customWidth="1"/>
    <col min="10755" max="10755" width="17.75" style="317" customWidth="1"/>
    <col min="10756" max="10757" width="11.875" style="317" customWidth="1"/>
    <col min="10758" max="10758" width="7.375" style="317" customWidth="1"/>
    <col min="10759" max="10759" width="10.125" style="317" customWidth="1"/>
    <col min="10760" max="10761" width="10.375" style="317" customWidth="1"/>
    <col min="10762" max="10762" width="7.25" style="317" customWidth="1"/>
    <col min="10763" max="10763" width="10.375" style="317" customWidth="1"/>
    <col min="10764" max="10765" width="9.125" style="317" customWidth="1"/>
    <col min="10766" max="10766" width="6.75" style="317" customWidth="1"/>
    <col min="10767" max="10767" width="9.125" style="317" customWidth="1"/>
    <col min="10768" max="10768" width="11" style="317" customWidth="1"/>
    <col min="10769" max="10769" width="11.25" style="317" customWidth="1"/>
    <col min="10770" max="10770" width="9.625" style="317" customWidth="1"/>
    <col min="10771" max="10771" width="10" style="317" customWidth="1"/>
    <col min="10772" max="10772" width="19.875" style="317" customWidth="1"/>
    <col min="10773" max="10776" width="0" style="317" hidden="1" customWidth="1"/>
    <col min="10777" max="10778" width="11.875" style="317" customWidth="1"/>
    <col min="10779" max="10779" width="7.375" style="317" customWidth="1"/>
    <col min="10780" max="10780" width="10.125" style="317" customWidth="1"/>
    <col min="10781" max="10782" width="10.375" style="317" customWidth="1"/>
    <col min="10783" max="10783" width="7.25" style="317" customWidth="1"/>
    <col min="10784" max="10784" width="10.375" style="317" customWidth="1"/>
    <col min="10785" max="10786" width="9.125" style="317" customWidth="1"/>
    <col min="10787" max="10787" width="6.75" style="317" customWidth="1"/>
    <col min="10788" max="10788" width="9.125" style="317" customWidth="1"/>
    <col min="10789" max="10789" width="11" style="317" customWidth="1"/>
    <col min="10790" max="10790" width="11.25" style="317" customWidth="1"/>
    <col min="10791" max="10791" width="9.625" style="317" customWidth="1"/>
    <col min="10792" max="10792" width="10" style="317" customWidth="1"/>
    <col min="10793" max="10793" width="9.625" style="317" customWidth="1"/>
    <col min="10794" max="10795" width="10.375" style="317" customWidth="1"/>
    <col min="10796" max="10796" width="11.375" style="317" customWidth="1"/>
    <col min="10797" max="10797" width="11.75" style="317" customWidth="1"/>
    <col min="10798" max="10798" width="11.125" style="317" customWidth="1"/>
    <col min="10799" max="10799" width="11.625" style="317" customWidth="1"/>
    <col min="10800" max="10800" width="10.75" style="317" customWidth="1"/>
    <col min="10801" max="10803" width="10.375" style="317" customWidth="1"/>
    <col min="10804" max="10804" width="13.625" style="317" customWidth="1"/>
    <col min="10805" max="10805" width="11.625" style="317" customWidth="1"/>
    <col min="10806" max="10806" width="11.875" style="317" customWidth="1"/>
    <col min="10807" max="10807" width="11.375" style="317" customWidth="1"/>
    <col min="10808" max="10809" width="13" style="317" customWidth="1"/>
    <col min="10810" max="10811" width="10.375" style="317" customWidth="1"/>
    <col min="10812" max="10812" width="11.25" style="317" customWidth="1"/>
    <col min="10813" max="10813" width="13.875" style="317" customWidth="1"/>
    <col min="10814" max="10814" width="10.375" style="317" customWidth="1"/>
    <col min="10815" max="10815" width="11.375" style="317" customWidth="1"/>
    <col min="10816" max="10821" width="10.375" style="317" customWidth="1"/>
    <col min="10822" max="10823" width="12.625" style="317" customWidth="1"/>
    <col min="10824" max="10825" width="10.375" style="317" customWidth="1"/>
    <col min="10826" max="10826" width="11.375" style="317" customWidth="1"/>
    <col min="10827" max="10827" width="11.75" style="317" customWidth="1"/>
    <col min="10828" max="10828" width="11.125" style="317" customWidth="1"/>
    <col min="10829" max="10829" width="11.625" style="317" customWidth="1"/>
    <col min="10830" max="10830" width="10.75" style="317" customWidth="1"/>
    <col min="10831" max="10833" width="10.375" style="317" customWidth="1"/>
    <col min="10834" max="10834" width="13.625" style="317" customWidth="1"/>
    <col min="10835" max="10835" width="11.625" style="317" customWidth="1"/>
    <col min="10836" max="10836" width="11.875" style="317" customWidth="1"/>
    <col min="10837" max="10837" width="11.375" style="317" customWidth="1"/>
    <col min="10838" max="10839" width="13" style="317" customWidth="1"/>
    <col min="10840" max="10841" width="10.375" style="317" customWidth="1"/>
    <col min="10842" max="10842" width="11.25" style="317" customWidth="1"/>
    <col min="10843" max="10843" width="13.875" style="317" customWidth="1"/>
    <col min="10844" max="10844" width="10.375" style="317" customWidth="1"/>
    <col min="10845" max="10845" width="11.375" style="317" customWidth="1"/>
    <col min="10846" max="10851" width="10.375" style="317" customWidth="1"/>
    <col min="10852" max="10853" width="12.625" style="317" customWidth="1"/>
    <col min="10854" max="10855" width="10.375" style="317" customWidth="1"/>
    <col min="10856" max="10856" width="11.375" style="317" customWidth="1"/>
    <col min="10857" max="10857" width="11.75" style="317" customWidth="1"/>
    <col min="10858" max="10858" width="11.125" style="317" customWidth="1"/>
    <col min="10859" max="10859" width="11.625" style="317" customWidth="1"/>
    <col min="10860" max="10860" width="10.75" style="317" customWidth="1"/>
    <col min="10861" max="10863" width="10.375" style="317" customWidth="1"/>
    <col min="10864" max="10864" width="13.625" style="317" customWidth="1"/>
    <col min="10865" max="10865" width="11.625" style="317" customWidth="1"/>
    <col min="10866" max="10866" width="11.875" style="317" customWidth="1"/>
    <col min="10867" max="10867" width="11.375" style="317" customWidth="1"/>
    <col min="10868" max="10869" width="13" style="317" customWidth="1"/>
    <col min="10870" max="10871" width="10.375" style="317" customWidth="1"/>
    <col min="10872" max="10872" width="11.25" style="317" customWidth="1"/>
    <col min="10873" max="10873" width="13.875" style="317" customWidth="1"/>
    <col min="10874" max="10874" width="10.375" style="317" customWidth="1"/>
    <col min="10875" max="10875" width="11.375" style="317" customWidth="1"/>
    <col min="10876" max="10876" width="18.125" style="317" customWidth="1"/>
    <col min="10877" max="10877" width="25" style="317" customWidth="1"/>
    <col min="10878" max="10881" width="10.375" style="317" customWidth="1"/>
    <col min="10882" max="10883" width="12.625" style="317" customWidth="1"/>
    <col min="10884" max="10885" width="10.375" style="317" customWidth="1"/>
    <col min="10886" max="10886" width="11.375" style="317" customWidth="1"/>
    <col min="10887" max="10887" width="11.75" style="317" customWidth="1"/>
    <col min="10888" max="10888" width="11.125" style="317" customWidth="1"/>
    <col min="10889" max="10889" width="11.625" style="317" customWidth="1"/>
    <col min="10890" max="10890" width="10.75" style="317" customWidth="1"/>
    <col min="10891" max="10892" width="10.375" style="317" customWidth="1"/>
    <col min="10893" max="10898" width="12.625" style="317" customWidth="1"/>
    <col min="10899" max="10902" width="11.625" style="317" customWidth="1"/>
    <col min="10903" max="10914" width="12.625" style="317" customWidth="1"/>
    <col min="10915" max="10915" width="7.125" style="317" customWidth="1"/>
    <col min="10916" max="10916" width="26.75" style="317" customWidth="1"/>
    <col min="10917" max="10917" width="12.875" style="317" customWidth="1"/>
    <col min="10918" max="10919" width="12.625" style="317" customWidth="1"/>
    <col min="10920" max="10920" width="12.25" style="317" customWidth="1"/>
    <col min="10921" max="10921" width="12.125" style="317" customWidth="1"/>
    <col min="10922" max="10922" width="11.875" style="317" customWidth="1"/>
    <col min="10923" max="10923" width="12.625" style="317" customWidth="1"/>
    <col min="10924" max="10924" width="12.375" style="317" customWidth="1"/>
    <col min="10925" max="10981" width="12.625" style="317" customWidth="1"/>
    <col min="10982" max="10982" width="9.375" style="317" customWidth="1"/>
    <col min="10983" max="10986" width="12.625" style="317" customWidth="1"/>
    <col min="10987" max="10987" width="12.25" style="317" customWidth="1"/>
    <col min="10988" max="10988" width="9.875" style="317" customWidth="1"/>
    <col min="10989" max="10989" width="11.25" style="317" customWidth="1"/>
    <col min="10990" max="10991" width="12.625" style="317" customWidth="1"/>
    <col min="10992" max="10992" width="14.875" style="317" customWidth="1"/>
    <col min="10993" max="10993" width="12.625" style="317" customWidth="1"/>
    <col min="10994" max="11004" width="12.625" style="317"/>
    <col min="11005" max="11008" width="0" style="317" hidden="1" customWidth="1"/>
    <col min="11009" max="11009" width="4.375" style="317" customWidth="1"/>
    <col min="11010" max="11010" width="39.125" style="317" customWidth="1"/>
    <col min="11011" max="11011" width="17.75" style="317" customWidth="1"/>
    <col min="11012" max="11013" width="11.875" style="317" customWidth="1"/>
    <col min="11014" max="11014" width="7.375" style="317" customWidth="1"/>
    <col min="11015" max="11015" width="10.125" style="317" customWidth="1"/>
    <col min="11016" max="11017" width="10.375" style="317" customWidth="1"/>
    <col min="11018" max="11018" width="7.25" style="317" customWidth="1"/>
    <col min="11019" max="11019" width="10.375" style="317" customWidth="1"/>
    <col min="11020" max="11021" width="9.125" style="317" customWidth="1"/>
    <col min="11022" max="11022" width="6.75" style="317" customWidth="1"/>
    <col min="11023" max="11023" width="9.125" style="317" customWidth="1"/>
    <col min="11024" max="11024" width="11" style="317" customWidth="1"/>
    <col min="11025" max="11025" width="11.25" style="317" customWidth="1"/>
    <col min="11026" max="11026" width="9.625" style="317" customWidth="1"/>
    <col min="11027" max="11027" width="10" style="317" customWidth="1"/>
    <col min="11028" max="11028" width="19.875" style="317" customWidth="1"/>
    <col min="11029" max="11032" width="0" style="317" hidden="1" customWidth="1"/>
    <col min="11033" max="11034" width="11.875" style="317" customWidth="1"/>
    <col min="11035" max="11035" width="7.375" style="317" customWidth="1"/>
    <col min="11036" max="11036" width="10.125" style="317" customWidth="1"/>
    <col min="11037" max="11038" width="10.375" style="317" customWidth="1"/>
    <col min="11039" max="11039" width="7.25" style="317" customWidth="1"/>
    <col min="11040" max="11040" width="10.375" style="317" customWidth="1"/>
    <col min="11041" max="11042" width="9.125" style="317" customWidth="1"/>
    <col min="11043" max="11043" width="6.75" style="317" customWidth="1"/>
    <col min="11044" max="11044" width="9.125" style="317" customWidth="1"/>
    <col min="11045" max="11045" width="11" style="317" customWidth="1"/>
    <col min="11046" max="11046" width="11.25" style="317" customWidth="1"/>
    <col min="11047" max="11047" width="9.625" style="317" customWidth="1"/>
    <col min="11048" max="11048" width="10" style="317" customWidth="1"/>
    <col min="11049" max="11049" width="9.625" style="317" customWidth="1"/>
    <col min="11050" max="11051" width="10.375" style="317" customWidth="1"/>
    <col min="11052" max="11052" width="11.375" style="317" customWidth="1"/>
    <col min="11053" max="11053" width="11.75" style="317" customWidth="1"/>
    <col min="11054" max="11054" width="11.125" style="317" customWidth="1"/>
    <col min="11055" max="11055" width="11.625" style="317" customWidth="1"/>
    <col min="11056" max="11056" width="10.75" style="317" customWidth="1"/>
    <col min="11057" max="11059" width="10.375" style="317" customWidth="1"/>
    <col min="11060" max="11060" width="13.625" style="317" customWidth="1"/>
    <col min="11061" max="11061" width="11.625" style="317" customWidth="1"/>
    <col min="11062" max="11062" width="11.875" style="317" customWidth="1"/>
    <col min="11063" max="11063" width="11.375" style="317" customWidth="1"/>
    <col min="11064" max="11065" width="13" style="317" customWidth="1"/>
    <col min="11066" max="11067" width="10.375" style="317" customWidth="1"/>
    <col min="11068" max="11068" width="11.25" style="317" customWidth="1"/>
    <col min="11069" max="11069" width="13.875" style="317" customWidth="1"/>
    <col min="11070" max="11070" width="10.375" style="317" customWidth="1"/>
    <col min="11071" max="11071" width="11.375" style="317" customWidth="1"/>
    <col min="11072" max="11077" width="10.375" style="317" customWidth="1"/>
    <col min="11078" max="11079" width="12.625" style="317" customWidth="1"/>
    <col min="11080" max="11081" width="10.375" style="317" customWidth="1"/>
    <col min="11082" max="11082" width="11.375" style="317" customWidth="1"/>
    <col min="11083" max="11083" width="11.75" style="317" customWidth="1"/>
    <col min="11084" max="11084" width="11.125" style="317" customWidth="1"/>
    <col min="11085" max="11085" width="11.625" style="317" customWidth="1"/>
    <col min="11086" max="11086" width="10.75" style="317" customWidth="1"/>
    <col min="11087" max="11089" width="10.375" style="317" customWidth="1"/>
    <col min="11090" max="11090" width="13.625" style="317" customWidth="1"/>
    <col min="11091" max="11091" width="11.625" style="317" customWidth="1"/>
    <col min="11092" max="11092" width="11.875" style="317" customWidth="1"/>
    <col min="11093" max="11093" width="11.375" style="317" customWidth="1"/>
    <col min="11094" max="11095" width="13" style="317" customWidth="1"/>
    <col min="11096" max="11097" width="10.375" style="317" customWidth="1"/>
    <col min="11098" max="11098" width="11.25" style="317" customWidth="1"/>
    <col min="11099" max="11099" width="13.875" style="317" customWidth="1"/>
    <col min="11100" max="11100" width="10.375" style="317" customWidth="1"/>
    <col min="11101" max="11101" width="11.375" style="317" customWidth="1"/>
    <col min="11102" max="11107" width="10.375" style="317" customWidth="1"/>
    <col min="11108" max="11109" width="12.625" style="317" customWidth="1"/>
    <col min="11110" max="11111" width="10.375" style="317" customWidth="1"/>
    <col min="11112" max="11112" width="11.375" style="317" customWidth="1"/>
    <col min="11113" max="11113" width="11.75" style="317" customWidth="1"/>
    <col min="11114" max="11114" width="11.125" style="317" customWidth="1"/>
    <col min="11115" max="11115" width="11.625" style="317" customWidth="1"/>
    <col min="11116" max="11116" width="10.75" style="317" customWidth="1"/>
    <col min="11117" max="11119" width="10.375" style="317" customWidth="1"/>
    <col min="11120" max="11120" width="13.625" style="317" customWidth="1"/>
    <col min="11121" max="11121" width="11.625" style="317" customWidth="1"/>
    <col min="11122" max="11122" width="11.875" style="317" customWidth="1"/>
    <col min="11123" max="11123" width="11.375" style="317" customWidth="1"/>
    <col min="11124" max="11125" width="13" style="317" customWidth="1"/>
    <col min="11126" max="11127" width="10.375" style="317" customWidth="1"/>
    <col min="11128" max="11128" width="11.25" style="317" customWidth="1"/>
    <col min="11129" max="11129" width="13.875" style="317" customWidth="1"/>
    <col min="11130" max="11130" width="10.375" style="317" customWidth="1"/>
    <col min="11131" max="11131" width="11.375" style="317" customWidth="1"/>
    <col min="11132" max="11132" width="18.125" style="317" customWidth="1"/>
    <col min="11133" max="11133" width="25" style="317" customWidth="1"/>
    <col min="11134" max="11137" width="10.375" style="317" customWidth="1"/>
    <col min="11138" max="11139" width="12.625" style="317" customWidth="1"/>
    <col min="11140" max="11141" width="10.375" style="317" customWidth="1"/>
    <col min="11142" max="11142" width="11.375" style="317" customWidth="1"/>
    <col min="11143" max="11143" width="11.75" style="317" customWidth="1"/>
    <col min="11144" max="11144" width="11.125" style="317" customWidth="1"/>
    <col min="11145" max="11145" width="11.625" style="317" customWidth="1"/>
    <col min="11146" max="11146" width="10.75" style="317" customWidth="1"/>
    <col min="11147" max="11148" width="10.375" style="317" customWidth="1"/>
    <col min="11149" max="11154" width="12.625" style="317" customWidth="1"/>
    <col min="11155" max="11158" width="11.625" style="317" customWidth="1"/>
    <col min="11159" max="11170" width="12.625" style="317" customWidth="1"/>
    <col min="11171" max="11171" width="7.125" style="317" customWidth="1"/>
    <col min="11172" max="11172" width="26.75" style="317" customWidth="1"/>
    <col min="11173" max="11173" width="12.875" style="317" customWidth="1"/>
    <col min="11174" max="11175" width="12.625" style="317" customWidth="1"/>
    <col min="11176" max="11176" width="12.25" style="317" customWidth="1"/>
    <col min="11177" max="11177" width="12.125" style="317" customWidth="1"/>
    <col min="11178" max="11178" width="11.875" style="317" customWidth="1"/>
    <col min="11179" max="11179" width="12.625" style="317" customWidth="1"/>
    <col min="11180" max="11180" width="12.375" style="317" customWidth="1"/>
    <col min="11181" max="11237" width="12.625" style="317" customWidth="1"/>
    <col min="11238" max="11238" width="9.375" style="317" customWidth="1"/>
    <col min="11239" max="11242" width="12.625" style="317" customWidth="1"/>
    <col min="11243" max="11243" width="12.25" style="317" customWidth="1"/>
    <col min="11244" max="11244" width="9.875" style="317" customWidth="1"/>
    <col min="11245" max="11245" width="11.25" style="317" customWidth="1"/>
    <col min="11246" max="11247" width="12.625" style="317" customWidth="1"/>
    <col min="11248" max="11248" width="14.875" style="317" customWidth="1"/>
    <col min="11249" max="11249" width="12.625" style="317" customWidth="1"/>
    <col min="11250" max="11260" width="12.625" style="317"/>
    <col min="11261" max="11264" width="0" style="317" hidden="1" customWidth="1"/>
    <col min="11265" max="11265" width="4.375" style="317" customWidth="1"/>
    <col min="11266" max="11266" width="39.125" style="317" customWidth="1"/>
    <col min="11267" max="11267" width="17.75" style="317" customWidth="1"/>
    <col min="11268" max="11269" width="11.875" style="317" customWidth="1"/>
    <col min="11270" max="11270" width="7.375" style="317" customWidth="1"/>
    <col min="11271" max="11271" width="10.125" style="317" customWidth="1"/>
    <col min="11272" max="11273" width="10.375" style="317" customWidth="1"/>
    <col min="11274" max="11274" width="7.25" style="317" customWidth="1"/>
    <col min="11275" max="11275" width="10.375" style="317" customWidth="1"/>
    <col min="11276" max="11277" width="9.125" style="317" customWidth="1"/>
    <col min="11278" max="11278" width="6.75" style="317" customWidth="1"/>
    <col min="11279" max="11279" width="9.125" style="317" customWidth="1"/>
    <col min="11280" max="11280" width="11" style="317" customWidth="1"/>
    <col min="11281" max="11281" width="11.25" style="317" customWidth="1"/>
    <col min="11282" max="11282" width="9.625" style="317" customWidth="1"/>
    <col min="11283" max="11283" width="10" style="317" customWidth="1"/>
    <col min="11284" max="11284" width="19.875" style="317" customWidth="1"/>
    <col min="11285" max="11288" width="0" style="317" hidden="1" customWidth="1"/>
    <col min="11289" max="11290" width="11.875" style="317" customWidth="1"/>
    <col min="11291" max="11291" width="7.375" style="317" customWidth="1"/>
    <col min="11292" max="11292" width="10.125" style="317" customWidth="1"/>
    <col min="11293" max="11294" width="10.375" style="317" customWidth="1"/>
    <col min="11295" max="11295" width="7.25" style="317" customWidth="1"/>
    <col min="11296" max="11296" width="10.375" style="317" customWidth="1"/>
    <col min="11297" max="11298" width="9.125" style="317" customWidth="1"/>
    <col min="11299" max="11299" width="6.75" style="317" customWidth="1"/>
    <col min="11300" max="11300" width="9.125" style="317" customWidth="1"/>
    <col min="11301" max="11301" width="11" style="317" customWidth="1"/>
    <col min="11302" max="11302" width="11.25" style="317" customWidth="1"/>
    <col min="11303" max="11303" width="9.625" style="317" customWidth="1"/>
    <col min="11304" max="11304" width="10" style="317" customWidth="1"/>
    <col min="11305" max="11305" width="9.625" style="317" customWidth="1"/>
    <col min="11306" max="11307" width="10.375" style="317" customWidth="1"/>
    <col min="11308" max="11308" width="11.375" style="317" customWidth="1"/>
    <col min="11309" max="11309" width="11.75" style="317" customWidth="1"/>
    <col min="11310" max="11310" width="11.125" style="317" customWidth="1"/>
    <col min="11311" max="11311" width="11.625" style="317" customWidth="1"/>
    <col min="11312" max="11312" width="10.75" style="317" customWidth="1"/>
    <col min="11313" max="11315" width="10.375" style="317" customWidth="1"/>
    <col min="11316" max="11316" width="13.625" style="317" customWidth="1"/>
    <col min="11317" max="11317" width="11.625" style="317" customWidth="1"/>
    <col min="11318" max="11318" width="11.875" style="317" customWidth="1"/>
    <col min="11319" max="11319" width="11.375" style="317" customWidth="1"/>
    <col min="11320" max="11321" width="13" style="317" customWidth="1"/>
    <col min="11322" max="11323" width="10.375" style="317" customWidth="1"/>
    <col min="11324" max="11324" width="11.25" style="317" customWidth="1"/>
    <col min="11325" max="11325" width="13.875" style="317" customWidth="1"/>
    <col min="11326" max="11326" width="10.375" style="317" customWidth="1"/>
    <col min="11327" max="11327" width="11.375" style="317" customWidth="1"/>
    <col min="11328" max="11333" width="10.375" style="317" customWidth="1"/>
    <col min="11334" max="11335" width="12.625" style="317" customWidth="1"/>
    <col min="11336" max="11337" width="10.375" style="317" customWidth="1"/>
    <col min="11338" max="11338" width="11.375" style="317" customWidth="1"/>
    <col min="11339" max="11339" width="11.75" style="317" customWidth="1"/>
    <col min="11340" max="11340" width="11.125" style="317" customWidth="1"/>
    <col min="11341" max="11341" width="11.625" style="317" customWidth="1"/>
    <col min="11342" max="11342" width="10.75" style="317" customWidth="1"/>
    <col min="11343" max="11345" width="10.375" style="317" customWidth="1"/>
    <col min="11346" max="11346" width="13.625" style="317" customWidth="1"/>
    <col min="11347" max="11347" width="11.625" style="317" customWidth="1"/>
    <col min="11348" max="11348" width="11.875" style="317" customWidth="1"/>
    <col min="11349" max="11349" width="11.375" style="317" customWidth="1"/>
    <col min="11350" max="11351" width="13" style="317" customWidth="1"/>
    <col min="11352" max="11353" width="10.375" style="317" customWidth="1"/>
    <col min="11354" max="11354" width="11.25" style="317" customWidth="1"/>
    <col min="11355" max="11355" width="13.875" style="317" customWidth="1"/>
    <col min="11356" max="11356" width="10.375" style="317" customWidth="1"/>
    <col min="11357" max="11357" width="11.375" style="317" customWidth="1"/>
    <col min="11358" max="11363" width="10.375" style="317" customWidth="1"/>
    <col min="11364" max="11365" width="12.625" style="317" customWidth="1"/>
    <col min="11366" max="11367" width="10.375" style="317" customWidth="1"/>
    <col min="11368" max="11368" width="11.375" style="317" customWidth="1"/>
    <col min="11369" max="11369" width="11.75" style="317" customWidth="1"/>
    <col min="11370" max="11370" width="11.125" style="317" customWidth="1"/>
    <col min="11371" max="11371" width="11.625" style="317" customWidth="1"/>
    <col min="11372" max="11372" width="10.75" style="317" customWidth="1"/>
    <col min="11373" max="11375" width="10.375" style="317" customWidth="1"/>
    <col min="11376" max="11376" width="13.625" style="317" customWidth="1"/>
    <col min="11377" max="11377" width="11.625" style="317" customWidth="1"/>
    <col min="11378" max="11378" width="11.875" style="317" customWidth="1"/>
    <col min="11379" max="11379" width="11.375" style="317" customWidth="1"/>
    <col min="11380" max="11381" width="13" style="317" customWidth="1"/>
    <col min="11382" max="11383" width="10.375" style="317" customWidth="1"/>
    <col min="11384" max="11384" width="11.25" style="317" customWidth="1"/>
    <col min="11385" max="11385" width="13.875" style="317" customWidth="1"/>
    <col min="11386" max="11386" width="10.375" style="317" customWidth="1"/>
    <col min="11387" max="11387" width="11.375" style="317" customWidth="1"/>
    <col min="11388" max="11388" width="18.125" style="317" customWidth="1"/>
    <col min="11389" max="11389" width="25" style="317" customWidth="1"/>
    <col min="11390" max="11393" width="10.375" style="317" customWidth="1"/>
    <col min="11394" max="11395" width="12.625" style="317" customWidth="1"/>
    <col min="11396" max="11397" width="10.375" style="317" customWidth="1"/>
    <col min="11398" max="11398" width="11.375" style="317" customWidth="1"/>
    <col min="11399" max="11399" width="11.75" style="317" customWidth="1"/>
    <col min="11400" max="11400" width="11.125" style="317" customWidth="1"/>
    <col min="11401" max="11401" width="11.625" style="317" customWidth="1"/>
    <col min="11402" max="11402" width="10.75" style="317" customWidth="1"/>
    <col min="11403" max="11404" width="10.375" style="317" customWidth="1"/>
    <col min="11405" max="11410" width="12.625" style="317" customWidth="1"/>
    <col min="11411" max="11414" width="11.625" style="317" customWidth="1"/>
    <col min="11415" max="11426" width="12.625" style="317" customWidth="1"/>
    <col min="11427" max="11427" width="7.125" style="317" customWidth="1"/>
    <col min="11428" max="11428" width="26.75" style="317" customWidth="1"/>
    <col min="11429" max="11429" width="12.875" style="317" customWidth="1"/>
    <col min="11430" max="11431" width="12.625" style="317" customWidth="1"/>
    <col min="11432" max="11432" width="12.25" style="317" customWidth="1"/>
    <col min="11433" max="11433" width="12.125" style="317" customWidth="1"/>
    <col min="11434" max="11434" width="11.875" style="317" customWidth="1"/>
    <col min="11435" max="11435" width="12.625" style="317" customWidth="1"/>
    <col min="11436" max="11436" width="12.375" style="317" customWidth="1"/>
    <col min="11437" max="11493" width="12.625" style="317" customWidth="1"/>
    <col min="11494" max="11494" width="9.375" style="317" customWidth="1"/>
    <col min="11495" max="11498" width="12.625" style="317" customWidth="1"/>
    <col min="11499" max="11499" width="12.25" style="317" customWidth="1"/>
    <col min="11500" max="11500" width="9.875" style="317" customWidth="1"/>
    <col min="11501" max="11501" width="11.25" style="317" customWidth="1"/>
    <col min="11502" max="11503" width="12.625" style="317" customWidth="1"/>
    <col min="11504" max="11504" width="14.875" style="317" customWidth="1"/>
    <col min="11505" max="11505" width="12.625" style="317" customWidth="1"/>
    <col min="11506" max="11516" width="12.625" style="317"/>
    <col min="11517" max="11520" width="0" style="317" hidden="1" customWidth="1"/>
    <col min="11521" max="11521" width="4.375" style="317" customWidth="1"/>
    <col min="11522" max="11522" width="39.125" style="317" customWidth="1"/>
    <col min="11523" max="11523" width="17.75" style="317" customWidth="1"/>
    <col min="11524" max="11525" width="11.875" style="317" customWidth="1"/>
    <col min="11526" max="11526" width="7.375" style="317" customWidth="1"/>
    <col min="11527" max="11527" width="10.125" style="317" customWidth="1"/>
    <col min="11528" max="11529" width="10.375" style="317" customWidth="1"/>
    <col min="11530" max="11530" width="7.25" style="317" customWidth="1"/>
    <col min="11531" max="11531" width="10.375" style="317" customWidth="1"/>
    <col min="11532" max="11533" width="9.125" style="317" customWidth="1"/>
    <col min="11534" max="11534" width="6.75" style="317" customWidth="1"/>
    <col min="11535" max="11535" width="9.125" style="317" customWidth="1"/>
    <col min="11536" max="11536" width="11" style="317" customWidth="1"/>
    <col min="11537" max="11537" width="11.25" style="317" customWidth="1"/>
    <col min="11538" max="11538" width="9.625" style="317" customWidth="1"/>
    <col min="11539" max="11539" width="10" style="317" customWidth="1"/>
    <col min="11540" max="11540" width="19.875" style="317" customWidth="1"/>
    <col min="11541" max="11544" width="0" style="317" hidden="1" customWidth="1"/>
    <col min="11545" max="11546" width="11.875" style="317" customWidth="1"/>
    <col min="11547" max="11547" width="7.375" style="317" customWidth="1"/>
    <col min="11548" max="11548" width="10.125" style="317" customWidth="1"/>
    <col min="11549" max="11550" width="10.375" style="317" customWidth="1"/>
    <col min="11551" max="11551" width="7.25" style="317" customWidth="1"/>
    <col min="11552" max="11552" width="10.375" style="317" customWidth="1"/>
    <col min="11553" max="11554" width="9.125" style="317" customWidth="1"/>
    <col min="11555" max="11555" width="6.75" style="317" customWidth="1"/>
    <col min="11556" max="11556" width="9.125" style="317" customWidth="1"/>
    <col min="11557" max="11557" width="11" style="317" customWidth="1"/>
    <col min="11558" max="11558" width="11.25" style="317" customWidth="1"/>
    <col min="11559" max="11559" width="9.625" style="317" customWidth="1"/>
    <col min="11560" max="11560" width="10" style="317" customWidth="1"/>
    <col min="11561" max="11561" width="9.625" style="317" customWidth="1"/>
    <col min="11562" max="11563" width="10.375" style="317" customWidth="1"/>
    <col min="11564" max="11564" width="11.375" style="317" customWidth="1"/>
    <col min="11565" max="11565" width="11.75" style="317" customWidth="1"/>
    <col min="11566" max="11566" width="11.125" style="317" customWidth="1"/>
    <col min="11567" max="11567" width="11.625" style="317" customWidth="1"/>
    <col min="11568" max="11568" width="10.75" style="317" customWidth="1"/>
    <col min="11569" max="11571" width="10.375" style="317" customWidth="1"/>
    <col min="11572" max="11572" width="13.625" style="317" customWidth="1"/>
    <col min="11573" max="11573" width="11.625" style="317" customWidth="1"/>
    <col min="11574" max="11574" width="11.875" style="317" customWidth="1"/>
    <col min="11575" max="11575" width="11.375" style="317" customWidth="1"/>
    <col min="11576" max="11577" width="13" style="317" customWidth="1"/>
    <col min="11578" max="11579" width="10.375" style="317" customWidth="1"/>
    <col min="11580" max="11580" width="11.25" style="317" customWidth="1"/>
    <col min="11581" max="11581" width="13.875" style="317" customWidth="1"/>
    <col min="11582" max="11582" width="10.375" style="317" customWidth="1"/>
    <col min="11583" max="11583" width="11.375" style="317" customWidth="1"/>
    <col min="11584" max="11589" width="10.375" style="317" customWidth="1"/>
    <col min="11590" max="11591" width="12.625" style="317" customWidth="1"/>
    <col min="11592" max="11593" width="10.375" style="317" customWidth="1"/>
    <col min="11594" max="11594" width="11.375" style="317" customWidth="1"/>
    <col min="11595" max="11595" width="11.75" style="317" customWidth="1"/>
    <col min="11596" max="11596" width="11.125" style="317" customWidth="1"/>
    <col min="11597" max="11597" width="11.625" style="317" customWidth="1"/>
    <col min="11598" max="11598" width="10.75" style="317" customWidth="1"/>
    <col min="11599" max="11601" width="10.375" style="317" customWidth="1"/>
    <col min="11602" max="11602" width="13.625" style="317" customWidth="1"/>
    <col min="11603" max="11603" width="11.625" style="317" customWidth="1"/>
    <col min="11604" max="11604" width="11.875" style="317" customWidth="1"/>
    <col min="11605" max="11605" width="11.375" style="317" customWidth="1"/>
    <col min="11606" max="11607" width="13" style="317" customWidth="1"/>
    <col min="11608" max="11609" width="10.375" style="317" customWidth="1"/>
    <col min="11610" max="11610" width="11.25" style="317" customWidth="1"/>
    <col min="11611" max="11611" width="13.875" style="317" customWidth="1"/>
    <col min="11612" max="11612" width="10.375" style="317" customWidth="1"/>
    <col min="11613" max="11613" width="11.375" style="317" customWidth="1"/>
    <col min="11614" max="11619" width="10.375" style="317" customWidth="1"/>
    <col min="11620" max="11621" width="12.625" style="317" customWidth="1"/>
    <col min="11622" max="11623" width="10.375" style="317" customWidth="1"/>
    <col min="11624" max="11624" width="11.375" style="317" customWidth="1"/>
    <col min="11625" max="11625" width="11.75" style="317" customWidth="1"/>
    <col min="11626" max="11626" width="11.125" style="317" customWidth="1"/>
    <col min="11627" max="11627" width="11.625" style="317" customWidth="1"/>
    <col min="11628" max="11628" width="10.75" style="317" customWidth="1"/>
    <col min="11629" max="11631" width="10.375" style="317" customWidth="1"/>
    <col min="11632" max="11632" width="13.625" style="317" customWidth="1"/>
    <col min="11633" max="11633" width="11.625" style="317" customWidth="1"/>
    <col min="11634" max="11634" width="11.875" style="317" customWidth="1"/>
    <col min="11635" max="11635" width="11.375" style="317" customWidth="1"/>
    <col min="11636" max="11637" width="13" style="317" customWidth="1"/>
    <col min="11638" max="11639" width="10.375" style="317" customWidth="1"/>
    <col min="11640" max="11640" width="11.25" style="317" customWidth="1"/>
    <col min="11641" max="11641" width="13.875" style="317" customWidth="1"/>
    <col min="11642" max="11642" width="10.375" style="317" customWidth="1"/>
    <col min="11643" max="11643" width="11.375" style="317" customWidth="1"/>
    <col min="11644" max="11644" width="18.125" style="317" customWidth="1"/>
    <col min="11645" max="11645" width="25" style="317" customWidth="1"/>
    <col min="11646" max="11649" width="10.375" style="317" customWidth="1"/>
    <col min="11650" max="11651" width="12.625" style="317" customWidth="1"/>
    <col min="11652" max="11653" width="10.375" style="317" customWidth="1"/>
    <col min="11654" max="11654" width="11.375" style="317" customWidth="1"/>
    <col min="11655" max="11655" width="11.75" style="317" customWidth="1"/>
    <col min="11656" max="11656" width="11.125" style="317" customWidth="1"/>
    <col min="11657" max="11657" width="11.625" style="317" customWidth="1"/>
    <col min="11658" max="11658" width="10.75" style="317" customWidth="1"/>
    <col min="11659" max="11660" width="10.375" style="317" customWidth="1"/>
    <col min="11661" max="11666" width="12.625" style="317" customWidth="1"/>
    <col min="11667" max="11670" width="11.625" style="317" customWidth="1"/>
    <col min="11671" max="11682" width="12.625" style="317" customWidth="1"/>
    <col min="11683" max="11683" width="7.125" style="317" customWidth="1"/>
    <col min="11684" max="11684" width="26.75" style="317" customWidth="1"/>
    <col min="11685" max="11685" width="12.875" style="317" customWidth="1"/>
    <col min="11686" max="11687" width="12.625" style="317" customWidth="1"/>
    <col min="11688" max="11688" width="12.25" style="317" customWidth="1"/>
    <col min="11689" max="11689" width="12.125" style="317" customWidth="1"/>
    <col min="11690" max="11690" width="11.875" style="317" customWidth="1"/>
    <col min="11691" max="11691" width="12.625" style="317" customWidth="1"/>
    <col min="11692" max="11692" width="12.375" style="317" customWidth="1"/>
    <col min="11693" max="11749" width="12.625" style="317" customWidth="1"/>
    <col min="11750" max="11750" width="9.375" style="317" customWidth="1"/>
    <col min="11751" max="11754" width="12.625" style="317" customWidth="1"/>
    <col min="11755" max="11755" width="12.25" style="317" customWidth="1"/>
    <col min="11756" max="11756" width="9.875" style="317" customWidth="1"/>
    <col min="11757" max="11757" width="11.25" style="317" customWidth="1"/>
    <col min="11758" max="11759" width="12.625" style="317" customWidth="1"/>
    <col min="11760" max="11760" width="14.875" style="317" customWidth="1"/>
    <col min="11761" max="11761" width="12.625" style="317" customWidth="1"/>
    <col min="11762" max="11772" width="12.625" style="317"/>
    <col min="11773" max="11776" width="0" style="317" hidden="1" customWidth="1"/>
    <col min="11777" max="11777" width="4.375" style="317" customWidth="1"/>
    <col min="11778" max="11778" width="39.125" style="317" customWidth="1"/>
    <col min="11779" max="11779" width="17.75" style="317" customWidth="1"/>
    <col min="11780" max="11781" width="11.875" style="317" customWidth="1"/>
    <col min="11782" max="11782" width="7.375" style="317" customWidth="1"/>
    <col min="11783" max="11783" width="10.125" style="317" customWidth="1"/>
    <col min="11784" max="11785" width="10.375" style="317" customWidth="1"/>
    <col min="11786" max="11786" width="7.25" style="317" customWidth="1"/>
    <col min="11787" max="11787" width="10.375" style="317" customWidth="1"/>
    <col min="11788" max="11789" width="9.125" style="317" customWidth="1"/>
    <col min="11790" max="11790" width="6.75" style="317" customWidth="1"/>
    <col min="11791" max="11791" width="9.125" style="317" customWidth="1"/>
    <col min="11792" max="11792" width="11" style="317" customWidth="1"/>
    <col min="11793" max="11793" width="11.25" style="317" customWidth="1"/>
    <col min="11794" max="11794" width="9.625" style="317" customWidth="1"/>
    <col min="11795" max="11795" width="10" style="317" customWidth="1"/>
    <col min="11796" max="11796" width="19.875" style="317" customWidth="1"/>
    <col min="11797" max="11800" width="0" style="317" hidden="1" customWidth="1"/>
    <col min="11801" max="11802" width="11.875" style="317" customWidth="1"/>
    <col min="11803" max="11803" width="7.375" style="317" customWidth="1"/>
    <col min="11804" max="11804" width="10.125" style="317" customWidth="1"/>
    <col min="11805" max="11806" width="10.375" style="317" customWidth="1"/>
    <col min="11807" max="11807" width="7.25" style="317" customWidth="1"/>
    <col min="11808" max="11808" width="10.375" style="317" customWidth="1"/>
    <col min="11809" max="11810" width="9.125" style="317" customWidth="1"/>
    <col min="11811" max="11811" width="6.75" style="317" customWidth="1"/>
    <col min="11812" max="11812" width="9.125" style="317" customWidth="1"/>
    <col min="11813" max="11813" width="11" style="317" customWidth="1"/>
    <col min="11814" max="11814" width="11.25" style="317" customWidth="1"/>
    <col min="11815" max="11815" width="9.625" style="317" customWidth="1"/>
    <col min="11816" max="11816" width="10" style="317" customWidth="1"/>
    <col min="11817" max="11817" width="9.625" style="317" customWidth="1"/>
    <col min="11818" max="11819" width="10.375" style="317" customWidth="1"/>
    <col min="11820" max="11820" width="11.375" style="317" customWidth="1"/>
    <col min="11821" max="11821" width="11.75" style="317" customWidth="1"/>
    <col min="11822" max="11822" width="11.125" style="317" customWidth="1"/>
    <col min="11823" max="11823" width="11.625" style="317" customWidth="1"/>
    <col min="11824" max="11824" width="10.75" style="317" customWidth="1"/>
    <col min="11825" max="11827" width="10.375" style="317" customWidth="1"/>
    <col min="11828" max="11828" width="13.625" style="317" customWidth="1"/>
    <col min="11829" max="11829" width="11.625" style="317" customWidth="1"/>
    <col min="11830" max="11830" width="11.875" style="317" customWidth="1"/>
    <col min="11831" max="11831" width="11.375" style="317" customWidth="1"/>
    <col min="11832" max="11833" width="13" style="317" customWidth="1"/>
    <col min="11834" max="11835" width="10.375" style="317" customWidth="1"/>
    <col min="11836" max="11836" width="11.25" style="317" customWidth="1"/>
    <col min="11837" max="11837" width="13.875" style="317" customWidth="1"/>
    <col min="11838" max="11838" width="10.375" style="317" customWidth="1"/>
    <col min="11839" max="11839" width="11.375" style="317" customWidth="1"/>
    <col min="11840" max="11845" width="10.375" style="317" customWidth="1"/>
    <col min="11846" max="11847" width="12.625" style="317" customWidth="1"/>
    <col min="11848" max="11849" width="10.375" style="317" customWidth="1"/>
    <col min="11850" max="11850" width="11.375" style="317" customWidth="1"/>
    <col min="11851" max="11851" width="11.75" style="317" customWidth="1"/>
    <col min="11852" max="11852" width="11.125" style="317" customWidth="1"/>
    <col min="11853" max="11853" width="11.625" style="317" customWidth="1"/>
    <col min="11854" max="11854" width="10.75" style="317" customWidth="1"/>
    <col min="11855" max="11857" width="10.375" style="317" customWidth="1"/>
    <col min="11858" max="11858" width="13.625" style="317" customWidth="1"/>
    <col min="11859" max="11859" width="11.625" style="317" customWidth="1"/>
    <col min="11860" max="11860" width="11.875" style="317" customWidth="1"/>
    <col min="11861" max="11861" width="11.375" style="317" customWidth="1"/>
    <col min="11862" max="11863" width="13" style="317" customWidth="1"/>
    <col min="11864" max="11865" width="10.375" style="317" customWidth="1"/>
    <col min="11866" max="11866" width="11.25" style="317" customWidth="1"/>
    <col min="11867" max="11867" width="13.875" style="317" customWidth="1"/>
    <col min="11868" max="11868" width="10.375" style="317" customWidth="1"/>
    <col min="11869" max="11869" width="11.375" style="317" customWidth="1"/>
    <col min="11870" max="11875" width="10.375" style="317" customWidth="1"/>
    <col min="11876" max="11877" width="12.625" style="317" customWidth="1"/>
    <col min="11878" max="11879" width="10.375" style="317" customWidth="1"/>
    <col min="11880" max="11880" width="11.375" style="317" customWidth="1"/>
    <col min="11881" max="11881" width="11.75" style="317" customWidth="1"/>
    <col min="11882" max="11882" width="11.125" style="317" customWidth="1"/>
    <col min="11883" max="11883" width="11.625" style="317" customWidth="1"/>
    <col min="11884" max="11884" width="10.75" style="317" customWidth="1"/>
    <col min="11885" max="11887" width="10.375" style="317" customWidth="1"/>
    <col min="11888" max="11888" width="13.625" style="317" customWidth="1"/>
    <col min="11889" max="11889" width="11.625" style="317" customWidth="1"/>
    <col min="11890" max="11890" width="11.875" style="317" customWidth="1"/>
    <col min="11891" max="11891" width="11.375" style="317" customWidth="1"/>
    <col min="11892" max="11893" width="13" style="317" customWidth="1"/>
    <col min="11894" max="11895" width="10.375" style="317" customWidth="1"/>
    <col min="11896" max="11896" width="11.25" style="317" customWidth="1"/>
    <col min="11897" max="11897" width="13.875" style="317" customWidth="1"/>
    <col min="11898" max="11898" width="10.375" style="317" customWidth="1"/>
    <col min="11899" max="11899" width="11.375" style="317" customWidth="1"/>
    <col min="11900" max="11900" width="18.125" style="317" customWidth="1"/>
    <col min="11901" max="11901" width="25" style="317" customWidth="1"/>
    <col min="11902" max="11905" width="10.375" style="317" customWidth="1"/>
    <col min="11906" max="11907" width="12.625" style="317" customWidth="1"/>
    <col min="11908" max="11909" width="10.375" style="317" customWidth="1"/>
    <col min="11910" max="11910" width="11.375" style="317" customWidth="1"/>
    <col min="11911" max="11911" width="11.75" style="317" customWidth="1"/>
    <col min="11912" max="11912" width="11.125" style="317" customWidth="1"/>
    <col min="11913" max="11913" width="11.625" style="317" customWidth="1"/>
    <col min="11914" max="11914" width="10.75" style="317" customWidth="1"/>
    <col min="11915" max="11916" width="10.375" style="317" customWidth="1"/>
    <col min="11917" max="11922" width="12.625" style="317" customWidth="1"/>
    <col min="11923" max="11926" width="11.625" style="317" customWidth="1"/>
    <col min="11927" max="11938" width="12.625" style="317" customWidth="1"/>
    <col min="11939" max="11939" width="7.125" style="317" customWidth="1"/>
    <col min="11940" max="11940" width="26.75" style="317" customWidth="1"/>
    <col min="11941" max="11941" width="12.875" style="317" customWidth="1"/>
    <col min="11942" max="11943" width="12.625" style="317" customWidth="1"/>
    <col min="11944" max="11944" width="12.25" style="317" customWidth="1"/>
    <col min="11945" max="11945" width="12.125" style="317" customWidth="1"/>
    <col min="11946" max="11946" width="11.875" style="317" customWidth="1"/>
    <col min="11947" max="11947" width="12.625" style="317" customWidth="1"/>
    <col min="11948" max="11948" width="12.375" style="317" customWidth="1"/>
    <col min="11949" max="12005" width="12.625" style="317" customWidth="1"/>
    <col min="12006" max="12006" width="9.375" style="317" customWidth="1"/>
    <col min="12007" max="12010" width="12.625" style="317" customWidth="1"/>
    <col min="12011" max="12011" width="12.25" style="317" customWidth="1"/>
    <col min="12012" max="12012" width="9.875" style="317" customWidth="1"/>
    <col min="12013" max="12013" width="11.25" style="317" customWidth="1"/>
    <col min="12014" max="12015" width="12.625" style="317" customWidth="1"/>
    <col min="12016" max="12016" width="14.875" style="317" customWidth="1"/>
    <col min="12017" max="12017" width="12.625" style="317" customWidth="1"/>
    <col min="12018" max="12028" width="12.625" style="317"/>
    <col min="12029" max="12032" width="0" style="317" hidden="1" customWidth="1"/>
    <col min="12033" max="12033" width="4.375" style="317" customWidth="1"/>
    <col min="12034" max="12034" width="39.125" style="317" customWidth="1"/>
    <col min="12035" max="12035" width="17.75" style="317" customWidth="1"/>
    <col min="12036" max="12037" width="11.875" style="317" customWidth="1"/>
    <col min="12038" max="12038" width="7.375" style="317" customWidth="1"/>
    <col min="12039" max="12039" width="10.125" style="317" customWidth="1"/>
    <col min="12040" max="12041" width="10.375" style="317" customWidth="1"/>
    <col min="12042" max="12042" width="7.25" style="317" customWidth="1"/>
    <col min="12043" max="12043" width="10.375" style="317" customWidth="1"/>
    <col min="12044" max="12045" width="9.125" style="317" customWidth="1"/>
    <col min="12046" max="12046" width="6.75" style="317" customWidth="1"/>
    <col min="12047" max="12047" width="9.125" style="317" customWidth="1"/>
    <col min="12048" max="12048" width="11" style="317" customWidth="1"/>
    <col min="12049" max="12049" width="11.25" style="317" customWidth="1"/>
    <col min="12050" max="12050" width="9.625" style="317" customWidth="1"/>
    <col min="12051" max="12051" width="10" style="317" customWidth="1"/>
    <col min="12052" max="12052" width="19.875" style="317" customWidth="1"/>
    <col min="12053" max="12056" width="0" style="317" hidden="1" customWidth="1"/>
    <col min="12057" max="12058" width="11.875" style="317" customWidth="1"/>
    <col min="12059" max="12059" width="7.375" style="317" customWidth="1"/>
    <col min="12060" max="12060" width="10.125" style="317" customWidth="1"/>
    <col min="12061" max="12062" width="10.375" style="317" customWidth="1"/>
    <col min="12063" max="12063" width="7.25" style="317" customWidth="1"/>
    <col min="12064" max="12064" width="10.375" style="317" customWidth="1"/>
    <col min="12065" max="12066" width="9.125" style="317" customWidth="1"/>
    <col min="12067" max="12067" width="6.75" style="317" customWidth="1"/>
    <col min="12068" max="12068" width="9.125" style="317" customWidth="1"/>
    <col min="12069" max="12069" width="11" style="317" customWidth="1"/>
    <col min="12070" max="12070" width="11.25" style="317" customWidth="1"/>
    <col min="12071" max="12071" width="9.625" style="317" customWidth="1"/>
    <col min="12072" max="12072" width="10" style="317" customWidth="1"/>
    <col min="12073" max="12073" width="9.625" style="317" customWidth="1"/>
    <col min="12074" max="12075" width="10.375" style="317" customWidth="1"/>
    <col min="12076" max="12076" width="11.375" style="317" customWidth="1"/>
    <col min="12077" max="12077" width="11.75" style="317" customWidth="1"/>
    <col min="12078" max="12078" width="11.125" style="317" customWidth="1"/>
    <col min="12079" max="12079" width="11.625" style="317" customWidth="1"/>
    <col min="12080" max="12080" width="10.75" style="317" customWidth="1"/>
    <col min="12081" max="12083" width="10.375" style="317" customWidth="1"/>
    <col min="12084" max="12084" width="13.625" style="317" customWidth="1"/>
    <col min="12085" max="12085" width="11.625" style="317" customWidth="1"/>
    <col min="12086" max="12086" width="11.875" style="317" customWidth="1"/>
    <col min="12087" max="12087" width="11.375" style="317" customWidth="1"/>
    <col min="12088" max="12089" width="13" style="317" customWidth="1"/>
    <col min="12090" max="12091" width="10.375" style="317" customWidth="1"/>
    <col min="12092" max="12092" width="11.25" style="317" customWidth="1"/>
    <col min="12093" max="12093" width="13.875" style="317" customWidth="1"/>
    <col min="12094" max="12094" width="10.375" style="317" customWidth="1"/>
    <col min="12095" max="12095" width="11.375" style="317" customWidth="1"/>
    <col min="12096" max="12101" width="10.375" style="317" customWidth="1"/>
    <col min="12102" max="12103" width="12.625" style="317" customWidth="1"/>
    <col min="12104" max="12105" width="10.375" style="317" customWidth="1"/>
    <col min="12106" max="12106" width="11.375" style="317" customWidth="1"/>
    <col min="12107" max="12107" width="11.75" style="317" customWidth="1"/>
    <col min="12108" max="12108" width="11.125" style="317" customWidth="1"/>
    <col min="12109" max="12109" width="11.625" style="317" customWidth="1"/>
    <col min="12110" max="12110" width="10.75" style="317" customWidth="1"/>
    <col min="12111" max="12113" width="10.375" style="317" customWidth="1"/>
    <col min="12114" max="12114" width="13.625" style="317" customWidth="1"/>
    <col min="12115" max="12115" width="11.625" style="317" customWidth="1"/>
    <col min="12116" max="12116" width="11.875" style="317" customWidth="1"/>
    <col min="12117" max="12117" width="11.375" style="317" customWidth="1"/>
    <col min="12118" max="12119" width="13" style="317" customWidth="1"/>
    <col min="12120" max="12121" width="10.375" style="317" customWidth="1"/>
    <col min="12122" max="12122" width="11.25" style="317" customWidth="1"/>
    <col min="12123" max="12123" width="13.875" style="317" customWidth="1"/>
    <col min="12124" max="12124" width="10.375" style="317" customWidth="1"/>
    <col min="12125" max="12125" width="11.375" style="317" customWidth="1"/>
    <col min="12126" max="12131" width="10.375" style="317" customWidth="1"/>
    <col min="12132" max="12133" width="12.625" style="317" customWidth="1"/>
    <col min="12134" max="12135" width="10.375" style="317" customWidth="1"/>
    <col min="12136" max="12136" width="11.375" style="317" customWidth="1"/>
    <col min="12137" max="12137" width="11.75" style="317" customWidth="1"/>
    <col min="12138" max="12138" width="11.125" style="317" customWidth="1"/>
    <col min="12139" max="12139" width="11.625" style="317" customWidth="1"/>
    <col min="12140" max="12140" width="10.75" style="317" customWidth="1"/>
    <col min="12141" max="12143" width="10.375" style="317" customWidth="1"/>
    <col min="12144" max="12144" width="13.625" style="317" customWidth="1"/>
    <col min="12145" max="12145" width="11.625" style="317" customWidth="1"/>
    <col min="12146" max="12146" width="11.875" style="317" customWidth="1"/>
    <col min="12147" max="12147" width="11.375" style="317" customWidth="1"/>
    <col min="12148" max="12149" width="13" style="317" customWidth="1"/>
    <col min="12150" max="12151" width="10.375" style="317" customWidth="1"/>
    <col min="12152" max="12152" width="11.25" style="317" customWidth="1"/>
    <col min="12153" max="12153" width="13.875" style="317" customWidth="1"/>
    <col min="12154" max="12154" width="10.375" style="317" customWidth="1"/>
    <col min="12155" max="12155" width="11.375" style="317" customWidth="1"/>
    <col min="12156" max="12156" width="18.125" style="317" customWidth="1"/>
    <col min="12157" max="12157" width="25" style="317" customWidth="1"/>
    <col min="12158" max="12161" width="10.375" style="317" customWidth="1"/>
    <col min="12162" max="12163" width="12.625" style="317" customWidth="1"/>
    <col min="12164" max="12165" width="10.375" style="317" customWidth="1"/>
    <col min="12166" max="12166" width="11.375" style="317" customWidth="1"/>
    <col min="12167" max="12167" width="11.75" style="317" customWidth="1"/>
    <col min="12168" max="12168" width="11.125" style="317" customWidth="1"/>
    <col min="12169" max="12169" width="11.625" style="317" customWidth="1"/>
    <col min="12170" max="12170" width="10.75" style="317" customWidth="1"/>
    <col min="12171" max="12172" width="10.375" style="317" customWidth="1"/>
    <col min="12173" max="12178" width="12.625" style="317" customWidth="1"/>
    <col min="12179" max="12182" width="11.625" style="317" customWidth="1"/>
    <col min="12183" max="12194" width="12.625" style="317" customWidth="1"/>
    <col min="12195" max="12195" width="7.125" style="317" customWidth="1"/>
    <col min="12196" max="12196" width="26.75" style="317" customWidth="1"/>
    <col min="12197" max="12197" width="12.875" style="317" customWidth="1"/>
    <col min="12198" max="12199" width="12.625" style="317" customWidth="1"/>
    <col min="12200" max="12200" width="12.25" style="317" customWidth="1"/>
    <col min="12201" max="12201" width="12.125" style="317" customWidth="1"/>
    <col min="12202" max="12202" width="11.875" style="317" customWidth="1"/>
    <col min="12203" max="12203" width="12.625" style="317" customWidth="1"/>
    <col min="12204" max="12204" width="12.375" style="317" customWidth="1"/>
    <col min="12205" max="12261" width="12.625" style="317" customWidth="1"/>
    <col min="12262" max="12262" width="9.375" style="317" customWidth="1"/>
    <col min="12263" max="12266" width="12.625" style="317" customWidth="1"/>
    <col min="12267" max="12267" width="12.25" style="317" customWidth="1"/>
    <col min="12268" max="12268" width="9.875" style="317" customWidth="1"/>
    <col min="12269" max="12269" width="11.25" style="317" customWidth="1"/>
    <col min="12270" max="12271" width="12.625" style="317" customWidth="1"/>
    <col min="12272" max="12272" width="14.875" style="317" customWidth="1"/>
    <col min="12273" max="12273" width="12.625" style="317" customWidth="1"/>
    <col min="12274" max="12284" width="12.625" style="317"/>
    <col min="12285" max="12288" width="0" style="317" hidden="1" customWidth="1"/>
    <col min="12289" max="12289" width="4.375" style="317" customWidth="1"/>
    <col min="12290" max="12290" width="39.125" style="317" customWidth="1"/>
    <col min="12291" max="12291" width="17.75" style="317" customWidth="1"/>
    <col min="12292" max="12293" width="11.875" style="317" customWidth="1"/>
    <col min="12294" max="12294" width="7.375" style="317" customWidth="1"/>
    <col min="12295" max="12295" width="10.125" style="317" customWidth="1"/>
    <col min="12296" max="12297" width="10.375" style="317" customWidth="1"/>
    <col min="12298" max="12298" width="7.25" style="317" customWidth="1"/>
    <col min="12299" max="12299" width="10.375" style="317" customWidth="1"/>
    <col min="12300" max="12301" width="9.125" style="317" customWidth="1"/>
    <col min="12302" max="12302" width="6.75" style="317" customWidth="1"/>
    <col min="12303" max="12303" width="9.125" style="317" customWidth="1"/>
    <col min="12304" max="12304" width="11" style="317" customWidth="1"/>
    <col min="12305" max="12305" width="11.25" style="317" customWidth="1"/>
    <col min="12306" max="12306" width="9.625" style="317" customWidth="1"/>
    <col min="12307" max="12307" width="10" style="317" customWidth="1"/>
    <col min="12308" max="12308" width="19.875" style="317" customWidth="1"/>
    <col min="12309" max="12312" width="0" style="317" hidden="1" customWidth="1"/>
    <col min="12313" max="12314" width="11.875" style="317" customWidth="1"/>
    <col min="12315" max="12315" width="7.375" style="317" customWidth="1"/>
    <col min="12316" max="12316" width="10.125" style="317" customWidth="1"/>
    <col min="12317" max="12318" width="10.375" style="317" customWidth="1"/>
    <col min="12319" max="12319" width="7.25" style="317" customWidth="1"/>
    <col min="12320" max="12320" width="10.375" style="317" customWidth="1"/>
    <col min="12321" max="12322" width="9.125" style="317" customWidth="1"/>
    <col min="12323" max="12323" width="6.75" style="317" customWidth="1"/>
    <col min="12324" max="12324" width="9.125" style="317" customWidth="1"/>
    <col min="12325" max="12325" width="11" style="317" customWidth="1"/>
    <col min="12326" max="12326" width="11.25" style="317" customWidth="1"/>
    <col min="12327" max="12327" width="9.625" style="317" customWidth="1"/>
    <col min="12328" max="12328" width="10" style="317" customWidth="1"/>
    <col min="12329" max="12329" width="9.625" style="317" customWidth="1"/>
    <col min="12330" max="12331" width="10.375" style="317" customWidth="1"/>
    <col min="12332" max="12332" width="11.375" style="317" customWidth="1"/>
    <col min="12333" max="12333" width="11.75" style="317" customWidth="1"/>
    <col min="12334" max="12334" width="11.125" style="317" customWidth="1"/>
    <col min="12335" max="12335" width="11.625" style="317" customWidth="1"/>
    <col min="12336" max="12336" width="10.75" style="317" customWidth="1"/>
    <col min="12337" max="12339" width="10.375" style="317" customWidth="1"/>
    <col min="12340" max="12340" width="13.625" style="317" customWidth="1"/>
    <col min="12341" max="12341" width="11.625" style="317" customWidth="1"/>
    <col min="12342" max="12342" width="11.875" style="317" customWidth="1"/>
    <col min="12343" max="12343" width="11.375" style="317" customWidth="1"/>
    <col min="12344" max="12345" width="13" style="317" customWidth="1"/>
    <col min="12346" max="12347" width="10.375" style="317" customWidth="1"/>
    <col min="12348" max="12348" width="11.25" style="317" customWidth="1"/>
    <col min="12349" max="12349" width="13.875" style="317" customWidth="1"/>
    <col min="12350" max="12350" width="10.375" style="317" customWidth="1"/>
    <col min="12351" max="12351" width="11.375" style="317" customWidth="1"/>
    <col min="12352" max="12357" width="10.375" style="317" customWidth="1"/>
    <col min="12358" max="12359" width="12.625" style="317" customWidth="1"/>
    <col min="12360" max="12361" width="10.375" style="317" customWidth="1"/>
    <col min="12362" max="12362" width="11.375" style="317" customWidth="1"/>
    <col min="12363" max="12363" width="11.75" style="317" customWidth="1"/>
    <col min="12364" max="12364" width="11.125" style="317" customWidth="1"/>
    <col min="12365" max="12365" width="11.625" style="317" customWidth="1"/>
    <col min="12366" max="12366" width="10.75" style="317" customWidth="1"/>
    <col min="12367" max="12369" width="10.375" style="317" customWidth="1"/>
    <col min="12370" max="12370" width="13.625" style="317" customWidth="1"/>
    <col min="12371" max="12371" width="11.625" style="317" customWidth="1"/>
    <col min="12372" max="12372" width="11.875" style="317" customWidth="1"/>
    <col min="12373" max="12373" width="11.375" style="317" customWidth="1"/>
    <col min="12374" max="12375" width="13" style="317" customWidth="1"/>
    <col min="12376" max="12377" width="10.375" style="317" customWidth="1"/>
    <col min="12378" max="12378" width="11.25" style="317" customWidth="1"/>
    <col min="12379" max="12379" width="13.875" style="317" customWidth="1"/>
    <col min="12380" max="12380" width="10.375" style="317" customWidth="1"/>
    <col min="12381" max="12381" width="11.375" style="317" customWidth="1"/>
    <col min="12382" max="12387" width="10.375" style="317" customWidth="1"/>
    <col min="12388" max="12389" width="12.625" style="317" customWidth="1"/>
    <col min="12390" max="12391" width="10.375" style="317" customWidth="1"/>
    <col min="12392" max="12392" width="11.375" style="317" customWidth="1"/>
    <col min="12393" max="12393" width="11.75" style="317" customWidth="1"/>
    <col min="12394" max="12394" width="11.125" style="317" customWidth="1"/>
    <col min="12395" max="12395" width="11.625" style="317" customWidth="1"/>
    <col min="12396" max="12396" width="10.75" style="317" customWidth="1"/>
    <col min="12397" max="12399" width="10.375" style="317" customWidth="1"/>
    <col min="12400" max="12400" width="13.625" style="317" customWidth="1"/>
    <col min="12401" max="12401" width="11.625" style="317" customWidth="1"/>
    <col min="12402" max="12402" width="11.875" style="317" customWidth="1"/>
    <col min="12403" max="12403" width="11.375" style="317" customWidth="1"/>
    <col min="12404" max="12405" width="13" style="317" customWidth="1"/>
    <col min="12406" max="12407" width="10.375" style="317" customWidth="1"/>
    <col min="12408" max="12408" width="11.25" style="317" customWidth="1"/>
    <col min="12409" max="12409" width="13.875" style="317" customWidth="1"/>
    <col min="12410" max="12410" width="10.375" style="317" customWidth="1"/>
    <col min="12411" max="12411" width="11.375" style="317" customWidth="1"/>
    <col min="12412" max="12412" width="18.125" style="317" customWidth="1"/>
    <col min="12413" max="12413" width="25" style="317" customWidth="1"/>
    <col min="12414" max="12417" width="10.375" style="317" customWidth="1"/>
    <col min="12418" max="12419" width="12.625" style="317" customWidth="1"/>
    <col min="12420" max="12421" width="10.375" style="317" customWidth="1"/>
    <col min="12422" max="12422" width="11.375" style="317" customWidth="1"/>
    <col min="12423" max="12423" width="11.75" style="317" customWidth="1"/>
    <col min="12424" max="12424" width="11.125" style="317" customWidth="1"/>
    <col min="12425" max="12425" width="11.625" style="317" customWidth="1"/>
    <col min="12426" max="12426" width="10.75" style="317" customWidth="1"/>
    <col min="12427" max="12428" width="10.375" style="317" customWidth="1"/>
    <col min="12429" max="12434" width="12.625" style="317" customWidth="1"/>
    <col min="12435" max="12438" width="11.625" style="317" customWidth="1"/>
    <col min="12439" max="12450" width="12.625" style="317" customWidth="1"/>
    <col min="12451" max="12451" width="7.125" style="317" customWidth="1"/>
    <col min="12452" max="12452" width="26.75" style="317" customWidth="1"/>
    <col min="12453" max="12453" width="12.875" style="317" customWidth="1"/>
    <col min="12454" max="12455" width="12.625" style="317" customWidth="1"/>
    <col min="12456" max="12456" width="12.25" style="317" customWidth="1"/>
    <col min="12457" max="12457" width="12.125" style="317" customWidth="1"/>
    <col min="12458" max="12458" width="11.875" style="317" customWidth="1"/>
    <col min="12459" max="12459" width="12.625" style="317" customWidth="1"/>
    <col min="12460" max="12460" width="12.375" style="317" customWidth="1"/>
    <col min="12461" max="12517" width="12.625" style="317" customWidth="1"/>
    <col min="12518" max="12518" width="9.375" style="317" customWidth="1"/>
    <col min="12519" max="12522" width="12.625" style="317" customWidth="1"/>
    <col min="12523" max="12523" width="12.25" style="317" customWidth="1"/>
    <col min="12524" max="12524" width="9.875" style="317" customWidth="1"/>
    <col min="12525" max="12525" width="11.25" style="317" customWidth="1"/>
    <col min="12526" max="12527" width="12.625" style="317" customWidth="1"/>
    <col min="12528" max="12528" width="14.875" style="317" customWidth="1"/>
    <col min="12529" max="12529" width="12.625" style="317" customWidth="1"/>
    <col min="12530" max="16384" width="12.625" style="317"/>
  </cols>
  <sheetData>
    <row r="1" spans="1:41" ht="21.75" customHeight="1">
      <c r="E1" s="422" t="s">
        <v>1359</v>
      </c>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422"/>
      <c r="AK1" s="422"/>
      <c r="AL1" s="422"/>
      <c r="AM1" s="422"/>
      <c r="AN1" s="422"/>
      <c r="AO1" s="422"/>
    </row>
    <row r="2" spans="1:41" ht="36.75" customHeight="1">
      <c r="E2" s="408" t="s">
        <v>1364</v>
      </c>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8"/>
      <c r="AM2" s="408"/>
      <c r="AN2" s="408"/>
      <c r="AO2" s="408"/>
    </row>
    <row r="3" spans="1:41" ht="15.75">
      <c r="E3" s="423" t="s">
        <v>837</v>
      </c>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row>
    <row r="4" spans="1:41" ht="15.75">
      <c r="E4" s="424" t="s">
        <v>1361</v>
      </c>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row>
    <row r="5" spans="1:41" ht="15.75">
      <c r="E5" s="318"/>
      <c r="F5" s="319"/>
      <c r="G5" s="319"/>
      <c r="H5" s="320"/>
      <c r="I5" s="321"/>
      <c r="J5" s="321"/>
      <c r="K5" s="321"/>
      <c r="L5" s="321"/>
      <c r="M5" s="321"/>
      <c r="N5" s="321"/>
      <c r="O5" s="321"/>
      <c r="P5" s="321"/>
      <c r="Q5" s="321"/>
      <c r="R5" s="321"/>
      <c r="S5" s="321"/>
      <c r="T5" s="321"/>
      <c r="U5" s="321"/>
      <c r="V5" s="321"/>
      <c r="W5" s="321"/>
      <c r="X5" s="319"/>
      <c r="Y5" s="322"/>
      <c r="Z5" s="322"/>
      <c r="AA5" s="407" t="s">
        <v>1343</v>
      </c>
      <c r="AB5" s="407"/>
      <c r="AC5" s="407"/>
      <c r="AD5" s="407"/>
      <c r="AE5" s="407"/>
      <c r="AF5" s="407"/>
      <c r="AG5" s="407"/>
      <c r="AH5" s="407"/>
      <c r="AI5" s="407"/>
      <c r="AJ5" s="407"/>
      <c r="AK5" s="407"/>
      <c r="AL5" s="407"/>
      <c r="AM5" s="407"/>
      <c r="AN5" s="407"/>
      <c r="AO5" s="407"/>
    </row>
    <row r="6" spans="1:41" s="323" customFormat="1" ht="43.5" customHeight="1">
      <c r="E6" s="410" t="s">
        <v>0</v>
      </c>
      <c r="F6" s="425"/>
      <c r="G6" s="426" t="str">
        <f>'[1]PHỤ LỤC CT2'!G6:W6</f>
        <v>Kế hoạch đầu tư công trung hạn giai đoạn 2021 - 2025 và kế hoạch vốn đầu tư công năm 2025 (bao gồm kế hoạch vốn năm 2024 về trước kéo dài sang năm 2025) đã được cấp thẩm quyền giao</v>
      </c>
      <c r="H6" s="427"/>
      <c r="I6" s="427"/>
      <c r="J6" s="427"/>
      <c r="K6" s="427"/>
      <c r="L6" s="427"/>
      <c r="M6" s="427"/>
      <c r="N6" s="427"/>
      <c r="O6" s="427"/>
      <c r="P6" s="427"/>
      <c r="Q6" s="427"/>
      <c r="R6" s="427"/>
      <c r="S6" s="427"/>
      <c r="T6" s="427"/>
      <c r="U6" s="427"/>
      <c r="V6" s="427"/>
      <c r="W6" s="427"/>
      <c r="X6" s="426" t="str">
        <f>'[1]PHỤ LỤC CT2'!X6:AR6</f>
        <v>Kế hoạch đầu tư công trung hạn giai đoạn 2021 - 2025 và kế hoạch vốn đầu tư công năm 2025 (bao gồm kế hoạch vốn năm 2024 về trước kéo dài sang năm 2025) sau điều chỉnh</v>
      </c>
      <c r="Y6" s="427"/>
      <c r="Z6" s="427"/>
      <c r="AA6" s="427"/>
      <c r="AB6" s="427"/>
      <c r="AC6" s="427"/>
      <c r="AD6" s="427"/>
      <c r="AE6" s="427"/>
      <c r="AF6" s="427"/>
      <c r="AG6" s="427"/>
      <c r="AH6" s="427"/>
      <c r="AI6" s="427"/>
      <c r="AJ6" s="427"/>
      <c r="AK6" s="427"/>
      <c r="AL6" s="427"/>
      <c r="AM6" s="427"/>
      <c r="AN6" s="427"/>
      <c r="AO6" s="410" t="s">
        <v>1</v>
      </c>
    </row>
    <row r="7" spans="1:41" s="323" customFormat="1" ht="39" customHeight="1">
      <c r="E7" s="410"/>
      <c r="F7" s="425"/>
      <c r="G7" s="414" t="s">
        <v>1346</v>
      </c>
      <c r="H7" s="420" t="s">
        <v>46</v>
      </c>
      <c r="I7" s="414"/>
      <c r="J7" s="414"/>
      <c r="K7" s="414"/>
      <c r="L7" s="414" t="s">
        <v>47</v>
      </c>
      <c r="M7" s="414"/>
      <c r="N7" s="414"/>
      <c r="O7" s="414"/>
      <c r="P7" s="413" t="s">
        <v>1347</v>
      </c>
      <c r="Q7" s="413"/>
      <c r="R7" s="413"/>
      <c r="S7" s="413"/>
      <c r="T7" s="413"/>
      <c r="U7" s="413"/>
      <c r="V7" s="413"/>
      <c r="W7" s="413"/>
      <c r="X7" s="414" t="s">
        <v>1348</v>
      </c>
      <c r="Y7" s="420" t="s">
        <v>46</v>
      </c>
      <c r="Z7" s="414"/>
      <c r="AA7" s="414"/>
      <c r="AB7" s="414"/>
      <c r="AC7" s="414" t="s">
        <v>47</v>
      </c>
      <c r="AD7" s="414"/>
      <c r="AE7" s="414"/>
      <c r="AF7" s="414"/>
      <c r="AG7" s="413" t="s">
        <v>1347</v>
      </c>
      <c r="AH7" s="413"/>
      <c r="AI7" s="413"/>
      <c r="AJ7" s="413"/>
      <c r="AK7" s="413"/>
      <c r="AL7" s="413"/>
      <c r="AM7" s="413"/>
      <c r="AN7" s="413"/>
      <c r="AO7" s="410"/>
    </row>
    <row r="8" spans="1:41" s="323" customFormat="1" ht="53.25" customHeight="1">
      <c r="E8" s="410"/>
      <c r="F8" s="425"/>
      <c r="G8" s="414"/>
      <c r="H8" s="419" t="s">
        <v>27</v>
      </c>
      <c r="I8" s="414" t="s">
        <v>8</v>
      </c>
      <c r="J8" s="414"/>
      <c r="K8" s="414"/>
      <c r="L8" s="414" t="s">
        <v>27</v>
      </c>
      <c r="M8" s="414" t="s">
        <v>8</v>
      </c>
      <c r="N8" s="414"/>
      <c r="O8" s="414"/>
      <c r="P8" s="410" t="s">
        <v>10</v>
      </c>
      <c r="Q8" s="410"/>
      <c r="R8" s="410"/>
      <c r="S8" s="410"/>
      <c r="T8" s="415" t="s">
        <v>1349</v>
      </c>
      <c r="U8" s="415"/>
      <c r="V8" s="415"/>
      <c r="W8" s="415"/>
      <c r="X8" s="414"/>
      <c r="Y8" s="419" t="s">
        <v>27</v>
      </c>
      <c r="Z8" s="414" t="s">
        <v>8</v>
      </c>
      <c r="AA8" s="414"/>
      <c r="AB8" s="414"/>
      <c r="AC8" s="414" t="s">
        <v>27</v>
      </c>
      <c r="AD8" s="414" t="s">
        <v>8</v>
      </c>
      <c r="AE8" s="414"/>
      <c r="AF8" s="414"/>
      <c r="AG8" s="410" t="s">
        <v>10</v>
      </c>
      <c r="AH8" s="410"/>
      <c r="AI8" s="410"/>
      <c r="AJ8" s="410"/>
      <c r="AK8" s="415" t="s">
        <v>1349</v>
      </c>
      <c r="AL8" s="415"/>
      <c r="AM8" s="415"/>
      <c r="AN8" s="415"/>
      <c r="AO8" s="410"/>
    </row>
    <row r="9" spans="1:41" s="323" customFormat="1" ht="26.25" customHeight="1">
      <c r="E9" s="410"/>
      <c r="F9" s="425"/>
      <c r="G9" s="414"/>
      <c r="H9" s="419"/>
      <c r="I9" s="414"/>
      <c r="J9" s="414"/>
      <c r="K9" s="414"/>
      <c r="L9" s="414"/>
      <c r="M9" s="414"/>
      <c r="N9" s="414"/>
      <c r="O9" s="414"/>
      <c r="P9" s="410" t="s">
        <v>27</v>
      </c>
      <c r="Q9" s="411" t="s">
        <v>8</v>
      </c>
      <c r="R9" s="411"/>
      <c r="S9" s="411"/>
      <c r="T9" s="410" t="s">
        <v>27</v>
      </c>
      <c r="U9" s="411" t="s">
        <v>8</v>
      </c>
      <c r="V9" s="411"/>
      <c r="W9" s="411"/>
      <c r="X9" s="414"/>
      <c r="Y9" s="419"/>
      <c r="Z9" s="414"/>
      <c r="AA9" s="414"/>
      <c r="AB9" s="414"/>
      <c r="AC9" s="414"/>
      <c r="AD9" s="414"/>
      <c r="AE9" s="414"/>
      <c r="AF9" s="414"/>
      <c r="AG9" s="410" t="s">
        <v>27</v>
      </c>
      <c r="AH9" s="411" t="s">
        <v>8</v>
      </c>
      <c r="AI9" s="411"/>
      <c r="AJ9" s="411"/>
      <c r="AK9" s="410" t="s">
        <v>27</v>
      </c>
      <c r="AL9" s="411" t="s">
        <v>8</v>
      </c>
      <c r="AM9" s="411"/>
      <c r="AN9" s="411"/>
      <c r="AO9" s="410"/>
    </row>
    <row r="10" spans="1:41" s="323" customFormat="1" ht="34.5" customHeight="1">
      <c r="E10" s="410"/>
      <c r="F10" s="425"/>
      <c r="G10" s="414"/>
      <c r="H10" s="419"/>
      <c r="I10" s="412" t="s">
        <v>7</v>
      </c>
      <c r="J10" s="410" t="s">
        <v>35</v>
      </c>
      <c r="K10" s="410"/>
      <c r="L10" s="414"/>
      <c r="M10" s="410" t="s">
        <v>7</v>
      </c>
      <c r="N10" s="410" t="s">
        <v>35</v>
      </c>
      <c r="O10" s="410"/>
      <c r="P10" s="410"/>
      <c r="Q10" s="411" t="s">
        <v>7</v>
      </c>
      <c r="R10" s="410" t="s">
        <v>35</v>
      </c>
      <c r="S10" s="410"/>
      <c r="T10" s="410"/>
      <c r="U10" s="411" t="s">
        <v>7</v>
      </c>
      <c r="V10" s="410" t="s">
        <v>35</v>
      </c>
      <c r="W10" s="410"/>
      <c r="X10" s="414"/>
      <c r="Y10" s="419"/>
      <c r="Z10" s="412" t="s">
        <v>7</v>
      </c>
      <c r="AA10" s="410" t="s">
        <v>35</v>
      </c>
      <c r="AB10" s="410"/>
      <c r="AC10" s="414"/>
      <c r="AD10" s="410" t="s">
        <v>7</v>
      </c>
      <c r="AE10" s="410" t="s">
        <v>35</v>
      </c>
      <c r="AF10" s="410"/>
      <c r="AG10" s="410"/>
      <c r="AH10" s="411" t="s">
        <v>7</v>
      </c>
      <c r="AI10" s="410" t="s">
        <v>35</v>
      </c>
      <c r="AJ10" s="410"/>
      <c r="AK10" s="410"/>
      <c r="AL10" s="411" t="s">
        <v>7</v>
      </c>
      <c r="AM10" s="410" t="s">
        <v>35</v>
      </c>
      <c r="AN10" s="410"/>
      <c r="AO10" s="410"/>
    </row>
    <row r="11" spans="1:41" s="323" customFormat="1" ht="26.25" customHeight="1">
      <c r="E11" s="410"/>
      <c r="F11" s="425"/>
      <c r="G11" s="414"/>
      <c r="H11" s="419"/>
      <c r="I11" s="412"/>
      <c r="J11" s="324" t="s">
        <v>904</v>
      </c>
      <c r="K11" s="324" t="s">
        <v>28</v>
      </c>
      <c r="L11" s="414"/>
      <c r="M11" s="410"/>
      <c r="N11" s="324" t="s">
        <v>904</v>
      </c>
      <c r="O11" s="324" t="s">
        <v>28</v>
      </c>
      <c r="P11" s="410"/>
      <c r="Q11" s="411"/>
      <c r="R11" s="324" t="s">
        <v>904</v>
      </c>
      <c r="S11" s="324" t="s">
        <v>28</v>
      </c>
      <c r="T11" s="410"/>
      <c r="U11" s="411"/>
      <c r="V11" s="324" t="s">
        <v>904</v>
      </c>
      <c r="W11" s="324" t="s">
        <v>28</v>
      </c>
      <c r="X11" s="414"/>
      <c r="Y11" s="419"/>
      <c r="Z11" s="412"/>
      <c r="AA11" s="324" t="s">
        <v>904</v>
      </c>
      <c r="AB11" s="324" t="s">
        <v>28</v>
      </c>
      <c r="AC11" s="414"/>
      <c r="AD11" s="410"/>
      <c r="AE11" s="324" t="s">
        <v>904</v>
      </c>
      <c r="AF11" s="324" t="s">
        <v>28</v>
      </c>
      <c r="AG11" s="410"/>
      <c r="AH11" s="411"/>
      <c r="AI11" s="324" t="s">
        <v>904</v>
      </c>
      <c r="AJ11" s="324" t="s">
        <v>28</v>
      </c>
      <c r="AK11" s="410"/>
      <c r="AL11" s="411"/>
      <c r="AM11" s="324" t="s">
        <v>904</v>
      </c>
      <c r="AN11" s="324" t="s">
        <v>28</v>
      </c>
      <c r="AO11" s="410"/>
    </row>
    <row r="12" spans="1:41" ht="22.5" customHeight="1">
      <c r="E12" s="324"/>
      <c r="F12" s="324" t="s">
        <v>24</v>
      </c>
      <c r="G12" s="326"/>
      <c r="H12" s="431">
        <f t="shared" ref="H12:W12" si="0">H13+H26+H27+H54+H59+H68</f>
        <v>46933.201999999997</v>
      </c>
      <c r="I12" s="431">
        <f t="shared" si="0"/>
        <v>46847.951999999997</v>
      </c>
      <c r="J12" s="431">
        <f t="shared" si="0"/>
        <v>0</v>
      </c>
      <c r="K12" s="431">
        <f t="shared" si="0"/>
        <v>85.25</v>
      </c>
      <c r="L12" s="431">
        <f t="shared" si="0"/>
        <v>41856.201999999997</v>
      </c>
      <c r="M12" s="431">
        <f t="shared" si="0"/>
        <v>41770.951999999997</v>
      </c>
      <c r="N12" s="431">
        <f t="shared" si="0"/>
        <v>0</v>
      </c>
      <c r="O12" s="431">
        <f t="shared" si="0"/>
        <v>85.25</v>
      </c>
      <c r="P12" s="431">
        <f t="shared" si="0"/>
        <v>5077</v>
      </c>
      <c r="Q12" s="431">
        <f t="shared" si="0"/>
        <v>5077</v>
      </c>
      <c r="R12" s="431">
        <f t="shared" si="0"/>
        <v>0</v>
      </c>
      <c r="S12" s="431">
        <f t="shared" si="0"/>
        <v>0</v>
      </c>
      <c r="T12" s="431">
        <f t="shared" si="0"/>
        <v>365.14940899999687</v>
      </c>
      <c r="U12" s="431">
        <f t="shared" si="0"/>
        <v>365.14940899999687</v>
      </c>
      <c r="V12" s="431">
        <f t="shared" si="0"/>
        <v>0</v>
      </c>
      <c r="W12" s="431">
        <f t="shared" si="0"/>
        <v>0</v>
      </c>
      <c r="X12" s="431"/>
      <c r="Y12" s="431">
        <f t="shared" ref="Y12:AN12" si="1">Y13+Y26+Y27+Y54+Y59+Y68</f>
        <v>46933.201999999997</v>
      </c>
      <c r="Z12" s="431">
        <f t="shared" si="1"/>
        <v>46847.951999999997</v>
      </c>
      <c r="AA12" s="431">
        <f t="shared" si="1"/>
        <v>0</v>
      </c>
      <c r="AB12" s="431">
        <f t="shared" si="1"/>
        <v>85.25</v>
      </c>
      <c r="AC12" s="431">
        <f t="shared" si="1"/>
        <v>41856.201999999997</v>
      </c>
      <c r="AD12" s="431">
        <f t="shared" si="1"/>
        <v>41770.951999999997</v>
      </c>
      <c r="AE12" s="431">
        <f t="shared" si="1"/>
        <v>0</v>
      </c>
      <c r="AF12" s="431">
        <f t="shared" si="1"/>
        <v>85.25</v>
      </c>
      <c r="AG12" s="431">
        <f t="shared" si="1"/>
        <v>5077</v>
      </c>
      <c r="AH12" s="431">
        <f t="shared" si="1"/>
        <v>5077</v>
      </c>
      <c r="AI12" s="431">
        <f t="shared" si="1"/>
        <v>0</v>
      </c>
      <c r="AJ12" s="431">
        <f t="shared" si="1"/>
        <v>0</v>
      </c>
      <c r="AK12" s="431">
        <f t="shared" si="1"/>
        <v>365.14940899999687</v>
      </c>
      <c r="AL12" s="431">
        <f t="shared" si="1"/>
        <v>365.14940899999687</v>
      </c>
      <c r="AM12" s="431">
        <f t="shared" si="1"/>
        <v>0</v>
      </c>
      <c r="AN12" s="431">
        <f t="shared" si="1"/>
        <v>0</v>
      </c>
      <c r="AO12" s="432"/>
    </row>
    <row r="13" spans="1:41" ht="47.25" customHeight="1">
      <c r="A13" s="317" t="s">
        <v>1322</v>
      </c>
      <c r="B13" s="317" t="s">
        <v>1322</v>
      </c>
      <c r="E13" s="327" t="s">
        <v>2</v>
      </c>
      <c r="F13" s="328" t="s">
        <v>81</v>
      </c>
      <c r="G13" s="329"/>
      <c r="H13" s="433">
        <f t="shared" ref="H13:W13" si="2">H14</f>
        <v>2733.25</v>
      </c>
      <c r="I13" s="433">
        <f t="shared" si="2"/>
        <v>2648</v>
      </c>
      <c r="J13" s="433">
        <f t="shared" si="2"/>
        <v>0</v>
      </c>
      <c r="K13" s="433">
        <f t="shared" si="2"/>
        <v>85.25</v>
      </c>
      <c r="L13" s="433">
        <f t="shared" si="2"/>
        <v>2438.25</v>
      </c>
      <c r="M13" s="433">
        <f t="shared" si="2"/>
        <v>2353</v>
      </c>
      <c r="N13" s="433">
        <f t="shared" si="2"/>
        <v>0</v>
      </c>
      <c r="O13" s="433">
        <f t="shared" si="2"/>
        <v>85.25</v>
      </c>
      <c r="P13" s="433">
        <f t="shared" si="2"/>
        <v>295</v>
      </c>
      <c r="Q13" s="433">
        <f t="shared" si="2"/>
        <v>295</v>
      </c>
      <c r="R13" s="433">
        <f t="shared" si="2"/>
        <v>0</v>
      </c>
      <c r="S13" s="433">
        <f t="shared" si="2"/>
        <v>0</v>
      </c>
      <c r="T13" s="433">
        <f t="shared" si="2"/>
        <v>119.447</v>
      </c>
      <c r="U13" s="433">
        <f t="shared" si="2"/>
        <v>119.447</v>
      </c>
      <c r="V13" s="433">
        <f t="shared" si="2"/>
        <v>0</v>
      </c>
      <c r="W13" s="433">
        <f t="shared" si="2"/>
        <v>0</v>
      </c>
      <c r="X13" s="434" t="s">
        <v>718</v>
      </c>
      <c r="Y13" s="433">
        <f t="shared" ref="Y13:AN13" si="3">Y14</f>
        <v>2733.25</v>
      </c>
      <c r="Z13" s="433">
        <f t="shared" si="3"/>
        <v>2648</v>
      </c>
      <c r="AA13" s="433">
        <f t="shared" si="3"/>
        <v>0</v>
      </c>
      <c r="AB13" s="433">
        <f t="shared" si="3"/>
        <v>85.25</v>
      </c>
      <c r="AC13" s="433">
        <f t="shared" si="3"/>
        <v>2438.25</v>
      </c>
      <c r="AD13" s="433">
        <f t="shared" si="3"/>
        <v>2353</v>
      </c>
      <c r="AE13" s="433">
        <f t="shared" si="3"/>
        <v>0</v>
      </c>
      <c r="AF13" s="433">
        <f t="shared" si="3"/>
        <v>85.25</v>
      </c>
      <c r="AG13" s="433">
        <f t="shared" si="3"/>
        <v>295</v>
      </c>
      <c r="AH13" s="433">
        <f t="shared" si="3"/>
        <v>295</v>
      </c>
      <c r="AI13" s="433">
        <f t="shared" si="3"/>
        <v>0</v>
      </c>
      <c r="AJ13" s="433">
        <f t="shared" si="3"/>
        <v>0</v>
      </c>
      <c r="AK13" s="433">
        <f t="shared" si="3"/>
        <v>119.447</v>
      </c>
      <c r="AL13" s="433">
        <f t="shared" si="3"/>
        <v>119.447</v>
      </c>
      <c r="AM13" s="431">
        <f t="shared" si="3"/>
        <v>0</v>
      </c>
      <c r="AN13" s="431">
        <f t="shared" si="3"/>
        <v>0</v>
      </c>
      <c r="AO13" s="435"/>
    </row>
    <row r="14" spans="1:41" ht="30.75" hidden="1" customHeight="1">
      <c r="A14" s="317" t="s">
        <v>1322</v>
      </c>
      <c r="B14" s="317" t="s">
        <v>1322</v>
      </c>
      <c r="E14" s="325" t="s">
        <v>45</v>
      </c>
      <c r="F14" s="330" t="s">
        <v>713</v>
      </c>
      <c r="G14" s="331"/>
      <c r="H14" s="433">
        <f>H15+H18</f>
        <v>2733.25</v>
      </c>
      <c r="I14" s="433">
        <f t="shared" ref="I14:AN14" si="4">I15+I18</f>
        <v>2648</v>
      </c>
      <c r="J14" s="433">
        <f t="shared" si="4"/>
        <v>0</v>
      </c>
      <c r="K14" s="433">
        <f t="shared" si="4"/>
        <v>85.25</v>
      </c>
      <c r="L14" s="433">
        <f t="shared" si="4"/>
        <v>2438.25</v>
      </c>
      <c r="M14" s="433">
        <f t="shared" si="4"/>
        <v>2353</v>
      </c>
      <c r="N14" s="433">
        <f t="shared" si="4"/>
        <v>0</v>
      </c>
      <c r="O14" s="433">
        <f t="shared" si="4"/>
        <v>85.25</v>
      </c>
      <c r="P14" s="433">
        <f t="shared" si="4"/>
        <v>295</v>
      </c>
      <c r="Q14" s="433">
        <f t="shared" si="4"/>
        <v>295</v>
      </c>
      <c r="R14" s="433">
        <f t="shared" si="4"/>
        <v>0</v>
      </c>
      <c r="S14" s="433">
        <f t="shared" si="4"/>
        <v>0</v>
      </c>
      <c r="T14" s="433">
        <f t="shared" si="4"/>
        <v>119.447</v>
      </c>
      <c r="U14" s="433">
        <f t="shared" si="4"/>
        <v>119.447</v>
      </c>
      <c r="V14" s="436">
        <f t="shared" si="4"/>
        <v>0</v>
      </c>
      <c r="W14" s="436">
        <f t="shared" si="4"/>
        <v>0</v>
      </c>
      <c r="X14" s="437"/>
      <c r="Y14" s="433">
        <f t="shared" si="4"/>
        <v>2733.25</v>
      </c>
      <c r="Z14" s="433">
        <f t="shared" si="4"/>
        <v>2648</v>
      </c>
      <c r="AA14" s="433">
        <f t="shared" si="4"/>
        <v>0</v>
      </c>
      <c r="AB14" s="433">
        <f t="shared" si="4"/>
        <v>85.25</v>
      </c>
      <c r="AC14" s="433">
        <f t="shared" si="4"/>
        <v>2438.25</v>
      </c>
      <c r="AD14" s="433">
        <f t="shared" si="4"/>
        <v>2353</v>
      </c>
      <c r="AE14" s="433">
        <f t="shared" si="4"/>
        <v>0</v>
      </c>
      <c r="AF14" s="433">
        <f t="shared" si="4"/>
        <v>85.25</v>
      </c>
      <c r="AG14" s="433">
        <f t="shared" si="4"/>
        <v>295</v>
      </c>
      <c r="AH14" s="433">
        <f t="shared" si="4"/>
        <v>295</v>
      </c>
      <c r="AI14" s="433">
        <f t="shared" si="4"/>
        <v>0</v>
      </c>
      <c r="AJ14" s="433">
        <f t="shared" si="4"/>
        <v>0</v>
      </c>
      <c r="AK14" s="433">
        <f t="shared" si="4"/>
        <v>119.447</v>
      </c>
      <c r="AL14" s="433">
        <f t="shared" si="4"/>
        <v>119.447</v>
      </c>
      <c r="AM14" s="436">
        <f t="shared" si="4"/>
        <v>0</v>
      </c>
      <c r="AN14" s="436">
        <f t="shared" si="4"/>
        <v>0</v>
      </c>
      <c r="AO14" s="438"/>
    </row>
    <row r="15" spans="1:41" s="332" customFormat="1" ht="28.5" customHeight="1">
      <c r="E15" s="333" t="s">
        <v>11</v>
      </c>
      <c r="F15" s="334" t="s">
        <v>12</v>
      </c>
      <c r="G15" s="335"/>
      <c r="H15" s="439">
        <f t="shared" ref="H15:W15" si="5">SUM(H16:H17)</f>
        <v>1795</v>
      </c>
      <c r="I15" s="439">
        <f t="shared" si="5"/>
        <v>1795</v>
      </c>
      <c r="J15" s="439">
        <f t="shared" si="5"/>
        <v>0</v>
      </c>
      <c r="K15" s="439">
        <f t="shared" si="5"/>
        <v>0</v>
      </c>
      <c r="L15" s="439">
        <f t="shared" si="5"/>
        <v>1500</v>
      </c>
      <c r="M15" s="439">
        <f t="shared" si="5"/>
        <v>1500</v>
      </c>
      <c r="N15" s="439">
        <f t="shared" si="5"/>
        <v>0</v>
      </c>
      <c r="O15" s="439">
        <f t="shared" si="5"/>
        <v>0</v>
      </c>
      <c r="P15" s="439">
        <f t="shared" si="5"/>
        <v>295</v>
      </c>
      <c r="Q15" s="439">
        <f t="shared" si="5"/>
        <v>295</v>
      </c>
      <c r="R15" s="439">
        <f t="shared" si="5"/>
        <v>0</v>
      </c>
      <c r="S15" s="439">
        <f t="shared" si="5"/>
        <v>0</v>
      </c>
      <c r="T15" s="439">
        <f t="shared" si="5"/>
        <v>96.447000000000003</v>
      </c>
      <c r="U15" s="439">
        <f t="shared" si="5"/>
        <v>96.447000000000003</v>
      </c>
      <c r="V15" s="439">
        <f t="shared" si="5"/>
        <v>0</v>
      </c>
      <c r="W15" s="439">
        <f t="shared" si="5"/>
        <v>0</v>
      </c>
      <c r="X15" s="437"/>
      <c r="Y15" s="439">
        <f t="shared" ref="Y15:AN15" si="6">SUM(Y16:Y17)</f>
        <v>1795</v>
      </c>
      <c r="Z15" s="439">
        <f t="shared" si="6"/>
        <v>1795</v>
      </c>
      <c r="AA15" s="439">
        <f t="shared" si="6"/>
        <v>0</v>
      </c>
      <c r="AB15" s="439">
        <f t="shared" si="6"/>
        <v>0</v>
      </c>
      <c r="AC15" s="439">
        <f t="shared" si="6"/>
        <v>1500</v>
      </c>
      <c r="AD15" s="439">
        <f t="shared" si="6"/>
        <v>1500</v>
      </c>
      <c r="AE15" s="439">
        <f t="shared" si="6"/>
        <v>0</v>
      </c>
      <c r="AF15" s="439">
        <f t="shared" si="6"/>
        <v>0</v>
      </c>
      <c r="AG15" s="439">
        <f t="shared" si="6"/>
        <v>295</v>
      </c>
      <c r="AH15" s="439">
        <f t="shared" si="6"/>
        <v>295</v>
      </c>
      <c r="AI15" s="439">
        <f t="shared" si="6"/>
        <v>0</v>
      </c>
      <c r="AJ15" s="439">
        <f t="shared" si="6"/>
        <v>0</v>
      </c>
      <c r="AK15" s="439">
        <f t="shared" si="6"/>
        <v>96.447000000000003</v>
      </c>
      <c r="AL15" s="439">
        <f t="shared" si="6"/>
        <v>96.447000000000003</v>
      </c>
      <c r="AM15" s="439">
        <f t="shared" si="6"/>
        <v>0</v>
      </c>
      <c r="AN15" s="439">
        <f t="shared" si="6"/>
        <v>0</v>
      </c>
      <c r="AO15" s="440"/>
    </row>
    <row r="16" spans="1:41" ht="32.25" customHeight="1">
      <c r="A16" s="317" t="s">
        <v>1322</v>
      </c>
      <c r="B16" s="317" t="s">
        <v>1322</v>
      </c>
      <c r="E16" s="336">
        <v>1</v>
      </c>
      <c r="F16" s="337" t="s">
        <v>725</v>
      </c>
      <c r="G16" s="416"/>
      <c r="H16" s="441">
        <v>1500</v>
      </c>
      <c r="I16" s="438">
        <v>1500</v>
      </c>
      <c r="J16" s="438"/>
      <c r="K16" s="438"/>
      <c r="L16" s="438">
        <v>1500</v>
      </c>
      <c r="M16" s="438">
        <v>1500</v>
      </c>
      <c r="N16" s="438"/>
      <c r="O16" s="438"/>
      <c r="P16" s="438">
        <v>0</v>
      </c>
      <c r="Q16" s="438">
        <v>0</v>
      </c>
      <c r="R16" s="438"/>
      <c r="S16" s="438"/>
      <c r="T16" s="438">
        <v>96.447000000000003</v>
      </c>
      <c r="U16" s="438">
        <v>96.447000000000003</v>
      </c>
      <c r="V16" s="438"/>
      <c r="W16" s="438"/>
      <c r="X16" s="437"/>
      <c r="Y16" s="441">
        <v>1500</v>
      </c>
      <c r="Z16" s="438">
        <v>1500</v>
      </c>
      <c r="AA16" s="438"/>
      <c r="AB16" s="438"/>
      <c r="AC16" s="438">
        <v>1500</v>
      </c>
      <c r="AD16" s="438">
        <v>1500</v>
      </c>
      <c r="AE16" s="438"/>
      <c r="AF16" s="438"/>
      <c r="AG16" s="438">
        <v>0</v>
      </c>
      <c r="AH16" s="438">
        <v>0</v>
      </c>
      <c r="AI16" s="438"/>
      <c r="AJ16" s="438"/>
      <c r="AK16" s="438">
        <v>96.447000000000003</v>
      </c>
      <c r="AL16" s="438">
        <v>96.447000000000003</v>
      </c>
      <c r="AM16" s="438"/>
      <c r="AN16" s="438"/>
      <c r="AO16" s="438"/>
    </row>
    <row r="17" spans="1:41" ht="30">
      <c r="A17" s="317" t="s">
        <v>1322</v>
      </c>
      <c r="B17" s="317" t="s">
        <v>1322</v>
      </c>
      <c r="E17" s="336">
        <v>2</v>
      </c>
      <c r="F17" s="337" t="s">
        <v>726</v>
      </c>
      <c r="G17" s="416"/>
      <c r="H17" s="441">
        <v>295</v>
      </c>
      <c r="I17" s="438">
        <v>295</v>
      </c>
      <c r="J17" s="438"/>
      <c r="K17" s="438"/>
      <c r="L17" s="438">
        <v>0</v>
      </c>
      <c r="M17" s="438"/>
      <c r="N17" s="438"/>
      <c r="O17" s="438"/>
      <c r="P17" s="438">
        <v>295</v>
      </c>
      <c r="Q17" s="438">
        <v>295</v>
      </c>
      <c r="R17" s="438"/>
      <c r="S17" s="438"/>
      <c r="T17" s="438">
        <v>0</v>
      </c>
      <c r="U17" s="438">
        <v>0</v>
      </c>
      <c r="V17" s="438"/>
      <c r="W17" s="438"/>
      <c r="X17" s="437"/>
      <c r="Y17" s="441">
        <v>295</v>
      </c>
      <c r="Z17" s="438">
        <v>295</v>
      </c>
      <c r="AA17" s="438"/>
      <c r="AB17" s="438"/>
      <c r="AC17" s="438">
        <v>0</v>
      </c>
      <c r="AD17" s="438"/>
      <c r="AE17" s="438"/>
      <c r="AF17" s="438"/>
      <c r="AG17" s="438">
        <v>295</v>
      </c>
      <c r="AH17" s="438">
        <v>295</v>
      </c>
      <c r="AI17" s="438"/>
      <c r="AJ17" s="438"/>
      <c r="AK17" s="438">
        <v>0</v>
      </c>
      <c r="AL17" s="438">
        <v>0</v>
      </c>
      <c r="AM17" s="438"/>
      <c r="AN17" s="438"/>
      <c r="AO17" s="438"/>
    </row>
    <row r="18" spans="1:41" s="339" customFormat="1" ht="27" customHeight="1">
      <c r="E18" s="333" t="s">
        <v>11</v>
      </c>
      <c r="F18" s="334" t="s">
        <v>18</v>
      </c>
      <c r="G18" s="335"/>
      <c r="H18" s="439">
        <f t="shared" ref="H18:W18" si="7">SUM(H19:H25)</f>
        <v>938.25</v>
      </c>
      <c r="I18" s="439">
        <f t="shared" si="7"/>
        <v>853</v>
      </c>
      <c r="J18" s="439">
        <f t="shared" si="7"/>
        <v>0</v>
      </c>
      <c r="K18" s="439">
        <f t="shared" si="7"/>
        <v>85.25</v>
      </c>
      <c r="L18" s="439">
        <f t="shared" si="7"/>
        <v>938.25</v>
      </c>
      <c r="M18" s="439">
        <f t="shared" si="7"/>
        <v>853</v>
      </c>
      <c r="N18" s="439">
        <f t="shared" si="7"/>
        <v>0</v>
      </c>
      <c r="O18" s="439">
        <f t="shared" si="7"/>
        <v>85.25</v>
      </c>
      <c r="P18" s="439">
        <f t="shared" si="7"/>
        <v>0</v>
      </c>
      <c r="Q18" s="439">
        <f t="shared" si="7"/>
        <v>0</v>
      </c>
      <c r="R18" s="439">
        <f t="shared" si="7"/>
        <v>0</v>
      </c>
      <c r="S18" s="439">
        <f t="shared" si="7"/>
        <v>0</v>
      </c>
      <c r="T18" s="439">
        <f t="shared" si="7"/>
        <v>23</v>
      </c>
      <c r="U18" s="439">
        <f t="shared" si="7"/>
        <v>23</v>
      </c>
      <c r="V18" s="439">
        <f t="shared" si="7"/>
        <v>0</v>
      </c>
      <c r="W18" s="439">
        <f t="shared" si="7"/>
        <v>0</v>
      </c>
      <c r="X18" s="437"/>
      <c r="Y18" s="439">
        <f t="shared" ref="Y18:AN18" si="8">SUM(Y19:Y25)</f>
        <v>938.25</v>
      </c>
      <c r="Z18" s="439">
        <f t="shared" si="8"/>
        <v>853</v>
      </c>
      <c r="AA18" s="439">
        <f t="shared" si="8"/>
        <v>0</v>
      </c>
      <c r="AB18" s="439">
        <f t="shared" si="8"/>
        <v>85.25</v>
      </c>
      <c r="AC18" s="439">
        <f t="shared" si="8"/>
        <v>938.25</v>
      </c>
      <c r="AD18" s="439">
        <f t="shared" si="8"/>
        <v>853</v>
      </c>
      <c r="AE18" s="439">
        <f t="shared" si="8"/>
        <v>0</v>
      </c>
      <c r="AF18" s="439">
        <f t="shared" si="8"/>
        <v>85.25</v>
      </c>
      <c r="AG18" s="439">
        <f t="shared" si="8"/>
        <v>0</v>
      </c>
      <c r="AH18" s="439">
        <f t="shared" si="8"/>
        <v>0</v>
      </c>
      <c r="AI18" s="439">
        <f t="shared" si="8"/>
        <v>0</v>
      </c>
      <c r="AJ18" s="439">
        <f t="shared" si="8"/>
        <v>0</v>
      </c>
      <c r="AK18" s="439">
        <f t="shared" si="8"/>
        <v>23</v>
      </c>
      <c r="AL18" s="439">
        <f t="shared" si="8"/>
        <v>23</v>
      </c>
      <c r="AM18" s="439">
        <f t="shared" si="8"/>
        <v>0</v>
      </c>
      <c r="AN18" s="439">
        <f t="shared" si="8"/>
        <v>0</v>
      </c>
      <c r="AO18" s="442"/>
    </row>
    <row r="19" spans="1:41" ht="30.75" customHeight="1">
      <c r="A19" s="317" t="s">
        <v>1322</v>
      </c>
      <c r="B19" s="317" t="s">
        <v>1322</v>
      </c>
      <c r="E19" s="336">
        <v>1</v>
      </c>
      <c r="F19" s="337" t="s">
        <v>450</v>
      </c>
      <c r="G19" s="421" t="s">
        <v>717</v>
      </c>
      <c r="H19" s="441">
        <f t="shared" ref="H19:H25" si="9">SUM(I19:K19)</f>
        <v>88</v>
      </c>
      <c r="I19" s="441">
        <v>80</v>
      </c>
      <c r="J19" s="441">
        <v>0</v>
      </c>
      <c r="K19" s="441">
        <v>8</v>
      </c>
      <c r="L19" s="441">
        <v>88</v>
      </c>
      <c r="M19" s="441">
        <v>80</v>
      </c>
      <c r="N19" s="441">
        <v>0</v>
      </c>
      <c r="O19" s="441">
        <v>8</v>
      </c>
      <c r="P19" s="441">
        <v>0</v>
      </c>
      <c r="Q19" s="441">
        <v>0</v>
      </c>
      <c r="R19" s="441">
        <v>0</v>
      </c>
      <c r="S19" s="441">
        <v>0</v>
      </c>
      <c r="T19" s="441">
        <v>0</v>
      </c>
      <c r="U19" s="441">
        <v>0</v>
      </c>
      <c r="V19" s="441">
        <v>0</v>
      </c>
      <c r="W19" s="441">
        <v>0</v>
      </c>
      <c r="X19" s="437"/>
      <c r="Y19" s="441">
        <f t="shared" ref="Y19:Y25" si="10">SUM(Z19:AB19)</f>
        <v>88</v>
      </c>
      <c r="Z19" s="441">
        <v>80</v>
      </c>
      <c r="AA19" s="441">
        <v>0</v>
      </c>
      <c r="AB19" s="441">
        <v>8</v>
      </c>
      <c r="AC19" s="441">
        <v>88</v>
      </c>
      <c r="AD19" s="441">
        <v>80</v>
      </c>
      <c r="AE19" s="441">
        <v>0</v>
      </c>
      <c r="AF19" s="441">
        <v>8</v>
      </c>
      <c r="AG19" s="441">
        <v>0</v>
      </c>
      <c r="AH19" s="441">
        <v>0</v>
      </c>
      <c r="AI19" s="441">
        <v>0</v>
      </c>
      <c r="AJ19" s="441">
        <v>0</v>
      </c>
      <c r="AK19" s="441">
        <v>0</v>
      </c>
      <c r="AL19" s="441">
        <v>0</v>
      </c>
      <c r="AM19" s="441">
        <v>0</v>
      </c>
      <c r="AN19" s="441">
        <v>0</v>
      </c>
      <c r="AO19" s="441"/>
    </row>
    <row r="20" spans="1:41" ht="30.75" customHeight="1">
      <c r="A20" s="317" t="s">
        <v>1322</v>
      </c>
      <c r="B20" s="317" t="s">
        <v>1322</v>
      </c>
      <c r="E20" s="336">
        <v>2</v>
      </c>
      <c r="F20" s="337" t="s">
        <v>452</v>
      </c>
      <c r="G20" s="421"/>
      <c r="H20" s="441">
        <f t="shared" si="9"/>
        <v>440</v>
      </c>
      <c r="I20" s="441">
        <v>400</v>
      </c>
      <c r="J20" s="441">
        <v>0</v>
      </c>
      <c r="K20" s="441">
        <v>40</v>
      </c>
      <c r="L20" s="441">
        <v>440</v>
      </c>
      <c r="M20" s="441">
        <v>400</v>
      </c>
      <c r="N20" s="441">
        <v>0</v>
      </c>
      <c r="O20" s="441">
        <v>40</v>
      </c>
      <c r="P20" s="441">
        <v>0</v>
      </c>
      <c r="Q20" s="441">
        <v>0</v>
      </c>
      <c r="R20" s="441">
        <v>0</v>
      </c>
      <c r="S20" s="441">
        <v>0</v>
      </c>
      <c r="T20" s="441">
        <v>0</v>
      </c>
      <c r="U20" s="441">
        <v>0</v>
      </c>
      <c r="V20" s="441">
        <v>0</v>
      </c>
      <c r="W20" s="441">
        <v>0</v>
      </c>
      <c r="X20" s="437"/>
      <c r="Y20" s="441">
        <f t="shared" si="10"/>
        <v>440</v>
      </c>
      <c r="Z20" s="441">
        <v>400</v>
      </c>
      <c r="AA20" s="441">
        <v>0</v>
      </c>
      <c r="AB20" s="441">
        <v>40</v>
      </c>
      <c r="AC20" s="441">
        <v>440</v>
      </c>
      <c r="AD20" s="441">
        <v>400</v>
      </c>
      <c r="AE20" s="441">
        <v>0</v>
      </c>
      <c r="AF20" s="441">
        <v>40</v>
      </c>
      <c r="AG20" s="441">
        <v>0</v>
      </c>
      <c r="AH20" s="441">
        <v>0</v>
      </c>
      <c r="AI20" s="441">
        <v>0</v>
      </c>
      <c r="AJ20" s="441">
        <v>0</v>
      </c>
      <c r="AK20" s="441">
        <v>0</v>
      </c>
      <c r="AL20" s="441">
        <v>0</v>
      </c>
      <c r="AM20" s="441">
        <v>0</v>
      </c>
      <c r="AN20" s="441">
        <v>0</v>
      </c>
      <c r="AO20" s="441"/>
    </row>
    <row r="21" spans="1:41" ht="30.75" customHeight="1">
      <c r="A21" s="317" t="s">
        <v>1322</v>
      </c>
      <c r="B21" s="317" t="s">
        <v>1322</v>
      </c>
      <c r="E21" s="336">
        <v>3</v>
      </c>
      <c r="F21" s="337" t="s">
        <v>453</v>
      </c>
      <c r="G21" s="421"/>
      <c r="H21" s="441">
        <f t="shared" si="9"/>
        <v>247.5</v>
      </c>
      <c r="I21" s="441">
        <v>225</v>
      </c>
      <c r="J21" s="441">
        <v>0</v>
      </c>
      <c r="K21" s="441">
        <v>22.5</v>
      </c>
      <c r="L21" s="441">
        <v>247.5</v>
      </c>
      <c r="M21" s="441">
        <v>225</v>
      </c>
      <c r="N21" s="441">
        <v>0</v>
      </c>
      <c r="O21" s="441">
        <v>22.5</v>
      </c>
      <c r="P21" s="441">
        <v>0</v>
      </c>
      <c r="Q21" s="441">
        <v>0</v>
      </c>
      <c r="R21" s="441">
        <v>0</v>
      </c>
      <c r="S21" s="441">
        <v>0</v>
      </c>
      <c r="T21" s="441">
        <v>0</v>
      </c>
      <c r="U21" s="441">
        <v>0</v>
      </c>
      <c r="V21" s="441">
        <v>0</v>
      </c>
      <c r="W21" s="441">
        <v>0</v>
      </c>
      <c r="X21" s="437"/>
      <c r="Y21" s="441">
        <f t="shared" si="10"/>
        <v>247.5</v>
      </c>
      <c r="Z21" s="441">
        <v>225</v>
      </c>
      <c r="AA21" s="441">
        <v>0</v>
      </c>
      <c r="AB21" s="441">
        <v>22.5</v>
      </c>
      <c r="AC21" s="441">
        <v>247.5</v>
      </c>
      <c r="AD21" s="441">
        <v>225</v>
      </c>
      <c r="AE21" s="441">
        <v>0</v>
      </c>
      <c r="AF21" s="441">
        <v>22.5</v>
      </c>
      <c r="AG21" s="441">
        <v>0</v>
      </c>
      <c r="AH21" s="441">
        <v>0</v>
      </c>
      <c r="AI21" s="441">
        <v>0</v>
      </c>
      <c r="AJ21" s="441">
        <v>0</v>
      </c>
      <c r="AK21" s="441">
        <v>0</v>
      </c>
      <c r="AL21" s="441">
        <v>0</v>
      </c>
      <c r="AM21" s="441">
        <v>0</v>
      </c>
      <c r="AN21" s="441">
        <v>0</v>
      </c>
      <c r="AO21" s="441"/>
    </row>
    <row r="22" spans="1:41" ht="30.75" customHeight="1">
      <c r="A22" s="317" t="s">
        <v>1322</v>
      </c>
      <c r="B22" s="317" t="s">
        <v>1322</v>
      </c>
      <c r="E22" s="336">
        <v>4</v>
      </c>
      <c r="F22" s="337" t="s">
        <v>450</v>
      </c>
      <c r="G22" s="421" t="s">
        <v>719</v>
      </c>
      <c r="H22" s="441">
        <f t="shared" si="9"/>
        <v>44</v>
      </c>
      <c r="I22" s="441">
        <v>40</v>
      </c>
      <c r="J22" s="441">
        <v>0</v>
      </c>
      <c r="K22" s="441">
        <v>4</v>
      </c>
      <c r="L22" s="441">
        <v>44</v>
      </c>
      <c r="M22" s="441">
        <v>40</v>
      </c>
      <c r="N22" s="441">
        <v>0</v>
      </c>
      <c r="O22" s="441">
        <v>4</v>
      </c>
      <c r="P22" s="441">
        <v>0</v>
      </c>
      <c r="Q22" s="441">
        <v>0</v>
      </c>
      <c r="R22" s="441">
        <v>0</v>
      </c>
      <c r="S22" s="441">
        <v>0</v>
      </c>
      <c r="T22" s="441">
        <v>0</v>
      </c>
      <c r="U22" s="441">
        <v>0</v>
      </c>
      <c r="V22" s="441">
        <v>0</v>
      </c>
      <c r="W22" s="441">
        <v>0</v>
      </c>
      <c r="X22" s="437"/>
      <c r="Y22" s="441">
        <f t="shared" si="10"/>
        <v>44</v>
      </c>
      <c r="Z22" s="441">
        <v>40</v>
      </c>
      <c r="AA22" s="441">
        <v>0</v>
      </c>
      <c r="AB22" s="441">
        <v>4</v>
      </c>
      <c r="AC22" s="441">
        <v>44</v>
      </c>
      <c r="AD22" s="441">
        <v>40</v>
      </c>
      <c r="AE22" s="441">
        <v>0</v>
      </c>
      <c r="AF22" s="441">
        <v>4</v>
      </c>
      <c r="AG22" s="441">
        <v>0</v>
      </c>
      <c r="AH22" s="441">
        <v>0</v>
      </c>
      <c r="AI22" s="441">
        <v>0</v>
      </c>
      <c r="AJ22" s="441">
        <v>0</v>
      </c>
      <c r="AK22" s="441">
        <v>0</v>
      </c>
      <c r="AL22" s="441">
        <v>0</v>
      </c>
      <c r="AM22" s="441">
        <v>0</v>
      </c>
      <c r="AN22" s="441">
        <v>0</v>
      </c>
      <c r="AO22" s="441"/>
    </row>
    <row r="23" spans="1:41" ht="30.75" customHeight="1">
      <c r="A23" s="317" t="s">
        <v>1322</v>
      </c>
      <c r="B23" s="317" t="s">
        <v>1322</v>
      </c>
      <c r="E23" s="336">
        <v>5</v>
      </c>
      <c r="F23" s="337" t="s">
        <v>452</v>
      </c>
      <c r="G23" s="421"/>
      <c r="H23" s="441">
        <f t="shared" si="9"/>
        <v>44</v>
      </c>
      <c r="I23" s="441">
        <v>40</v>
      </c>
      <c r="J23" s="441">
        <v>0</v>
      </c>
      <c r="K23" s="441">
        <v>4</v>
      </c>
      <c r="L23" s="441">
        <v>44</v>
      </c>
      <c r="M23" s="441">
        <v>40</v>
      </c>
      <c r="N23" s="441">
        <v>0</v>
      </c>
      <c r="O23" s="441">
        <v>4</v>
      </c>
      <c r="P23" s="441">
        <v>0</v>
      </c>
      <c r="Q23" s="441">
        <v>0</v>
      </c>
      <c r="R23" s="441">
        <v>0</v>
      </c>
      <c r="S23" s="441">
        <v>0</v>
      </c>
      <c r="T23" s="441">
        <v>0</v>
      </c>
      <c r="U23" s="441">
        <v>0</v>
      </c>
      <c r="V23" s="441">
        <v>0</v>
      </c>
      <c r="W23" s="441">
        <v>0</v>
      </c>
      <c r="X23" s="437"/>
      <c r="Y23" s="441">
        <f t="shared" si="10"/>
        <v>44</v>
      </c>
      <c r="Z23" s="441">
        <v>40</v>
      </c>
      <c r="AA23" s="441">
        <v>0</v>
      </c>
      <c r="AB23" s="441">
        <v>4</v>
      </c>
      <c r="AC23" s="441">
        <v>44</v>
      </c>
      <c r="AD23" s="441">
        <v>40</v>
      </c>
      <c r="AE23" s="441">
        <v>0</v>
      </c>
      <c r="AF23" s="441">
        <v>4</v>
      </c>
      <c r="AG23" s="441">
        <v>0</v>
      </c>
      <c r="AH23" s="441">
        <v>0</v>
      </c>
      <c r="AI23" s="441">
        <v>0</v>
      </c>
      <c r="AJ23" s="441">
        <v>0</v>
      </c>
      <c r="AK23" s="441">
        <v>0</v>
      </c>
      <c r="AL23" s="441">
        <v>0</v>
      </c>
      <c r="AM23" s="441">
        <v>0</v>
      </c>
      <c r="AN23" s="441">
        <v>0</v>
      </c>
      <c r="AO23" s="441"/>
    </row>
    <row r="24" spans="1:41" ht="30.75" customHeight="1">
      <c r="A24" s="317" t="s">
        <v>1322</v>
      </c>
      <c r="B24" s="317" t="s">
        <v>1322</v>
      </c>
      <c r="E24" s="336">
        <v>6</v>
      </c>
      <c r="F24" s="337" t="s">
        <v>453</v>
      </c>
      <c r="G24" s="421"/>
      <c r="H24" s="441">
        <f t="shared" si="9"/>
        <v>49.5</v>
      </c>
      <c r="I24" s="441">
        <v>45</v>
      </c>
      <c r="J24" s="441">
        <v>0</v>
      </c>
      <c r="K24" s="441">
        <v>4.5</v>
      </c>
      <c r="L24" s="441">
        <v>49.5</v>
      </c>
      <c r="M24" s="441">
        <v>45</v>
      </c>
      <c r="N24" s="441">
        <v>0</v>
      </c>
      <c r="O24" s="441">
        <v>4.5</v>
      </c>
      <c r="P24" s="441">
        <v>0</v>
      </c>
      <c r="Q24" s="441">
        <v>0</v>
      </c>
      <c r="R24" s="441">
        <v>0</v>
      </c>
      <c r="S24" s="441">
        <v>0</v>
      </c>
      <c r="T24" s="441">
        <v>0</v>
      </c>
      <c r="U24" s="441">
        <v>0</v>
      </c>
      <c r="V24" s="441">
        <v>0</v>
      </c>
      <c r="W24" s="441">
        <v>0</v>
      </c>
      <c r="X24" s="437"/>
      <c r="Y24" s="441">
        <f t="shared" si="10"/>
        <v>49.5</v>
      </c>
      <c r="Z24" s="441">
        <v>45</v>
      </c>
      <c r="AA24" s="441">
        <v>0</v>
      </c>
      <c r="AB24" s="441">
        <v>4.5</v>
      </c>
      <c r="AC24" s="441">
        <v>49.5</v>
      </c>
      <c r="AD24" s="441">
        <v>45</v>
      </c>
      <c r="AE24" s="441">
        <v>0</v>
      </c>
      <c r="AF24" s="441">
        <v>4.5</v>
      </c>
      <c r="AG24" s="441">
        <v>0</v>
      </c>
      <c r="AH24" s="441">
        <v>0</v>
      </c>
      <c r="AI24" s="441">
        <v>0</v>
      </c>
      <c r="AJ24" s="441">
        <v>0</v>
      </c>
      <c r="AK24" s="441">
        <v>0</v>
      </c>
      <c r="AL24" s="441">
        <v>0</v>
      </c>
      <c r="AM24" s="441">
        <v>0</v>
      </c>
      <c r="AN24" s="441">
        <v>0</v>
      </c>
      <c r="AO24" s="441"/>
    </row>
    <row r="25" spans="1:41" ht="31.5" customHeight="1">
      <c r="A25" s="317" t="s">
        <v>1322</v>
      </c>
      <c r="B25" s="317" t="s">
        <v>1322</v>
      </c>
      <c r="E25" s="336">
        <v>7</v>
      </c>
      <c r="F25" s="337" t="s">
        <v>453</v>
      </c>
      <c r="G25" s="350" t="s">
        <v>721</v>
      </c>
      <c r="H25" s="441">
        <f t="shared" si="9"/>
        <v>25.25</v>
      </c>
      <c r="I25" s="441">
        <v>23</v>
      </c>
      <c r="J25" s="441">
        <v>0</v>
      </c>
      <c r="K25" s="441">
        <v>2.25</v>
      </c>
      <c r="L25" s="441">
        <v>25.25</v>
      </c>
      <c r="M25" s="441">
        <v>23</v>
      </c>
      <c r="N25" s="441">
        <v>0</v>
      </c>
      <c r="O25" s="441">
        <v>2.25</v>
      </c>
      <c r="P25" s="441">
        <v>0</v>
      </c>
      <c r="Q25" s="441">
        <v>0</v>
      </c>
      <c r="R25" s="441">
        <v>0</v>
      </c>
      <c r="S25" s="441">
        <v>0</v>
      </c>
      <c r="T25" s="441">
        <v>23</v>
      </c>
      <c r="U25" s="441">
        <v>23</v>
      </c>
      <c r="V25" s="441">
        <v>0</v>
      </c>
      <c r="W25" s="441">
        <v>0</v>
      </c>
      <c r="X25" s="437"/>
      <c r="Y25" s="441">
        <f t="shared" si="10"/>
        <v>25.25</v>
      </c>
      <c r="Z25" s="441">
        <v>23</v>
      </c>
      <c r="AA25" s="441">
        <v>0</v>
      </c>
      <c r="AB25" s="441">
        <v>2.25</v>
      </c>
      <c r="AC25" s="441">
        <v>25.25</v>
      </c>
      <c r="AD25" s="441">
        <v>23</v>
      </c>
      <c r="AE25" s="441">
        <v>0</v>
      </c>
      <c r="AF25" s="441">
        <v>2.25</v>
      </c>
      <c r="AG25" s="441">
        <v>0</v>
      </c>
      <c r="AH25" s="441">
        <v>0</v>
      </c>
      <c r="AI25" s="441">
        <v>0</v>
      </c>
      <c r="AJ25" s="441">
        <v>0</v>
      </c>
      <c r="AK25" s="441">
        <v>23</v>
      </c>
      <c r="AL25" s="441">
        <v>23</v>
      </c>
      <c r="AM25" s="441">
        <v>0</v>
      </c>
      <c r="AN25" s="441">
        <v>0</v>
      </c>
      <c r="AO25" s="441"/>
    </row>
    <row r="26" spans="1:41" ht="40.5" hidden="1" customHeight="1">
      <c r="B26" s="317" t="s">
        <v>1321</v>
      </c>
      <c r="E26" s="327" t="s">
        <v>3</v>
      </c>
      <c r="F26" s="328" t="s">
        <v>101</v>
      </c>
      <c r="G26" s="328"/>
      <c r="H26" s="431">
        <v>0</v>
      </c>
      <c r="I26" s="431">
        <v>0</v>
      </c>
      <c r="J26" s="431">
        <v>0</v>
      </c>
      <c r="K26" s="431">
        <v>0</v>
      </c>
      <c r="L26" s="431">
        <v>0</v>
      </c>
      <c r="M26" s="431">
        <v>0</v>
      </c>
      <c r="N26" s="431">
        <v>0</v>
      </c>
      <c r="O26" s="431">
        <v>0</v>
      </c>
      <c r="P26" s="431">
        <v>0</v>
      </c>
      <c r="Q26" s="431">
        <v>0</v>
      </c>
      <c r="R26" s="431">
        <v>0</v>
      </c>
      <c r="S26" s="431">
        <v>0</v>
      </c>
      <c r="T26" s="431">
        <v>0</v>
      </c>
      <c r="U26" s="431">
        <v>0</v>
      </c>
      <c r="V26" s="431">
        <v>0</v>
      </c>
      <c r="W26" s="431">
        <v>0</v>
      </c>
      <c r="X26" s="437"/>
      <c r="Y26" s="431">
        <v>0</v>
      </c>
      <c r="Z26" s="431">
        <v>0</v>
      </c>
      <c r="AA26" s="431">
        <v>0</v>
      </c>
      <c r="AB26" s="431">
        <v>0</v>
      </c>
      <c r="AC26" s="431">
        <v>0</v>
      </c>
      <c r="AD26" s="431">
        <v>0</v>
      </c>
      <c r="AE26" s="431">
        <v>0</v>
      </c>
      <c r="AF26" s="431">
        <v>0</v>
      </c>
      <c r="AG26" s="431">
        <v>0</v>
      </c>
      <c r="AH26" s="431">
        <v>0</v>
      </c>
      <c r="AI26" s="431">
        <v>0</v>
      </c>
      <c r="AJ26" s="431">
        <v>0</v>
      </c>
      <c r="AK26" s="431">
        <v>0</v>
      </c>
      <c r="AL26" s="431">
        <v>0</v>
      </c>
      <c r="AM26" s="431">
        <v>0</v>
      </c>
      <c r="AN26" s="431">
        <v>0</v>
      </c>
      <c r="AO26" s="432"/>
    </row>
    <row r="27" spans="1:41" s="340" customFormat="1" ht="72.75" customHeight="1">
      <c r="B27" s="340" t="s">
        <v>1320</v>
      </c>
      <c r="E27" s="341" t="s">
        <v>3</v>
      </c>
      <c r="F27" s="342" t="s">
        <v>13</v>
      </c>
      <c r="G27" s="342"/>
      <c r="H27" s="433">
        <f>H29</f>
        <v>41532.752</v>
      </c>
      <c r="I27" s="433">
        <f t="shared" ref="I27:AN27" si="11">I29</f>
        <v>41532.752</v>
      </c>
      <c r="J27" s="433">
        <f t="shared" si="11"/>
        <v>0</v>
      </c>
      <c r="K27" s="433">
        <f t="shared" si="11"/>
        <v>0</v>
      </c>
      <c r="L27" s="433">
        <f t="shared" si="11"/>
        <v>36750.752</v>
      </c>
      <c r="M27" s="433">
        <f t="shared" si="11"/>
        <v>36750.752</v>
      </c>
      <c r="N27" s="433">
        <f t="shared" si="11"/>
        <v>0</v>
      </c>
      <c r="O27" s="433">
        <f t="shared" si="11"/>
        <v>0</v>
      </c>
      <c r="P27" s="433">
        <f t="shared" si="11"/>
        <v>4782</v>
      </c>
      <c r="Q27" s="433">
        <f t="shared" si="11"/>
        <v>4782</v>
      </c>
      <c r="R27" s="433">
        <f t="shared" si="11"/>
        <v>0</v>
      </c>
      <c r="S27" s="433">
        <f t="shared" si="11"/>
        <v>0</v>
      </c>
      <c r="T27" s="433">
        <f t="shared" si="11"/>
        <v>166.31411699999686</v>
      </c>
      <c r="U27" s="433">
        <f t="shared" si="11"/>
        <v>166.31411699999686</v>
      </c>
      <c r="V27" s="433">
        <f t="shared" si="11"/>
        <v>0</v>
      </c>
      <c r="W27" s="433">
        <f t="shared" si="11"/>
        <v>0</v>
      </c>
      <c r="X27" s="437"/>
      <c r="Y27" s="433">
        <f t="shared" si="11"/>
        <v>41532.752</v>
      </c>
      <c r="Z27" s="433">
        <f t="shared" si="11"/>
        <v>41532.752</v>
      </c>
      <c r="AA27" s="433">
        <f t="shared" si="11"/>
        <v>0</v>
      </c>
      <c r="AB27" s="433">
        <f t="shared" si="11"/>
        <v>0</v>
      </c>
      <c r="AC27" s="433">
        <f t="shared" si="11"/>
        <v>36750.752</v>
      </c>
      <c r="AD27" s="433">
        <f t="shared" si="11"/>
        <v>36750.752</v>
      </c>
      <c r="AE27" s="433">
        <f t="shared" si="11"/>
        <v>0</v>
      </c>
      <c r="AF27" s="433">
        <f t="shared" si="11"/>
        <v>0</v>
      </c>
      <c r="AG27" s="433">
        <f t="shared" si="11"/>
        <v>4782</v>
      </c>
      <c r="AH27" s="433">
        <f t="shared" si="11"/>
        <v>4782</v>
      </c>
      <c r="AI27" s="433">
        <f t="shared" si="11"/>
        <v>0</v>
      </c>
      <c r="AJ27" s="433">
        <f t="shared" si="11"/>
        <v>0</v>
      </c>
      <c r="AK27" s="433">
        <f t="shared" si="11"/>
        <v>166.31411699999686</v>
      </c>
      <c r="AL27" s="433">
        <f t="shared" si="11"/>
        <v>166.31411699999686</v>
      </c>
      <c r="AM27" s="431">
        <f t="shared" si="11"/>
        <v>0</v>
      </c>
      <c r="AN27" s="431">
        <f t="shared" si="11"/>
        <v>0</v>
      </c>
      <c r="AO27" s="443"/>
    </row>
    <row r="28" spans="1:41" s="343" customFormat="1" ht="60" customHeight="1">
      <c r="B28" s="340" t="s">
        <v>1320</v>
      </c>
      <c r="E28" s="344" t="s">
        <v>11</v>
      </c>
      <c r="F28" s="345" t="s">
        <v>53</v>
      </c>
      <c r="G28" s="345"/>
      <c r="H28" s="444">
        <f>H29</f>
        <v>41532.752</v>
      </c>
      <c r="I28" s="444">
        <f t="shared" ref="I28:W28" si="12">I29</f>
        <v>41532.752</v>
      </c>
      <c r="J28" s="444">
        <f t="shared" si="12"/>
        <v>0</v>
      </c>
      <c r="K28" s="444">
        <f t="shared" si="12"/>
        <v>0</v>
      </c>
      <c r="L28" s="444">
        <f t="shared" si="12"/>
        <v>36750.752</v>
      </c>
      <c r="M28" s="444">
        <f t="shared" si="12"/>
        <v>36750.752</v>
      </c>
      <c r="N28" s="444">
        <f t="shared" si="12"/>
        <v>0</v>
      </c>
      <c r="O28" s="444">
        <f t="shared" si="12"/>
        <v>0</v>
      </c>
      <c r="P28" s="444">
        <f t="shared" si="12"/>
        <v>4782</v>
      </c>
      <c r="Q28" s="444">
        <f t="shared" si="12"/>
        <v>4782</v>
      </c>
      <c r="R28" s="444">
        <f t="shared" si="12"/>
        <v>0</v>
      </c>
      <c r="S28" s="444">
        <f t="shared" si="12"/>
        <v>0</v>
      </c>
      <c r="T28" s="444">
        <f t="shared" si="12"/>
        <v>166.31411699999686</v>
      </c>
      <c r="U28" s="444">
        <f t="shared" si="12"/>
        <v>166.31411699999686</v>
      </c>
      <c r="V28" s="444">
        <f t="shared" si="12"/>
        <v>0</v>
      </c>
      <c r="W28" s="444">
        <f t="shared" si="12"/>
        <v>0</v>
      </c>
      <c r="X28" s="437"/>
      <c r="Y28" s="444">
        <f>Y29</f>
        <v>41532.752</v>
      </c>
      <c r="Z28" s="444">
        <f t="shared" ref="Z28:AN28" si="13">Z29</f>
        <v>41532.752</v>
      </c>
      <c r="AA28" s="444">
        <f t="shared" si="13"/>
        <v>0</v>
      </c>
      <c r="AB28" s="444">
        <f t="shared" si="13"/>
        <v>0</v>
      </c>
      <c r="AC28" s="444">
        <f t="shared" si="13"/>
        <v>36750.752</v>
      </c>
      <c r="AD28" s="444">
        <f t="shared" si="13"/>
        <v>36750.752</v>
      </c>
      <c r="AE28" s="444">
        <f t="shared" si="13"/>
        <v>0</v>
      </c>
      <c r="AF28" s="444">
        <f t="shared" si="13"/>
        <v>0</v>
      </c>
      <c r="AG28" s="444">
        <f t="shared" si="13"/>
        <v>4782</v>
      </c>
      <c r="AH28" s="444">
        <f t="shared" si="13"/>
        <v>4782</v>
      </c>
      <c r="AI28" s="444">
        <f t="shared" si="13"/>
        <v>0</v>
      </c>
      <c r="AJ28" s="444">
        <f t="shared" si="13"/>
        <v>0</v>
      </c>
      <c r="AK28" s="444">
        <f t="shared" si="13"/>
        <v>166.31411699999686</v>
      </c>
      <c r="AL28" s="444">
        <f t="shared" si="13"/>
        <v>166.31411699999686</v>
      </c>
      <c r="AM28" s="444">
        <f t="shared" si="13"/>
        <v>0</v>
      </c>
      <c r="AN28" s="444">
        <f t="shared" si="13"/>
        <v>0</v>
      </c>
      <c r="AO28" s="445"/>
    </row>
    <row r="29" spans="1:41" ht="18.75" hidden="1" customHeight="1">
      <c r="A29" s="317" t="s">
        <v>862</v>
      </c>
      <c r="B29" s="317" t="s">
        <v>33</v>
      </c>
      <c r="E29" s="346" t="s">
        <v>45</v>
      </c>
      <c r="F29" s="331" t="s">
        <v>713</v>
      </c>
      <c r="G29" s="338"/>
      <c r="H29" s="431">
        <f t="shared" ref="H29:W29" si="14">SUM(H30:H53)</f>
        <v>41532.752</v>
      </c>
      <c r="I29" s="431">
        <f t="shared" si="14"/>
        <v>41532.752</v>
      </c>
      <c r="J29" s="431">
        <f t="shared" si="14"/>
        <v>0</v>
      </c>
      <c r="K29" s="431">
        <f t="shared" si="14"/>
        <v>0</v>
      </c>
      <c r="L29" s="431">
        <f t="shared" si="14"/>
        <v>36750.752</v>
      </c>
      <c r="M29" s="431">
        <f t="shared" si="14"/>
        <v>36750.752</v>
      </c>
      <c r="N29" s="431">
        <f t="shared" si="14"/>
        <v>0</v>
      </c>
      <c r="O29" s="431">
        <f t="shared" si="14"/>
        <v>0</v>
      </c>
      <c r="P29" s="431">
        <f t="shared" si="14"/>
        <v>4782</v>
      </c>
      <c r="Q29" s="431">
        <f t="shared" si="14"/>
        <v>4782</v>
      </c>
      <c r="R29" s="431">
        <f t="shared" si="14"/>
        <v>0</v>
      </c>
      <c r="S29" s="431">
        <f t="shared" si="14"/>
        <v>0</v>
      </c>
      <c r="T29" s="431">
        <f t="shared" si="14"/>
        <v>166.31411699999686</v>
      </c>
      <c r="U29" s="431">
        <f t="shared" si="14"/>
        <v>166.31411699999686</v>
      </c>
      <c r="V29" s="431">
        <f t="shared" si="14"/>
        <v>0</v>
      </c>
      <c r="W29" s="431">
        <f t="shared" si="14"/>
        <v>0</v>
      </c>
      <c r="X29" s="437"/>
      <c r="Y29" s="431">
        <f t="shared" ref="Y29:AN29" si="15">SUM(Y30:Y53)</f>
        <v>41532.752</v>
      </c>
      <c r="Z29" s="431">
        <f t="shared" si="15"/>
        <v>41532.752</v>
      </c>
      <c r="AA29" s="431">
        <f t="shared" si="15"/>
        <v>0</v>
      </c>
      <c r="AB29" s="431">
        <f t="shared" si="15"/>
        <v>0</v>
      </c>
      <c r="AC29" s="431">
        <f t="shared" si="15"/>
        <v>36750.752</v>
      </c>
      <c r="AD29" s="431">
        <f t="shared" si="15"/>
        <v>36750.752</v>
      </c>
      <c r="AE29" s="431">
        <f t="shared" si="15"/>
        <v>0</v>
      </c>
      <c r="AF29" s="431">
        <f t="shared" si="15"/>
        <v>0</v>
      </c>
      <c r="AG29" s="431">
        <f t="shared" si="15"/>
        <v>4782</v>
      </c>
      <c r="AH29" s="431">
        <f t="shared" si="15"/>
        <v>4782</v>
      </c>
      <c r="AI29" s="431">
        <f t="shared" si="15"/>
        <v>0</v>
      </c>
      <c r="AJ29" s="431">
        <f t="shared" si="15"/>
        <v>0</v>
      </c>
      <c r="AK29" s="431">
        <f t="shared" si="15"/>
        <v>166.31411699999686</v>
      </c>
      <c r="AL29" s="431">
        <f t="shared" si="15"/>
        <v>166.31411699999686</v>
      </c>
      <c r="AM29" s="431">
        <f t="shared" si="15"/>
        <v>0</v>
      </c>
      <c r="AN29" s="431">
        <f t="shared" si="15"/>
        <v>0</v>
      </c>
      <c r="AO29" s="431"/>
    </row>
    <row r="30" spans="1:41" ht="50.25" customHeight="1">
      <c r="A30" s="317" t="s">
        <v>862</v>
      </c>
      <c r="B30" s="317" t="s">
        <v>33</v>
      </c>
      <c r="E30" s="336">
        <v>1</v>
      </c>
      <c r="F30" s="337" t="s">
        <v>739</v>
      </c>
      <c r="G30" s="417"/>
      <c r="H30" s="446">
        <f t="shared" ref="H30:H53" si="16">SUM(I30:K30)</f>
        <v>26872.993999999999</v>
      </c>
      <c r="I30" s="438">
        <v>26872.993999999999</v>
      </c>
      <c r="J30" s="438"/>
      <c r="K30" s="438"/>
      <c r="L30" s="438">
        <f t="shared" ref="L30:L53" si="17">SUM(M30:O30)</f>
        <v>26872.993999999999</v>
      </c>
      <c r="M30" s="438">
        <v>26872.993999999999</v>
      </c>
      <c r="N30" s="438"/>
      <c r="O30" s="438"/>
      <c r="P30" s="438">
        <f t="shared" ref="P30:P53" si="18">SUM(Q30:S30)</f>
        <v>0</v>
      </c>
      <c r="Q30" s="438">
        <v>0</v>
      </c>
      <c r="R30" s="438"/>
      <c r="S30" s="438"/>
      <c r="T30" s="438">
        <f t="shared" ref="T30:T53" si="19">SUM(U30:W30)</f>
        <v>33.931999999997061</v>
      </c>
      <c r="U30" s="438">
        <v>33.931999999997061</v>
      </c>
      <c r="V30" s="438"/>
      <c r="W30" s="438"/>
      <c r="X30" s="437"/>
      <c r="Y30" s="446">
        <f t="shared" ref="Y30:Y53" si="20">SUM(Z30:AB30)</f>
        <v>26872.993999999999</v>
      </c>
      <c r="Z30" s="438">
        <v>26872.993999999999</v>
      </c>
      <c r="AA30" s="438"/>
      <c r="AB30" s="438"/>
      <c r="AC30" s="438">
        <f t="shared" ref="AC30:AC53" si="21">SUM(AD30:AF30)</f>
        <v>26872.993999999999</v>
      </c>
      <c r="AD30" s="438">
        <v>26872.993999999999</v>
      </c>
      <c r="AE30" s="438"/>
      <c r="AF30" s="438"/>
      <c r="AG30" s="438">
        <f t="shared" ref="AG30:AG53" si="22">SUM(AH30:AJ30)</f>
        <v>0</v>
      </c>
      <c r="AH30" s="438">
        <v>0</v>
      </c>
      <c r="AI30" s="438"/>
      <c r="AJ30" s="438"/>
      <c r="AK30" s="438">
        <f t="shared" ref="AK30:AK53" si="23">SUM(AL30:AN30)</f>
        <v>33.931999999997061</v>
      </c>
      <c r="AL30" s="438">
        <v>33.931999999997061</v>
      </c>
      <c r="AM30" s="438"/>
      <c r="AN30" s="438"/>
      <c r="AO30" s="438"/>
    </row>
    <row r="31" spans="1:41" ht="30" customHeight="1">
      <c r="A31" s="317" t="s">
        <v>862</v>
      </c>
      <c r="B31" s="317" t="s">
        <v>33</v>
      </c>
      <c r="E31" s="336">
        <v>2</v>
      </c>
      <c r="F31" s="337" t="s">
        <v>740</v>
      </c>
      <c r="G31" s="418"/>
      <c r="H31" s="446">
        <f t="shared" si="16"/>
        <v>1821.758</v>
      </c>
      <c r="I31" s="438">
        <v>1821.758</v>
      </c>
      <c r="J31" s="438"/>
      <c r="K31" s="438"/>
      <c r="L31" s="438">
        <f t="shared" si="17"/>
        <v>1821.758</v>
      </c>
      <c r="M31" s="438">
        <v>1821.758</v>
      </c>
      <c r="N31" s="438"/>
      <c r="O31" s="438"/>
      <c r="P31" s="438">
        <f t="shared" si="18"/>
        <v>0</v>
      </c>
      <c r="Q31" s="438">
        <v>0</v>
      </c>
      <c r="R31" s="438"/>
      <c r="S31" s="438"/>
      <c r="T31" s="438">
        <f t="shared" si="19"/>
        <v>0</v>
      </c>
      <c r="U31" s="438">
        <v>0</v>
      </c>
      <c r="V31" s="438"/>
      <c r="W31" s="438"/>
      <c r="X31" s="437"/>
      <c r="Y31" s="446">
        <f t="shared" si="20"/>
        <v>1821.758</v>
      </c>
      <c r="Z31" s="438">
        <v>1821.758</v>
      </c>
      <c r="AA31" s="438"/>
      <c r="AB31" s="438"/>
      <c r="AC31" s="438">
        <f t="shared" si="21"/>
        <v>1821.758</v>
      </c>
      <c r="AD31" s="438">
        <v>1821.758</v>
      </c>
      <c r="AE31" s="438"/>
      <c r="AF31" s="438"/>
      <c r="AG31" s="438">
        <f t="shared" si="22"/>
        <v>0</v>
      </c>
      <c r="AH31" s="438">
        <v>0</v>
      </c>
      <c r="AI31" s="438"/>
      <c r="AJ31" s="438"/>
      <c r="AK31" s="438">
        <f t="shared" si="23"/>
        <v>0</v>
      </c>
      <c r="AL31" s="438">
        <v>0</v>
      </c>
      <c r="AM31" s="438"/>
      <c r="AN31" s="438"/>
      <c r="AO31" s="438"/>
    </row>
    <row r="32" spans="1:41" ht="38.25" customHeight="1">
      <c r="A32" s="317" t="s">
        <v>862</v>
      </c>
      <c r="B32" s="317" t="s">
        <v>33</v>
      </c>
      <c r="E32" s="336">
        <v>3</v>
      </c>
      <c r="F32" s="337" t="s">
        <v>745</v>
      </c>
      <c r="G32" s="338"/>
      <c r="H32" s="446">
        <f t="shared" si="16"/>
        <v>1925</v>
      </c>
      <c r="I32" s="438">
        <v>1925</v>
      </c>
      <c r="J32" s="438"/>
      <c r="K32" s="438"/>
      <c r="L32" s="438">
        <f t="shared" si="17"/>
        <v>0</v>
      </c>
      <c r="M32" s="438"/>
      <c r="N32" s="438"/>
      <c r="O32" s="438"/>
      <c r="P32" s="438">
        <f t="shared" si="18"/>
        <v>1925</v>
      </c>
      <c r="Q32" s="438">
        <v>1925</v>
      </c>
      <c r="R32" s="438"/>
      <c r="S32" s="438"/>
      <c r="T32" s="438">
        <f t="shared" si="19"/>
        <v>0</v>
      </c>
      <c r="U32" s="438"/>
      <c r="V32" s="438"/>
      <c r="W32" s="438"/>
      <c r="X32" s="437"/>
      <c r="Y32" s="446">
        <f t="shared" si="20"/>
        <v>1925</v>
      </c>
      <c r="Z32" s="438">
        <v>1925</v>
      </c>
      <c r="AA32" s="438"/>
      <c r="AB32" s="438"/>
      <c r="AC32" s="438">
        <f t="shared" si="21"/>
        <v>0</v>
      </c>
      <c r="AD32" s="438"/>
      <c r="AE32" s="438"/>
      <c r="AF32" s="438"/>
      <c r="AG32" s="438">
        <f t="shared" si="22"/>
        <v>1925</v>
      </c>
      <c r="AH32" s="438">
        <v>1925</v>
      </c>
      <c r="AI32" s="438"/>
      <c r="AJ32" s="438"/>
      <c r="AK32" s="438">
        <f t="shared" si="23"/>
        <v>0</v>
      </c>
      <c r="AL32" s="438"/>
      <c r="AM32" s="438"/>
      <c r="AN32" s="438"/>
      <c r="AO32" s="438"/>
    </row>
    <row r="33" spans="1:41" ht="33" customHeight="1">
      <c r="A33" s="317" t="s">
        <v>862</v>
      </c>
      <c r="B33" s="317" t="s">
        <v>33</v>
      </c>
      <c r="E33" s="336">
        <v>4</v>
      </c>
      <c r="F33" s="337" t="s">
        <v>748</v>
      </c>
      <c r="G33" s="416" t="s">
        <v>717</v>
      </c>
      <c r="H33" s="446">
        <f t="shared" si="16"/>
        <v>602</v>
      </c>
      <c r="I33" s="438">
        <v>602</v>
      </c>
      <c r="J33" s="438"/>
      <c r="K33" s="438"/>
      <c r="L33" s="438">
        <f t="shared" si="17"/>
        <v>602</v>
      </c>
      <c r="M33" s="438">
        <v>602</v>
      </c>
      <c r="N33" s="438"/>
      <c r="O33" s="438"/>
      <c r="P33" s="438">
        <f t="shared" si="18"/>
        <v>0</v>
      </c>
      <c r="Q33" s="438">
        <v>0</v>
      </c>
      <c r="R33" s="438"/>
      <c r="S33" s="438"/>
      <c r="T33" s="438">
        <f t="shared" si="19"/>
        <v>9.9600000000000364</v>
      </c>
      <c r="U33" s="438">
        <v>9.9600000000000364</v>
      </c>
      <c r="V33" s="438"/>
      <c r="W33" s="438"/>
      <c r="X33" s="437"/>
      <c r="Y33" s="446">
        <f t="shared" si="20"/>
        <v>602</v>
      </c>
      <c r="Z33" s="438">
        <v>602</v>
      </c>
      <c r="AA33" s="438"/>
      <c r="AB33" s="438"/>
      <c r="AC33" s="438">
        <f t="shared" si="21"/>
        <v>602</v>
      </c>
      <c r="AD33" s="438">
        <v>602</v>
      </c>
      <c r="AE33" s="438"/>
      <c r="AF33" s="438"/>
      <c r="AG33" s="438">
        <f t="shared" si="22"/>
        <v>0</v>
      </c>
      <c r="AH33" s="438">
        <v>0</v>
      </c>
      <c r="AI33" s="438"/>
      <c r="AJ33" s="438"/>
      <c r="AK33" s="438">
        <f t="shared" si="23"/>
        <v>9.9600000000000364</v>
      </c>
      <c r="AL33" s="438">
        <v>9.9600000000000364</v>
      </c>
      <c r="AM33" s="438"/>
      <c r="AN33" s="438"/>
      <c r="AO33" s="438"/>
    </row>
    <row r="34" spans="1:41" ht="33" customHeight="1">
      <c r="A34" s="317" t="s">
        <v>862</v>
      </c>
      <c r="B34" s="317" t="s">
        <v>33</v>
      </c>
      <c r="E34" s="336">
        <v>5</v>
      </c>
      <c r="F34" s="337" t="s">
        <v>749</v>
      </c>
      <c r="G34" s="416"/>
      <c r="H34" s="446">
        <f t="shared" si="16"/>
        <v>450</v>
      </c>
      <c r="I34" s="438">
        <v>450</v>
      </c>
      <c r="J34" s="438"/>
      <c r="K34" s="438"/>
      <c r="L34" s="438">
        <f t="shared" si="17"/>
        <v>450</v>
      </c>
      <c r="M34" s="438">
        <v>450</v>
      </c>
      <c r="N34" s="438"/>
      <c r="O34" s="438"/>
      <c r="P34" s="438">
        <f t="shared" si="18"/>
        <v>0</v>
      </c>
      <c r="Q34" s="438">
        <v>0</v>
      </c>
      <c r="R34" s="438"/>
      <c r="S34" s="438"/>
      <c r="T34" s="438">
        <f t="shared" si="19"/>
        <v>8.1089999999999804</v>
      </c>
      <c r="U34" s="438">
        <v>8.1089999999999804</v>
      </c>
      <c r="V34" s="438"/>
      <c r="W34" s="438"/>
      <c r="X34" s="437"/>
      <c r="Y34" s="446">
        <f t="shared" si="20"/>
        <v>450</v>
      </c>
      <c r="Z34" s="438">
        <v>450</v>
      </c>
      <c r="AA34" s="438"/>
      <c r="AB34" s="438"/>
      <c r="AC34" s="438">
        <f t="shared" si="21"/>
        <v>450</v>
      </c>
      <c r="AD34" s="438">
        <v>450</v>
      </c>
      <c r="AE34" s="438"/>
      <c r="AF34" s="438"/>
      <c r="AG34" s="438">
        <f t="shared" si="22"/>
        <v>0</v>
      </c>
      <c r="AH34" s="438">
        <v>0</v>
      </c>
      <c r="AI34" s="438"/>
      <c r="AJ34" s="438"/>
      <c r="AK34" s="438">
        <f t="shared" si="23"/>
        <v>8.1089999999999804</v>
      </c>
      <c r="AL34" s="438">
        <v>8.1089999999999804</v>
      </c>
      <c r="AM34" s="438"/>
      <c r="AN34" s="438"/>
      <c r="AO34" s="438"/>
    </row>
    <row r="35" spans="1:41" ht="33" customHeight="1">
      <c r="A35" s="317" t="s">
        <v>862</v>
      </c>
      <c r="B35" s="317" t="s">
        <v>33</v>
      </c>
      <c r="E35" s="336">
        <v>6</v>
      </c>
      <c r="F35" s="337" t="s">
        <v>750</v>
      </c>
      <c r="G35" s="416"/>
      <c r="H35" s="446">
        <f t="shared" si="16"/>
        <v>1767</v>
      </c>
      <c r="I35" s="438">
        <v>1767</v>
      </c>
      <c r="J35" s="438"/>
      <c r="K35" s="438"/>
      <c r="L35" s="438">
        <f t="shared" si="17"/>
        <v>1767</v>
      </c>
      <c r="M35" s="438">
        <v>1767</v>
      </c>
      <c r="N35" s="438"/>
      <c r="O35" s="438"/>
      <c r="P35" s="438">
        <f t="shared" si="18"/>
        <v>0</v>
      </c>
      <c r="Q35" s="438">
        <v>0</v>
      </c>
      <c r="R35" s="438"/>
      <c r="S35" s="438"/>
      <c r="T35" s="438">
        <f t="shared" si="19"/>
        <v>10.644790999999941</v>
      </c>
      <c r="U35" s="438">
        <v>10.644790999999941</v>
      </c>
      <c r="V35" s="438"/>
      <c r="W35" s="438"/>
      <c r="X35" s="437"/>
      <c r="Y35" s="446">
        <f t="shared" si="20"/>
        <v>1767</v>
      </c>
      <c r="Z35" s="438">
        <v>1767</v>
      </c>
      <c r="AA35" s="438"/>
      <c r="AB35" s="438"/>
      <c r="AC35" s="438">
        <f t="shared" si="21"/>
        <v>1767</v>
      </c>
      <c r="AD35" s="438">
        <v>1767</v>
      </c>
      <c r="AE35" s="438"/>
      <c r="AF35" s="438"/>
      <c r="AG35" s="438">
        <f t="shared" si="22"/>
        <v>0</v>
      </c>
      <c r="AH35" s="438">
        <v>0</v>
      </c>
      <c r="AI35" s="438"/>
      <c r="AJ35" s="438"/>
      <c r="AK35" s="438">
        <f t="shared" si="23"/>
        <v>10.644790999999941</v>
      </c>
      <c r="AL35" s="438">
        <v>10.644790999999941</v>
      </c>
      <c r="AM35" s="438"/>
      <c r="AN35" s="438"/>
      <c r="AO35" s="438"/>
    </row>
    <row r="36" spans="1:41" ht="33" customHeight="1">
      <c r="A36" s="317" t="s">
        <v>862</v>
      </c>
      <c r="B36" s="317" t="s">
        <v>33</v>
      </c>
      <c r="E36" s="336">
        <v>7</v>
      </c>
      <c r="F36" s="337" t="s">
        <v>751</v>
      </c>
      <c r="G36" s="416"/>
      <c r="H36" s="446">
        <f t="shared" si="16"/>
        <v>350</v>
      </c>
      <c r="I36" s="438">
        <v>350</v>
      </c>
      <c r="J36" s="438"/>
      <c r="K36" s="438"/>
      <c r="L36" s="438">
        <f t="shared" si="17"/>
        <v>350</v>
      </c>
      <c r="M36" s="438">
        <v>350</v>
      </c>
      <c r="N36" s="438"/>
      <c r="O36" s="438"/>
      <c r="P36" s="438">
        <f t="shared" si="18"/>
        <v>0</v>
      </c>
      <c r="Q36" s="438">
        <v>0</v>
      </c>
      <c r="R36" s="438"/>
      <c r="S36" s="438"/>
      <c r="T36" s="438">
        <f t="shared" si="19"/>
        <v>7.2740000000000009</v>
      </c>
      <c r="U36" s="438">
        <v>7.2740000000000009</v>
      </c>
      <c r="V36" s="438"/>
      <c r="W36" s="438"/>
      <c r="X36" s="437"/>
      <c r="Y36" s="446">
        <f t="shared" si="20"/>
        <v>350</v>
      </c>
      <c r="Z36" s="438">
        <v>350</v>
      </c>
      <c r="AA36" s="438"/>
      <c r="AB36" s="438"/>
      <c r="AC36" s="438">
        <f t="shared" si="21"/>
        <v>350</v>
      </c>
      <c r="AD36" s="438">
        <v>350</v>
      </c>
      <c r="AE36" s="438"/>
      <c r="AF36" s="438"/>
      <c r="AG36" s="438">
        <f t="shared" si="22"/>
        <v>0</v>
      </c>
      <c r="AH36" s="438">
        <v>0</v>
      </c>
      <c r="AI36" s="438"/>
      <c r="AJ36" s="438"/>
      <c r="AK36" s="438">
        <f t="shared" si="23"/>
        <v>7.2740000000000009</v>
      </c>
      <c r="AL36" s="438">
        <v>7.2740000000000009</v>
      </c>
      <c r="AM36" s="438"/>
      <c r="AN36" s="438"/>
      <c r="AO36" s="438"/>
    </row>
    <row r="37" spans="1:41" ht="33" customHeight="1">
      <c r="A37" s="317" t="s">
        <v>862</v>
      </c>
      <c r="B37" s="317" t="s">
        <v>33</v>
      </c>
      <c r="E37" s="336">
        <v>8</v>
      </c>
      <c r="F37" s="337" t="s">
        <v>752</v>
      </c>
      <c r="G37" s="416"/>
      <c r="H37" s="446">
        <f t="shared" si="16"/>
        <v>1746</v>
      </c>
      <c r="I37" s="438">
        <v>1746</v>
      </c>
      <c r="J37" s="438"/>
      <c r="K37" s="438"/>
      <c r="L37" s="438">
        <f t="shared" si="17"/>
        <v>0</v>
      </c>
      <c r="M37" s="438"/>
      <c r="N37" s="438"/>
      <c r="O37" s="438"/>
      <c r="P37" s="438">
        <f t="shared" si="18"/>
        <v>1746</v>
      </c>
      <c r="Q37" s="438">
        <v>1746</v>
      </c>
      <c r="R37" s="438"/>
      <c r="S37" s="438"/>
      <c r="T37" s="438">
        <f t="shared" si="19"/>
        <v>0</v>
      </c>
      <c r="U37" s="438"/>
      <c r="V37" s="438"/>
      <c r="W37" s="438"/>
      <c r="X37" s="437"/>
      <c r="Y37" s="446">
        <f t="shared" si="20"/>
        <v>1746</v>
      </c>
      <c r="Z37" s="438">
        <v>1746</v>
      </c>
      <c r="AA37" s="438"/>
      <c r="AB37" s="438"/>
      <c r="AC37" s="438">
        <f t="shared" si="21"/>
        <v>0</v>
      </c>
      <c r="AD37" s="438"/>
      <c r="AE37" s="438"/>
      <c r="AF37" s="438"/>
      <c r="AG37" s="438">
        <f t="shared" si="22"/>
        <v>1746</v>
      </c>
      <c r="AH37" s="438">
        <v>1746</v>
      </c>
      <c r="AI37" s="438"/>
      <c r="AJ37" s="438"/>
      <c r="AK37" s="438">
        <f t="shared" si="23"/>
        <v>0</v>
      </c>
      <c r="AL37" s="438"/>
      <c r="AM37" s="438"/>
      <c r="AN37" s="438"/>
      <c r="AO37" s="438"/>
    </row>
    <row r="38" spans="1:41" ht="35.25" customHeight="1">
      <c r="A38" s="317" t="s">
        <v>862</v>
      </c>
      <c r="B38" s="317" t="s">
        <v>33</v>
      </c>
      <c r="E38" s="336">
        <v>9</v>
      </c>
      <c r="F38" s="337" t="s">
        <v>753</v>
      </c>
      <c r="G38" s="416"/>
      <c r="H38" s="446">
        <f t="shared" si="16"/>
        <v>250</v>
      </c>
      <c r="I38" s="438">
        <v>250</v>
      </c>
      <c r="J38" s="438"/>
      <c r="K38" s="438"/>
      <c r="L38" s="438">
        <f t="shared" si="17"/>
        <v>0</v>
      </c>
      <c r="M38" s="438"/>
      <c r="N38" s="438"/>
      <c r="O38" s="438"/>
      <c r="P38" s="438">
        <f t="shared" si="18"/>
        <v>250</v>
      </c>
      <c r="Q38" s="438">
        <v>250</v>
      </c>
      <c r="R38" s="438"/>
      <c r="S38" s="438"/>
      <c r="T38" s="438">
        <f t="shared" si="19"/>
        <v>0</v>
      </c>
      <c r="U38" s="438"/>
      <c r="V38" s="438"/>
      <c r="W38" s="438"/>
      <c r="X38" s="437"/>
      <c r="Y38" s="446">
        <f t="shared" si="20"/>
        <v>250</v>
      </c>
      <c r="Z38" s="438">
        <v>250</v>
      </c>
      <c r="AA38" s="438"/>
      <c r="AB38" s="438"/>
      <c r="AC38" s="438">
        <f t="shared" si="21"/>
        <v>0</v>
      </c>
      <c r="AD38" s="438"/>
      <c r="AE38" s="438"/>
      <c r="AF38" s="438"/>
      <c r="AG38" s="438">
        <f t="shared" si="22"/>
        <v>250</v>
      </c>
      <c r="AH38" s="438">
        <v>250</v>
      </c>
      <c r="AI38" s="438"/>
      <c r="AJ38" s="438"/>
      <c r="AK38" s="438">
        <f t="shared" si="23"/>
        <v>0</v>
      </c>
      <c r="AL38" s="438"/>
      <c r="AM38" s="438"/>
      <c r="AN38" s="438"/>
      <c r="AO38" s="438"/>
    </row>
    <row r="39" spans="1:41" ht="37.5" customHeight="1">
      <c r="A39" s="317" t="s">
        <v>862</v>
      </c>
      <c r="B39" s="317" t="s">
        <v>33</v>
      </c>
      <c r="E39" s="336">
        <v>10</v>
      </c>
      <c r="F39" s="337" t="s">
        <v>754</v>
      </c>
      <c r="G39" s="416" t="s">
        <v>721</v>
      </c>
      <c r="H39" s="446">
        <f t="shared" si="16"/>
        <v>252</v>
      </c>
      <c r="I39" s="438">
        <v>252</v>
      </c>
      <c r="J39" s="438"/>
      <c r="K39" s="438"/>
      <c r="L39" s="438">
        <f t="shared" si="17"/>
        <v>252</v>
      </c>
      <c r="M39" s="438">
        <v>252</v>
      </c>
      <c r="N39" s="438"/>
      <c r="O39" s="438"/>
      <c r="P39" s="438">
        <f t="shared" si="18"/>
        <v>0</v>
      </c>
      <c r="Q39" s="438">
        <v>0</v>
      </c>
      <c r="R39" s="438"/>
      <c r="S39" s="438"/>
      <c r="T39" s="438">
        <f t="shared" si="19"/>
        <v>0.77794299999999339</v>
      </c>
      <c r="U39" s="438">
        <v>0.77794299999999339</v>
      </c>
      <c r="V39" s="438"/>
      <c r="W39" s="438"/>
      <c r="X39" s="437"/>
      <c r="Y39" s="446">
        <f t="shared" si="20"/>
        <v>252</v>
      </c>
      <c r="Z39" s="438">
        <v>252</v>
      </c>
      <c r="AA39" s="438"/>
      <c r="AB39" s="438"/>
      <c r="AC39" s="438">
        <f t="shared" si="21"/>
        <v>252</v>
      </c>
      <c r="AD39" s="438">
        <v>252</v>
      </c>
      <c r="AE39" s="438"/>
      <c r="AF39" s="438"/>
      <c r="AG39" s="438">
        <f t="shared" si="22"/>
        <v>0</v>
      </c>
      <c r="AH39" s="438">
        <v>0</v>
      </c>
      <c r="AI39" s="438"/>
      <c r="AJ39" s="438"/>
      <c r="AK39" s="438">
        <f t="shared" si="23"/>
        <v>0.77794299999999339</v>
      </c>
      <c r="AL39" s="438">
        <v>0.77794299999999339</v>
      </c>
      <c r="AM39" s="438"/>
      <c r="AN39" s="438"/>
      <c r="AO39" s="438"/>
    </row>
    <row r="40" spans="1:41" ht="35.25" customHeight="1">
      <c r="A40" s="317" t="s">
        <v>862</v>
      </c>
      <c r="B40" s="317" t="s">
        <v>33</v>
      </c>
      <c r="E40" s="336">
        <v>11</v>
      </c>
      <c r="F40" s="337" t="s">
        <v>755</v>
      </c>
      <c r="G40" s="416"/>
      <c r="H40" s="446">
        <f t="shared" si="16"/>
        <v>252</v>
      </c>
      <c r="I40" s="438">
        <v>252</v>
      </c>
      <c r="J40" s="438"/>
      <c r="K40" s="438"/>
      <c r="L40" s="438">
        <f t="shared" si="17"/>
        <v>252</v>
      </c>
      <c r="M40" s="438">
        <v>252</v>
      </c>
      <c r="N40" s="438"/>
      <c r="O40" s="438"/>
      <c r="P40" s="438">
        <f t="shared" si="18"/>
        <v>0</v>
      </c>
      <c r="Q40" s="438">
        <v>0</v>
      </c>
      <c r="R40" s="438"/>
      <c r="S40" s="438"/>
      <c r="T40" s="438">
        <f t="shared" si="19"/>
        <v>2.6005539999999883</v>
      </c>
      <c r="U40" s="438">
        <v>2.6005539999999883</v>
      </c>
      <c r="V40" s="438"/>
      <c r="W40" s="438"/>
      <c r="X40" s="437"/>
      <c r="Y40" s="446">
        <f t="shared" si="20"/>
        <v>252</v>
      </c>
      <c r="Z40" s="438">
        <v>252</v>
      </c>
      <c r="AA40" s="438"/>
      <c r="AB40" s="438"/>
      <c r="AC40" s="438">
        <f t="shared" si="21"/>
        <v>252</v>
      </c>
      <c r="AD40" s="438">
        <v>252</v>
      </c>
      <c r="AE40" s="438"/>
      <c r="AF40" s="438"/>
      <c r="AG40" s="438">
        <f t="shared" si="22"/>
        <v>0</v>
      </c>
      <c r="AH40" s="438">
        <v>0</v>
      </c>
      <c r="AI40" s="438"/>
      <c r="AJ40" s="438"/>
      <c r="AK40" s="438">
        <f t="shared" si="23"/>
        <v>2.6005539999999883</v>
      </c>
      <c r="AL40" s="438">
        <v>2.6005539999999883</v>
      </c>
      <c r="AM40" s="438"/>
      <c r="AN40" s="438"/>
      <c r="AO40" s="438"/>
    </row>
    <row r="41" spans="1:41" ht="26.25" customHeight="1">
      <c r="A41" s="317" t="s">
        <v>862</v>
      </c>
      <c r="B41" s="317" t="s">
        <v>33</v>
      </c>
      <c r="E41" s="336">
        <v>12</v>
      </c>
      <c r="F41" s="337" t="s">
        <v>756</v>
      </c>
      <c r="G41" s="416"/>
      <c r="H41" s="446">
        <f t="shared" si="16"/>
        <v>287</v>
      </c>
      <c r="I41" s="438">
        <v>287</v>
      </c>
      <c r="J41" s="438"/>
      <c r="K41" s="438"/>
      <c r="L41" s="438">
        <f t="shared" si="17"/>
        <v>287</v>
      </c>
      <c r="M41" s="438">
        <v>287</v>
      </c>
      <c r="N41" s="438"/>
      <c r="O41" s="438"/>
      <c r="P41" s="438">
        <f t="shared" si="18"/>
        <v>0</v>
      </c>
      <c r="Q41" s="438">
        <v>0</v>
      </c>
      <c r="R41" s="438"/>
      <c r="S41" s="438"/>
      <c r="T41" s="438">
        <f t="shared" si="19"/>
        <v>2.0192279999999982</v>
      </c>
      <c r="U41" s="438">
        <v>2.0192279999999982</v>
      </c>
      <c r="V41" s="438"/>
      <c r="W41" s="438"/>
      <c r="X41" s="437"/>
      <c r="Y41" s="446">
        <f t="shared" si="20"/>
        <v>287</v>
      </c>
      <c r="Z41" s="438">
        <v>287</v>
      </c>
      <c r="AA41" s="438"/>
      <c r="AB41" s="438"/>
      <c r="AC41" s="438">
        <f t="shared" si="21"/>
        <v>287</v>
      </c>
      <c r="AD41" s="438">
        <v>287</v>
      </c>
      <c r="AE41" s="438"/>
      <c r="AF41" s="438"/>
      <c r="AG41" s="438">
        <f t="shared" si="22"/>
        <v>0</v>
      </c>
      <c r="AH41" s="438">
        <v>0</v>
      </c>
      <c r="AI41" s="438"/>
      <c r="AJ41" s="438"/>
      <c r="AK41" s="438">
        <f t="shared" si="23"/>
        <v>2.0192279999999982</v>
      </c>
      <c r="AL41" s="438">
        <v>2.0192279999999982</v>
      </c>
      <c r="AM41" s="438"/>
      <c r="AN41" s="438"/>
      <c r="AO41" s="438"/>
    </row>
    <row r="42" spans="1:41" ht="32.25" customHeight="1">
      <c r="A42" s="317" t="s">
        <v>862</v>
      </c>
      <c r="B42" s="317" t="s">
        <v>33</v>
      </c>
      <c r="E42" s="336">
        <v>13</v>
      </c>
      <c r="F42" s="337" t="s">
        <v>757</v>
      </c>
      <c r="G42" s="416"/>
      <c r="H42" s="446">
        <f t="shared" si="16"/>
        <v>286</v>
      </c>
      <c r="I42" s="438">
        <v>286</v>
      </c>
      <c r="J42" s="438"/>
      <c r="K42" s="438"/>
      <c r="L42" s="438">
        <f t="shared" si="17"/>
        <v>286</v>
      </c>
      <c r="M42" s="438">
        <v>286</v>
      </c>
      <c r="N42" s="438"/>
      <c r="O42" s="438"/>
      <c r="P42" s="438">
        <f t="shared" si="18"/>
        <v>0</v>
      </c>
      <c r="Q42" s="438">
        <v>0</v>
      </c>
      <c r="R42" s="438"/>
      <c r="S42" s="438"/>
      <c r="T42" s="438">
        <f t="shared" si="19"/>
        <v>4.9943149999999719</v>
      </c>
      <c r="U42" s="438">
        <v>4.9943149999999719</v>
      </c>
      <c r="V42" s="438"/>
      <c r="W42" s="438"/>
      <c r="X42" s="437"/>
      <c r="Y42" s="446">
        <f t="shared" si="20"/>
        <v>286</v>
      </c>
      <c r="Z42" s="438">
        <v>286</v>
      </c>
      <c r="AA42" s="438"/>
      <c r="AB42" s="438"/>
      <c r="AC42" s="438">
        <f t="shared" si="21"/>
        <v>286</v>
      </c>
      <c r="AD42" s="438">
        <v>286</v>
      </c>
      <c r="AE42" s="438"/>
      <c r="AF42" s="438"/>
      <c r="AG42" s="438">
        <f t="shared" si="22"/>
        <v>0</v>
      </c>
      <c r="AH42" s="438">
        <v>0</v>
      </c>
      <c r="AI42" s="438"/>
      <c r="AJ42" s="438"/>
      <c r="AK42" s="438">
        <f t="shared" si="23"/>
        <v>4.9943149999999719</v>
      </c>
      <c r="AL42" s="438">
        <v>4.9943149999999719</v>
      </c>
      <c r="AM42" s="438"/>
      <c r="AN42" s="438"/>
      <c r="AO42" s="438"/>
    </row>
    <row r="43" spans="1:41" ht="36" customHeight="1">
      <c r="A43" s="317" t="s">
        <v>862</v>
      </c>
      <c r="B43" s="317" t="s">
        <v>33</v>
      </c>
      <c r="E43" s="336">
        <v>14</v>
      </c>
      <c r="F43" s="337" t="s">
        <v>758</v>
      </c>
      <c r="G43" s="416"/>
      <c r="H43" s="446">
        <f t="shared" si="16"/>
        <v>128</v>
      </c>
      <c r="I43" s="438">
        <v>128</v>
      </c>
      <c r="J43" s="438"/>
      <c r="K43" s="438"/>
      <c r="L43" s="438">
        <f t="shared" si="17"/>
        <v>128</v>
      </c>
      <c r="M43" s="438">
        <v>128</v>
      </c>
      <c r="N43" s="438"/>
      <c r="O43" s="438"/>
      <c r="P43" s="438">
        <f t="shared" si="18"/>
        <v>0</v>
      </c>
      <c r="Q43" s="438">
        <v>0</v>
      </c>
      <c r="R43" s="438"/>
      <c r="S43" s="438"/>
      <c r="T43" s="438">
        <f t="shared" si="19"/>
        <v>0</v>
      </c>
      <c r="U43" s="438">
        <v>0</v>
      </c>
      <c r="V43" s="438"/>
      <c r="W43" s="438"/>
      <c r="X43" s="437"/>
      <c r="Y43" s="446">
        <f t="shared" si="20"/>
        <v>128</v>
      </c>
      <c r="Z43" s="438">
        <v>128</v>
      </c>
      <c r="AA43" s="438"/>
      <c r="AB43" s="438"/>
      <c r="AC43" s="438">
        <f t="shared" si="21"/>
        <v>128</v>
      </c>
      <c r="AD43" s="438">
        <v>128</v>
      </c>
      <c r="AE43" s="438"/>
      <c r="AF43" s="438"/>
      <c r="AG43" s="438">
        <f t="shared" si="22"/>
        <v>0</v>
      </c>
      <c r="AH43" s="438">
        <v>0</v>
      </c>
      <c r="AI43" s="438"/>
      <c r="AJ43" s="438"/>
      <c r="AK43" s="438">
        <f t="shared" si="23"/>
        <v>0</v>
      </c>
      <c r="AL43" s="438">
        <v>0</v>
      </c>
      <c r="AM43" s="438"/>
      <c r="AN43" s="438"/>
      <c r="AO43" s="438"/>
    </row>
    <row r="44" spans="1:41" ht="35.25" customHeight="1">
      <c r="A44" s="317" t="s">
        <v>862</v>
      </c>
      <c r="B44" s="317" t="s">
        <v>33</v>
      </c>
      <c r="E44" s="336">
        <v>15</v>
      </c>
      <c r="F44" s="337" t="s">
        <v>758</v>
      </c>
      <c r="G44" s="416"/>
      <c r="H44" s="446">
        <f t="shared" si="16"/>
        <v>159</v>
      </c>
      <c r="I44" s="438">
        <v>159</v>
      </c>
      <c r="J44" s="438"/>
      <c r="K44" s="438"/>
      <c r="L44" s="438">
        <f t="shared" si="17"/>
        <v>159</v>
      </c>
      <c r="M44" s="438">
        <v>159</v>
      </c>
      <c r="N44" s="438"/>
      <c r="O44" s="438"/>
      <c r="P44" s="438">
        <f t="shared" si="18"/>
        <v>0</v>
      </c>
      <c r="Q44" s="438">
        <v>0</v>
      </c>
      <c r="R44" s="438"/>
      <c r="S44" s="438"/>
      <c r="T44" s="438">
        <f t="shared" si="19"/>
        <v>3.0452860000000044</v>
      </c>
      <c r="U44" s="438">
        <v>3.0452860000000044</v>
      </c>
      <c r="V44" s="438"/>
      <c r="W44" s="438"/>
      <c r="X44" s="437"/>
      <c r="Y44" s="446">
        <f t="shared" si="20"/>
        <v>159</v>
      </c>
      <c r="Z44" s="438">
        <v>159</v>
      </c>
      <c r="AA44" s="438"/>
      <c r="AB44" s="438"/>
      <c r="AC44" s="438">
        <f t="shared" si="21"/>
        <v>159</v>
      </c>
      <c r="AD44" s="438">
        <v>159</v>
      </c>
      <c r="AE44" s="438"/>
      <c r="AF44" s="438"/>
      <c r="AG44" s="438">
        <f t="shared" si="22"/>
        <v>0</v>
      </c>
      <c r="AH44" s="438">
        <v>0</v>
      </c>
      <c r="AI44" s="438"/>
      <c r="AJ44" s="438"/>
      <c r="AK44" s="438">
        <f t="shared" si="23"/>
        <v>3.0452860000000044</v>
      </c>
      <c r="AL44" s="438">
        <v>3.0452860000000044</v>
      </c>
      <c r="AM44" s="438"/>
      <c r="AN44" s="438"/>
      <c r="AO44" s="438"/>
    </row>
    <row r="45" spans="1:41" ht="30.75" customHeight="1">
      <c r="A45" s="317" t="s">
        <v>862</v>
      </c>
      <c r="B45" s="317" t="s">
        <v>33</v>
      </c>
      <c r="E45" s="336">
        <v>16</v>
      </c>
      <c r="F45" s="337" t="s">
        <v>759</v>
      </c>
      <c r="G45" s="416"/>
      <c r="H45" s="446">
        <f t="shared" si="16"/>
        <v>287</v>
      </c>
      <c r="I45" s="438">
        <v>287</v>
      </c>
      <c r="J45" s="438"/>
      <c r="K45" s="438"/>
      <c r="L45" s="438">
        <f t="shared" si="17"/>
        <v>287</v>
      </c>
      <c r="M45" s="438">
        <v>287</v>
      </c>
      <c r="N45" s="438"/>
      <c r="O45" s="438"/>
      <c r="P45" s="438">
        <f t="shared" si="18"/>
        <v>0</v>
      </c>
      <c r="Q45" s="438">
        <v>0</v>
      </c>
      <c r="R45" s="438"/>
      <c r="S45" s="438"/>
      <c r="T45" s="438">
        <f t="shared" si="19"/>
        <v>27.942000000000007</v>
      </c>
      <c r="U45" s="438">
        <v>27.942000000000007</v>
      </c>
      <c r="V45" s="438"/>
      <c r="W45" s="438"/>
      <c r="X45" s="437"/>
      <c r="Y45" s="446">
        <f t="shared" si="20"/>
        <v>287</v>
      </c>
      <c r="Z45" s="438">
        <v>287</v>
      </c>
      <c r="AA45" s="438"/>
      <c r="AB45" s="438"/>
      <c r="AC45" s="438">
        <f t="shared" si="21"/>
        <v>287</v>
      </c>
      <c r="AD45" s="438">
        <v>287</v>
      </c>
      <c r="AE45" s="438"/>
      <c r="AF45" s="438"/>
      <c r="AG45" s="438">
        <f t="shared" si="22"/>
        <v>0</v>
      </c>
      <c r="AH45" s="438">
        <v>0</v>
      </c>
      <c r="AI45" s="438"/>
      <c r="AJ45" s="438"/>
      <c r="AK45" s="438">
        <f t="shared" si="23"/>
        <v>27.942000000000007</v>
      </c>
      <c r="AL45" s="438">
        <v>27.942000000000007</v>
      </c>
      <c r="AM45" s="438"/>
      <c r="AN45" s="438"/>
      <c r="AO45" s="438"/>
    </row>
    <row r="46" spans="1:41" ht="33.75" customHeight="1">
      <c r="A46" s="317" t="s">
        <v>862</v>
      </c>
      <c r="B46" s="317" t="s">
        <v>33</v>
      </c>
      <c r="E46" s="336">
        <v>17</v>
      </c>
      <c r="F46" s="337" t="s">
        <v>760</v>
      </c>
      <c r="G46" s="416"/>
      <c r="H46" s="446">
        <f t="shared" si="16"/>
        <v>287</v>
      </c>
      <c r="I46" s="438">
        <v>287</v>
      </c>
      <c r="J46" s="438"/>
      <c r="K46" s="438"/>
      <c r="L46" s="438">
        <f t="shared" si="17"/>
        <v>287</v>
      </c>
      <c r="M46" s="438">
        <v>287</v>
      </c>
      <c r="N46" s="438"/>
      <c r="O46" s="438"/>
      <c r="P46" s="438">
        <f t="shared" si="18"/>
        <v>0</v>
      </c>
      <c r="Q46" s="438">
        <v>0</v>
      </c>
      <c r="R46" s="438"/>
      <c r="S46" s="438"/>
      <c r="T46" s="438">
        <f t="shared" si="19"/>
        <v>20.97199999999998</v>
      </c>
      <c r="U46" s="438">
        <v>20.97199999999998</v>
      </c>
      <c r="V46" s="438"/>
      <c r="W46" s="438"/>
      <c r="X46" s="437"/>
      <c r="Y46" s="446">
        <f t="shared" si="20"/>
        <v>287</v>
      </c>
      <c r="Z46" s="438">
        <v>287</v>
      </c>
      <c r="AA46" s="438"/>
      <c r="AB46" s="438"/>
      <c r="AC46" s="438">
        <f t="shared" si="21"/>
        <v>287</v>
      </c>
      <c r="AD46" s="438">
        <v>287</v>
      </c>
      <c r="AE46" s="438"/>
      <c r="AF46" s="438"/>
      <c r="AG46" s="438">
        <f t="shared" si="22"/>
        <v>0</v>
      </c>
      <c r="AH46" s="438">
        <v>0</v>
      </c>
      <c r="AI46" s="438"/>
      <c r="AJ46" s="438"/>
      <c r="AK46" s="438">
        <f t="shared" si="23"/>
        <v>20.97199999999998</v>
      </c>
      <c r="AL46" s="438">
        <v>20.97199999999998</v>
      </c>
      <c r="AM46" s="438"/>
      <c r="AN46" s="438"/>
      <c r="AO46" s="438"/>
    </row>
    <row r="47" spans="1:41" ht="34.5" customHeight="1">
      <c r="A47" s="317" t="s">
        <v>862</v>
      </c>
      <c r="B47" s="317" t="s">
        <v>33</v>
      </c>
      <c r="E47" s="336">
        <v>18</v>
      </c>
      <c r="F47" s="337" t="s">
        <v>761</v>
      </c>
      <c r="G47" s="416"/>
      <c r="H47" s="446">
        <f t="shared" si="16"/>
        <v>287</v>
      </c>
      <c r="I47" s="438">
        <v>287</v>
      </c>
      <c r="J47" s="438"/>
      <c r="K47" s="438"/>
      <c r="L47" s="438">
        <f t="shared" si="17"/>
        <v>150</v>
      </c>
      <c r="M47" s="438">
        <v>150</v>
      </c>
      <c r="N47" s="438"/>
      <c r="O47" s="438"/>
      <c r="P47" s="438">
        <f t="shared" si="18"/>
        <v>137</v>
      </c>
      <c r="Q47" s="438">
        <v>137</v>
      </c>
      <c r="R47" s="438"/>
      <c r="S47" s="438"/>
      <c r="T47" s="438">
        <f t="shared" si="19"/>
        <v>0</v>
      </c>
      <c r="U47" s="438"/>
      <c r="V47" s="438"/>
      <c r="W47" s="438"/>
      <c r="X47" s="437"/>
      <c r="Y47" s="446">
        <f t="shared" si="20"/>
        <v>287</v>
      </c>
      <c r="Z47" s="438">
        <v>287</v>
      </c>
      <c r="AA47" s="438"/>
      <c r="AB47" s="438"/>
      <c r="AC47" s="438">
        <f t="shared" si="21"/>
        <v>150</v>
      </c>
      <c r="AD47" s="438">
        <v>150</v>
      </c>
      <c r="AE47" s="438"/>
      <c r="AF47" s="438"/>
      <c r="AG47" s="438">
        <f t="shared" si="22"/>
        <v>137</v>
      </c>
      <c r="AH47" s="438">
        <v>137</v>
      </c>
      <c r="AI47" s="438"/>
      <c r="AJ47" s="438"/>
      <c r="AK47" s="438">
        <f t="shared" si="23"/>
        <v>0</v>
      </c>
      <c r="AL47" s="438"/>
      <c r="AM47" s="438"/>
      <c r="AN47" s="438"/>
      <c r="AO47" s="438"/>
    </row>
    <row r="48" spans="1:41" ht="34.5" customHeight="1">
      <c r="A48" s="317" t="s">
        <v>862</v>
      </c>
      <c r="B48" s="317" t="s">
        <v>33</v>
      </c>
      <c r="E48" s="336">
        <v>19</v>
      </c>
      <c r="F48" s="337" t="s">
        <v>762</v>
      </c>
      <c r="G48" s="416"/>
      <c r="H48" s="446">
        <f t="shared" si="16"/>
        <v>393</v>
      </c>
      <c r="I48" s="438">
        <v>393</v>
      </c>
      <c r="J48" s="438"/>
      <c r="K48" s="438"/>
      <c r="L48" s="438">
        <f t="shared" si="17"/>
        <v>0</v>
      </c>
      <c r="M48" s="438"/>
      <c r="N48" s="438"/>
      <c r="O48" s="438"/>
      <c r="P48" s="438">
        <f t="shared" si="18"/>
        <v>393</v>
      </c>
      <c r="Q48" s="438">
        <v>393</v>
      </c>
      <c r="R48" s="438"/>
      <c r="S48" s="438"/>
      <c r="T48" s="438">
        <f t="shared" si="19"/>
        <v>0</v>
      </c>
      <c r="U48" s="438"/>
      <c r="V48" s="438"/>
      <c r="W48" s="438"/>
      <c r="X48" s="437"/>
      <c r="Y48" s="446">
        <f t="shared" si="20"/>
        <v>393</v>
      </c>
      <c r="Z48" s="438">
        <v>393</v>
      </c>
      <c r="AA48" s="438"/>
      <c r="AB48" s="438"/>
      <c r="AC48" s="438">
        <f t="shared" si="21"/>
        <v>0</v>
      </c>
      <c r="AD48" s="438"/>
      <c r="AE48" s="438"/>
      <c r="AF48" s="438"/>
      <c r="AG48" s="438">
        <f t="shared" si="22"/>
        <v>393</v>
      </c>
      <c r="AH48" s="438">
        <v>393</v>
      </c>
      <c r="AI48" s="438"/>
      <c r="AJ48" s="438"/>
      <c r="AK48" s="438">
        <f t="shared" si="23"/>
        <v>0</v>
      </c>
      <c r="AL48" s="438"/>
      <c r="AM48" s="438"/>
      <c r="AN48" s="438"/>
      <c r="AO48" s="438"/>
    </row>
    <row r="49" spans="1:41" ht="34.5" customHeight="1">
      <c r="A49" s="317" t="s">
        <v>862</v>
      </c>
      <c r="B49" s="317" t="s">
        <v>33</v>
      </c>
      <c r="E49" s="336">
        <v>20</v>
      </c>
      <c r="F49" s="337" t="s">
        <v>763</v>
      </c>
      <c r="G49" s="416"/>
      <c r="H49" s="446">
        <f t="shared" si="16"/>
        <v>331</v>
      </c>
      <c r="I49" s="438">
        <v>331</v>
      </c>
      <c r="J49" s="438"/>
      <c r="K49" s="438"/>
      <c r="L49" s="438">
        <f t="shared" si="17"/>
        <v>0</v>
      </c>
      <c r="M49" s="438"/>
      <c r="N49" s="438"/>
      <c r="O49" s="438"/>
      <c r="P49" s="438">
        <f t="shared" si="18"/>
        <v>331</v>
      </c>
      <c r="Q49" s="438">
        <v>331</v>
      </c>
      <c r="R49" s="438"/>
      <c r="S49" s="438"/>
      <c r="T49" s="438">
        <f t="shared" si="19"/>
        <v>0</v>
      </c>
      <c r="U49" s="438"/>
      <c r="V49" s="438"/>
      <c r="W49" s="438"/>
      <c r="X49" s="437"/>
      <c r="Y49" s="446">
        <f t="shared" si="20"/>
        <v>331</v>
      </c>
      <c r="Z49" s="438">
        <v>331</v>
      </c>
      <c r="AA49" s="438"/>
      <c r="AB49" s="438"/>
      <c r="AC49" s="438">
        <f t="shared" si="21"/>
        <v>0</v>
      </c>
      <c r="AD49" s="438"/>
      <c r="AE49" s="438"/>
      <c r="AF49" s="438"/>
      <c r="AG49" s="438">
        <f t="shared" si="22"/>
        <v>331</v>
      </c>
      <c r="AH49" s="438">
        <v>331</v>
      </c>
      <c r="AI49" s="438"/>
      <c r="AJ49" s="438"/>
      <c r="AK49" s="438">
        <f t="shared" si="23"/>
        <v>0</v>
      </c>
      <c r="AL49" s="438"/>
      <c r="AM49" s="438"/>
      <c r="AN49" s="438"/>
      <c r="AO49" s="438"/>
    </row>
    <row r="50" spans="1:41" ht="25.5" customHeight="1">
      <c r="A50" s="317" t="s">
        <v>862</v>
      </c>
      <c r="B50" s="317" t="s">
        <v>33</v>
      </c>
      <c r="E50" s="336">
        <v>21</v>
      </c>
      <c r="F50" s="337" t="s">
        <v>764</v>
      </c>
      <c r="G50" s="416" t="s">
        <v>719</v>
      </c>
      <c r="H50" s="446">
        <f t="shared" si="16"/>
        <v>252</v>
      </c>
      <c r="I50" s="438">
        <v>252</v>
      </c>
      <c r="J50" s="438"/>
      <c r="K50" s="438"/>
      <c r="L50" s="438">
        <f t="shared" si="17"/>
        <v>252</v>
      </c>
      <c r="M50" s="438">
        <v>252</v>
      </c>
      <c r="N50" s="438"/>
      <c r="O50" s="438"/>
      <c r="P50" s="438">
        <f t="shared" si="18"/>
        <v>0</v>
      </c>
      <c r="Q50" s="438">
        <v>0</v>
      </c>
      <c r="R50" s="438"/>
      <c r="S50" s="438"/>
      <c r="T50" s="438">
        <f t="shared" si="19"/>
        <v>0</v>
      </c>
      <c r="U50" s="438">
        <v>0</v>
      </c>
      <c r="V50" s="438"/>
      <c r="W50" s="438"/>
      <c r="X50" s="437"/>
      <c r="Y50" s="446">
        <f t="shared" si="20"/>
        <v>252</v>
      </c>
      <c r="Z50" s="438">
        <v>252</v>
      </c>
      <c r="AA50" s="438"/>
      <c r="AB50" s="438"/>
      <c r="AC50" s="438">
        <f t="shared" si="21"/>
        <v>252</v>
      </c>
      <c r="AD50" s="438">
        <v>252</v>
      </c>
      <c r="AE50" s="438"/>
      <c r="AF50" s="438"/>
      <c r="AG50" s="438">
        <f t="shared" si="22"/>
        <v>0</v>
      </c>
      <c r="AH50" s="438">
        <v>0</v>
      </c>
      <c r="AI50" s="438"/>
      <c r="AJ50" s="438"/>
      <c r="AK50" s="438">
        <f t="shared" si="23"/>
        <v>0</v>
      </c>
      <c r="AL50" s="438">
        <v>0</v>
      </c>
      <c r="AM50" s="438"/>
      <c r="AN50" s="438"/>
      <c r="AO50" s="438"/>
    </row>
    <row r="51" spans="1:41" ht="36" customHeight="1">
      <c r="A51" s="317" t="s">
        <v>862</v>
      </c>
      <c r="B51" s="317" t="s">
        <v>33</v>
      </c>
      <c r="E51" s="336">
        <v>22</v>
      </c>
      <c r="F51" s="337" t="s">
        <v>765</v>
      </c>
      <c r="G51" s="416"/>
      <c r="H51" s="446">
        <f t="shared" si="16"/>
        <v>252</v>
      </c>
      <c r="I51" s="438">
        <v>252</v>
      </c>
      <c r="J51" s="438"/>
      <c r="K51" s="438"/>
      <c r="L51" s="438">
        <f t="shared" si="17"/>
        <v>252</v>
      </c>
      <c r="M51" s="438">
        <v>252</v>
      </c>
      <c r="N51" s="438"/>
      <c r="O51" s="438"/>
      <c r="P51" s="438">
        <f t="shared" si="18"/>
        <v>0</v>
      </c>
      <c r="Q51" s="438">
        <v>0</v>
      </c>
      <c r="R51" s="438"/>
      <c r="S51" s="438"/>
      <c r="T51" s="438">
        <f t="shared" si="19"/>
        <v>0</v>
      </c>
      <c r="U51" s="438">
        <v>0</v>
      </c>
      <c r="V51" s="438"/>
      <c r="W51" s="438"/>
      <c r="X51" s="437"/>
      <c r="Y51" s="446">
        <f t="shared" si="20"/>
        <v>252</v>
      </c>
      <c r="Z51" s="438">
        <v>252</v>
      </c>
      <c r="AA51" s="438"/>
      <c r="AB51" s="438"/>
      <c r="AC51" s="438">
        <f t="shared" si="21"/>
        <v>252</v>
      </c>
      <c r="AD51" s="438">
        <v>252</v>
      </c>
      <c r="AE51" s="438"/>
      <c r="AF51" s="438"/>
      <c r="AG51" s="438">
        <f t="shared" si="22"/>
        <v>0</v>
      </c>
      <c r="AH51" s="438">
        <v>0</v>
      </c>
      <c r="AI51" s="438"/>
      <c r="AJ51" s="438"/>
      <c r="AK51" s="438">
        <f t="shared" si="23"/>
        <v>0</v>
      </c>
      <c r="AL51" s="438">
        <v>0</v>
      </c>
      <c r="AM51" s="438"/>
      <c r="AN51" s="438"/>
      <c r="AO51" s="438"/>
    </row>
    <row r="52" spans="1:41" ht="33.75" customHeight="1">
      <c r="A52" s="317" t="s">
        <v>862</v>
      </c>
      <c r="B52" s="317" t="s">
        <v>33</v>
      </c>
      <c r="E52" s="336">
        <v>23</v>
      </c>
      <c r="F52" s="337" t="s">
        <v>766</v>
      </c>
      <c r="G52" s="416"/>
      <c r="H52" s="446">
        <f t="shared" si="16"/>
        <v>1147</v>
      </c>
      <c r="I52" s="438">
        <v>1147</v>
      </c>
      <c r="J52" s="438"/>
      <c r="K52" s="438"/>
      <c r="L52" s="438">
        <f t="shared" si="17"/>
        <v>1147</v>
      </c>
      <c r="M52" s="438">
        <v>1147</v>
      </c>
      <c r="N52" s="438"/>
      <c r="O52" s="438"/>
      <c r="P52" s="438">
        <f t="shared" si="18"/>
        <v>0</v>
      </c>
      <c r="Q52" s="438">
        <v>0</v>
      </c>
      <c r="R52" s="438"/>
      <c r="S52" s="438"/>
      <c r="T52" s="438">
        <f t="shared" si="19"/>
        <v>17.058999999999969</v>
      </c>
      <c r="U52" s="438">
        <v>17.058999999999969</v>
      </c>
      <c r="V52" s="438"/>
      <c r="W52" s="438"/>
      <c r="X52" s="437"/>
      <c r="Y52" s="446">
        <f t="shared" si="20"/>
        <v>1147</v>
      </c>
      <c r="Z52" s="438">
        <v>1147</v>
      </c>
      <c r="AA52" s="438"/>
      <c r="AB52" s="438"/>
      <c r="AC52" s="438">
        <f t="shared" si="21"/>
        <v>1147</v>
      </c>
      <c r="AD52" s="438">
        <v>1147</v>
      </c>
      <c r="AE52" s="438"/>
      <c r="AF52" s="438"/>
      <c r="AG52" s="438">
        <f t="shared" si="22"/>
        <v>0</v>
      </c>
      <c r="AH52" s="438">
        <v>0</v>
      </c>
      <c r="AI52" s="438"/>
      <c r="AJ52" s="438"/>
      <c r="AK52" s="438">
        <f t="shared" si="23"/>
        <v>17.058999999999969</v>
      </c>
      <c r="AL52" s="438">
        <v>17.058999999999969</v>
      </c>
      <c r="AM52" s="438"/>
      <c r="AN52" s="438"/>
      <c r="AO52" s="438"/>
    </row>
    <row r="53" spans="1:41" ht="35.25" customHeight="1">
      <c r="A53" s="317" t="s">
        <v>862</v>
      </c>
      <c r="B53" s="317" t="s">
        <v>33</v>
      </c>
      <c r="E53" s="336">
        <v>24</v>
      </c>
      <c r="F53" s="337" t="s">
        <v>767</v>
      </c>
      <c r="G53" s="416"/>
      <c r="H53" s="446">
        <f t="shared" si="16"/>
        <v>1148</v>
      </c>
      <c r="I53" s="438">
        <v>1148</v>
      </c>
      <c r="J53" s="438"/>
      <c r="K53" s="438"/>
      <c r="L53" s="438">
        <f t="shared" si="17"/>
        <v>1148</v>
      </c>
      <c r="M53" s="438">
        <v>1148</v>
      </c>
      <c r="N53" s="438"/>
      <c r="O53" s="438"/>
      <c r="P53" s="438">
        <f t="shared" si="18"/>
        <v>0</v>
      </c>
      <c r="Q53" s="438">
        <v>0</v>
      </c>
      <c r="R53" s="438"/>
      <c r="S53" s="438"/>
      <c r="T53" s="438">
        <f t="shared" si="19"/>
        <v>16.983999999999924</v>
      </c>
      <c r="U53" s="438">
        <v>16.983999999999924</v>
      </c>
      <c r="V53" s="438"/>
      <c r="W53" s="438"/>
      <c r="X53" s="437"/>
      <c r="Y53" s="446">
        <f t="shared" si="20"/>
        <v>1148</v>
      </c>
      <c r="Z53" s="438">
        <v>1148</v>
      </c>
      <c r="AA53" s="438"/>
      <c r="AB53" s="438"/>
      <c r="AC53" s="438">
        <f t="shared" si="21"/>
        <v>1148</v>
      </c>
      <c r="AD53" s="438">
        <v>1148</v>
      </c>
      <c r="AE53" s="438"/>
      <c r="AF53" s="438"/>
      <c r="AG53" s="438">
        <f t="shared" si="22"/>
        <v>0</v>
      </c>
      <c r="AH53" s="438">
        <v>0</v>
      </c>
      <c r="AI53" s="438"/>
      <c r="AJ53" s="438"/>
      <c r="AK53" s="438">
        <f t="shared" si="23"/>
        <v>16.983999999999924</v>
      </c>
      <c r="AL53" s="438">
        <v>16.983999999999924</v>
      </c>
      <c r="AM53" s="438"/>
      <c r="AN53" s="438"/>
      <c r="AO53" s="438"/>
    </row>
    <row r="54" spans="1:41" ht="36" customHeight="1">
      <c r="B54" s="317" t="s">
        <v>1319</v>
      </c>
      <c r="E54" s="327" t="s">
        <v>29</v>
      </c>
      <c r="F54" s="328" t="s">
        <v>14</v>
      </c>
      <c r="G54" s="361"/>
      <c r="H54" s="433">
        <f>H55</f>
        <v>1482</v>
      </c>
      <c r="I54" s="433">
        <f t="shared" ref="I54:W55" si="24">I55</f>
        <v>1482</v>
      </c>
      <c r="J54" s="433">
        <f t="shared" si="24"/>
        <v>0</v>
      </c>
      <c r="K54" s="433">
        <f t="shared" si="24"/>
        <v>0</v>
      </c>
      <c r="L54" s="433">
        <f t="shared" si="24"/>
        <v>1482</v>
      </c>
      <c r="M54" s="433">
        <f t="shared" si="24"/>
        <v>1482</v>
      </c>
      <c r="N54" s="433">
        <f t="shared" si="24"/>
        <v>0</v>
      </c>
      <c r="O54" s="433">
        <f t="shared" si="24"/>
        <v>0</v>
      </c>
      <c r="P54" s="433">
        <f t="shared" si="24"/>
        <v>0</v>
      </c>
      <c r="Q54" s="433">
        <f t="shared" si="24"/>
        <v>0</v>
      </c>
      <c r="R54" s="433">
        <f t="shared" si="24"/>
        <v>0</v>
      </c>
      <c r="S54" s="433">
        <f t="shared" si="24"/>
        <v>0</v>
      </c>
      <c r="T54" s="433">
        <f t="shared" si="24"/>
        <v>17.591791999999998</v>
      </c>
      <c r="U54" s="433">
        <f t="shared" si="24"/>
        <v>17.591791999999998</v>
      </c>
      <c r="V54" s="433">
        <f t="shared" si="24"/>
        <v>0</v>
      </c>
      <c r="W54" s="433">
        <f t="shared" si="24"/>
        <v>0</v>
      </c>
      <c r="X54" s="437"/>
      <c r="Y54" s="433">
        <f>Y55</f>
        <v>1482</v>
      </c>
      <c r="Z54" s="433">
        <f t="shared" ref="Z54:AN55" si="25">Z55</f>
        <v>1482</v>
      </c>
      <c r="AA54" s="433">
        <f t="shared" si="25"/>
        <v>0</v>
      </c>
      <c r="AB54" s="433">
        <f t="shared" si="25"/>
        <v>0</v>
      </c>
      <c r="AC54" s="433">
        <f t="shared" si="25"/>
        <v>1482</v>
      </c>
      <c r="AD54" s="433">
        <f t="shared" si="25"/>
        <v>1482</v>
      </c>
      <c r="AE54" s="433">
        <f t="shared" si="25"/>
        <v>0</v>
      </c>
      <c r="AF54" s="433">
        <f t="shared" si="25"/>
        <v>0</v>
      </c>
      <c r="AG54" s="433">
        <f t="shared" si="25"/>
        <v>0</v>
      </c>
      <c r="AH54" s="433">
        <f t="shared" si="25"/>
        <v>0</v>
      </c>
      <c r="AI54" s="433">
        <f t="shared" si="25"/>
        <v>0</v>
      </c>
      <c r="AJ54" s="433">
        <f t="shared" si="25"/>
        <v>0</v>
      </c>
      <c r="AK54" s="433">
        <f t="shared" si="25"/>
        <v>17.591791999999998</v>
      </c>
      <c r="AL54" s="433">
        <f t="shared" si="25"/>
        <v>17.591791999999998</v>
      </c>
      <c r="AM54" s="431">
        <f t="shared" si="25"/>
        <v>0</v>
      </c>
      <c r="AN54" s="431">
        <f t="shared" si="25"/>
        <v>0</v>
      </c>
      <c r="AO54" s="432"/>
    </row>
    <row r="55" spans="1:41" s="332" customFormat="1" ht="93" customHeight="1">
      <c r="B55" s="332" t="s">
        <v>1319</v>
      </c>
      <c r="E55" s="348" t="s">
        <v>11</v>
      </c>
      <c r="F55" s="349" t="s">
        <v>57</v>
      </c>
      <c r="G55" s="335"/>
      <c r="H55" s="444">
        <f>H56</f>
        <v>1482</v>
      </c>
      <c r="I55" s="444">
        <f>I56</f>
        <v>1482</v>
      </c>
      <c r="J55" s="444">
        <f t="shared" si="24"/>
        <v>0</v>
      </c>
      <c r="K55" s="444">
        <f t="shared" si="24"/>
        <v>0</v>
      </c>
      <c r="L55" s="444">
        <f t="shared" si="24"/>
        <v>1482</v>
      </c>
      <c r="M55" s="444">
        <f t="shared" si="24"/>
        <v>1482</v>
      </c>
      <c r="N55" s="444">
        <f t="shared" si="24"/>
        <v>0</v>
      </c>
      <c r="O55" s="444">
        <f t="shared" si="24"/>
        <v>0</v>
      </c>
      <c r="P55" s="444">
        <f t="shared" si="24"/>
        <v>0</v>
      </c>
      <c r="Q55" s="444">
        <f t="shared" si="24"/>
        <v>0</v>
      </c>
      <c r="R55" s="444">
        <f t="shared" si="24"/>
        <v>0</v>
      </c>
      <c r="S55" s="444">
        <f t="shared" si="24"/>
        <v>0</v>
      </c>
      <c r="T55" s="444">
        <f t="shared" si="24"/>
        <v>17.591791999999998</v>
      </c>
      <c r="U55" s="444">
        <f t="shared" si="24"/>
        <v>17.591791999999998</v>
      </c>
      <c r="V55" s="447">
        <f t="shared" si="24"/>
        <v>0</v>
      </c>
      <c r="W55" s="447">
        <f t="shared" si="24"/>
        <v>0</v>
      </c>
      <c r="X55" s="437"/>
      <c r="Y55" s="444">
        <f t="shared" ref="Y55" si="26">Y56</f>
        <v>1482</v>
      </c>
      <c r="Z55" s="444">
        <f t="shared" si="25"/>
        <v>1482</v>
      </c>
      <c r="AA55" s="444">
        <f t="shared" si="25"/>
        <v>0</v>
      </c>
      <c r="AB55" s="444">
        <f t="shared" si="25"/>
        <v>0</v>
      </c>
      <c r="AC55" s="444">
        <f t="shared" si="25"/>
        <v>1482</v>
      </c>
      <c r="AD55" s="444">
        <f t="shared" si="25"/>
        <v>1482</v>
      </c>
      <c r="AE55" s="444">
        <f t="shared" si="25"/>
        <v>0</v>
      </c>
      <c r="AF55" s="444">
        <f t="shared" si="25"/>
        <v>0</v>
      </c>
      <c r="AG55" s="444">
        <f t="shared" si="25"/>
        <v>0</v>
      </c>
      <c r="AH55" s="444">
        <f t="shared" si="25"/>
        <v>0</v>
      </c>
      <c r="AI55" s="444">
        <f t="shared" si="25"/>
        <v>0</v>
      </c>
      <c r="AJ55" s="444">
        <f t="shared" si="25"/>
        <v>0</v>
      </c>
      <c r="AK55" s="444">
        <f t="shared" si="25"/>
        <v>17.591791999999998</v>
      </c>
      <c r="AL55" s="444">
        <f t="shared" si="25"/>
        <v>17.591791999999998</v>
      </c>
      <c r="AM55" s="444">
        <f t="shared" si="25"/>
        <v>0</v>
      </c>
      <c r="AN55" s="447">
        <f t="shared" si="25"/>
        <v>0</v>
      </c>
      <c r="AO55" s="448"/>
    </row>
    <row r="56" spans="1:41" ht="19.5" hidden="1" customHeight="1">
      <c r="A56" s="317" t="s">
        <v>869</v>
      </c>
      <c r="B56" s="317" t="s">
        <v>1319</v>
      </c>
      <c r="E56" s="346" t="s">
        <v>44</v>
      </c>
      <c r="F56" s="331" t="s">
        <v>713</v>
      </c>
      <c r="G56" s="338"/>
      <c r="H56" s="443">
        <f>SUM(H57:H58)</f>
        <v>1482</v>
      </c>
      <c r="I56" s="443">
        <f t="shared" ref="I56:AN56" si="27">SUM(I57:I58)</f>
        <v>1482</v>
      </c>
      <c r="J56" s="443">
        <f t="shared" si="27"/>
        <v>0</v>
      </c>
      <c r="K56" s="443">
        <f t="shared" si="27"/>
        <v>0</v>
      </c>
      <c r="L56" s="443">
        <f t="shared" si="27"/>
        <v>1482</v>
      </c>
      <c r="M56" s="443">
        <f t="shared" si="27"/>
        <v>1482</v>
      </c>
      <c r="N56" s="443">
        <f t="shared" si="27"/>
        <v>0</v>
      </c>
      <c r="O56" s="443">
        <f t="shared" si="27"/>
        <v>0</v>
      </c>
      <c r="P56" s="443">
        <f t="shared" si="27"/>
        <v>0</v>
      </c>
      <c r="Q56" s="443">
        <f t="shared" si="27"/>
        <v>0</v>
      </c>
      <c r="R56" s="443">
        <f t="shared" si="27"/>
        <v>0</v>
      </c>
      <c r="S56" s="443">
        <f t="shared" si="27"/>
        <v>0</v>
      </c>
      <c r="T56" s="443">
        <f t="shared" si="27"/>
        <v>17.591791999999998</v>
      </c>
      <c r="U56" s="443">
        <f t="shared" si="27"/>
        <v>17.591791999999998</v>
      </c>
      <c r="V56" s="443">
        <f t="shared" si="27"/>
        <v>0</v>
      </c>
      <c r="W56" s="443">
        <f t="shared" si="27"/>
        <v>0</v>
      </c>
      <c r="X56" s="437"/>
      <c r="Y56" s="443">
        <f t="shared" si="27"/>
        <v>1482</v>
      </c>
      <c r="Z56" s="443">
        <f t="shared" si="27"/>
        <v>1482</v>
      </c>
      <c r="AA56" s="443">
        <f t="shared" si="27"/>
        <v>0</v>
      </c>
      <c r="AB56" s="443">
        <f t="shared" si="27"/>
        <v>0</v>
      </c>
      <c r="AC56" s="443">
        <f t="shared" si="27"/>
        <v>1482</v>
      </c>
      <c r="AD56" s="443">
        <f t="shared" si="27"/>
        <v>1482</v>
      </c>
      <c r="AE56" s="443">
        <f t="shared" si="27"/>
        <v>0</v>
      </c>
      <c r="AF56" s="443">
        <f t="shared" si="27"/>
        <v>0</v>
      </c>
      <c r="AG56" s="443">
        <f t="shared" si="27"/>
        <v>0</v>
      </c>
      <c r="AH56" s="443">
        <f t="shared" si="27"/>
        <v>0</v>
      </c>
      <c r="AI56" s="443">
        <f t="shared" si="27"/>
        <v>0</v>
      </c>
      <c r="AJ56" s="443">
        <f t="shared" si="27"/>
        <v>0</v>
      </c>
      <c r="AK56" s="443">
        <f t="shared" si="27"/>
        <v>17.591791999999998</v>
      </c>
      <c r="AL56" s="443">
        <f t="shared" si="27"/>
        <v>17.591791999999998</v>
      </c>
      <c r="AM56" s="443">
        <f t="shared" si="27"/>
        <v>0</v>
      </c>
      <c r="AN56" s="443">
        <f t="shared" si="27"/>
        <v>0</v>
      </c>
      <c r="AO56" s="435"/>
    </row>
    <row r="57" spans="1:41" ht="35.25" customHeight="1">
      <c r="A57" s="317" t="s">
        <v>869</v>
      </c>
      <c r="B57" s="317" t="s">
        <v>1319</v>
      </c>
      <c r="E57" s="336">
        <v>1</v>
      </c>
      <c r="F57" s="337" t="s">
        <v>822</v>
      </c>
      <c r="G57" s="409" t="s">
        <v>743</v>
      </c>
      <c r="H57" s="446">
        <f t="shared" ref="H57:H58" si="28">SUM(I57:K57)</f>
        <v>652</v>
      </c>
      <c r="I57" s="438">
        <v>652</v>
      </c>
      <c r="J57" s="438"/>
      <c r="K57" s="438"/>
      <c r="L57" s="438">
        <f t="shared" ref="L57:L58" si="29">SUM(M57:O57)</f>
        <v>652</v>
      </c>
      <c r="M57" s="438">
        <v>652</v>
      </c>
      <c r="N57" s="438"/>
      <c r="O57" s="438"/>
      <c r="P57" s="438">
        <f t="shared" ref="P57:P58" si="30">SUM(Q57:S57)</f>
        <v>0</v>
      </c>
      <c r="Q57" s="438">
        <v>0</v>
      </c>
      <c r="R57" s="438"/>
      <c r="S57" s="438"/>
      <c r="T57" s="438">
        <f t="shared" ref="T57:T58" si="31">SUM(U57:W57)</f>
        <v>0.70871200000000001</v>
      </c>
      <c r="U57" s="438">
        <v>0.70871200000000001</v>
      </c>
      <c r="V57" s="438"/>
      <c r="W57" s="438"/>
      <c r="X57" s="437"/>
      <c r="Y57" s="446">
        <f t="shared" ref="Y57:Y58" si="32">SUM(Z57:AB57)</f>
        <v>652</v>
      </c>
      <c r="Z57" s="438">
        <v>652</v>
      </c>
      <c r="AA57" s="438"/>
      <c r="AB57" s="438"/>
      <c r="AC57" s="438">
        <f t="shared" ref="AC57:AC58" si="33">SUM(AD57:AF57)</f>
        <v>652</v>
      </c>
      <c r="AD57" s="438">
        <v>652</v>
      </c>
      <c r="AE57" s="438"/>
      <c r="AF57" s="438"/>
      <c r="AG57" s="438">
        <f t="shared" ref="AG57:AG58" si="34">SUM(AH57:AJ57)</f>
        <v>0</v>
      </c>
      <c r="AH57" s="438">
        <v>0</v>
      </c>
      <c r="AI57" s="438"/>
      <c r="AJ57" s="438"/>
      <c r="AK57" s="438">
        <f t="shared" ref="AK57:AK58" si="35">SUM(AL57:AN57)</f>
        <v>0.70871200000000001</v>
      </c>
      <c r="AL57" s="438">
        <v>0.70871200000000001</v>
      </c>
      <c r="AM57" s="438"/>
      <c r="AN57" s="438"/>
      <c r="AO57" s="438"/>
    </row>
    <row r="58" spans="1:41" ht="35.25" customHeight="1">
      <c r="A58" s="317" t="s">
        <v>869</v>
      </c>
      <c r="B58" s="317" t="s">
        <v>1319</v>
      </c>
      <c r="E58" s="336">
        <v>2</v>
      </c>
      <c r="F58" s="337" t="s">
        <v>823</v>
      </c>
      <c r="G58" s="409"/>
      <c r="H58" s="446">
        <f t="shared" si="28"/>
        <v>830</v>
      </c>
      <c r="I58" s="438">
        <v>830</v>
      </c>
      <c r="J58" s="438"/>
      <c r="K58" s="438"/>
      <c r="L58" s="438">
        <f t="shared" si="29"/>
        <v>830</v>
      </c>
      <c r="M58" s="438">
        <v>830</v>
      </c>
      <c r="N58" s="438"/>
      <c r="O58" s="438"/>
      <c r="P58" s="438">
        <f t="shared" si="30"/>
        <v>0</v>
      </c>
      <c r="Q58" s="438">
        <v>0</v>
      </c>
      <c r="R58" s="438"/>
      <c r="S58" s="438"/>
      <c r="T58" s="438">
        <f t="shared" si="31"/>
        <v>16.88308</v>
      </c>
      <c r="U58" s="438">
        <v>16.88308</v>
      </c>
      <c r="V58" s="438"/>
      <c r="W58" s="438"/>
      <c r="X58" s="437"/>
      <c r="Y58" s="446">
        <f t="shared" si="32"/>
        <v>830</v>
      </c>
      <c r="Z58" s="438">
        <v>830</v>
      </c>
      <c r="AA58" s="438"/>
      <c r="AB58" s="438"/>
      <c r="AC58" s="438">
        <f t="shared" si="33"/>
        <v>830</v>
      </c>
      <c r="AD58" s="438">
        <v>830</v>
      </c>
      <c r="AE58" s="438"/>
      <c r="AF58" s="438"/>
      <c r="AG58" s="438">
        <f t="shared" si="34"/>
        <v>0</v>
      </c>
      <c r="AH58" s="438">
        <v>0</v>
      </c>
      <c r="AI58" s="438"/>
      <c r="AJ58" s="438"/>
      <c r="AK58" s="438">
        <f t="shared" si="35"/>
        <v>16.88308</v>
      </c>
      <c r="AL58" s="438">
        <v>16.88308</v>
      </c>
      <c r="AM58" s="438"/>
      <c r="AN58" s="438"/>
      <c r="AO58" s="438"/>
    </row>
    <row r="59" spans="1:41" ht="50.25" customHeight="1">
      <c r="B59" s="317" t="s">
        <v>23</v>
      </c>
      <c r="E59" s="327" t="s">
        <v>5</v>
      </c>
      <c r="F59" s="328" t="s">
        <v>15</v>
      </c>
      <c r="G59" s="347"/>
      <c r="H59" s="431">
        <f>H60</f>
        <v>1052</v>
      </c>
      <c r="I59" s="431">
        <f t="shared" ref="I59:AN59" si="36">I60</f>
        <v>1052</v>
      </c>
      <c r="J59" s="431">
        <f t="shared" si="36"/>
        <v>0</v>
      </c>
      <c r="K59" s="431">
        <f t="shared" si="36"/>
        <v>0</v>
      </c>
      <c r="L59" s="431">
        <f t="shared" si="36"/>
        <v>1052</v>
      </c>
      <c r="M59" s="431">
        <f t="shared" si="36"/>
        <v>1052</v>
      </c>
      <c r="N59" s="431">
        <f t="shared" si="36"/>
        <v>0</v>
      </c>
      <c r="O59" s="431">
        <f t="shared" si="36"/>
        <v>0</v>
      </c>
      <c r="P59" s="431">
        <f t="shared" si="36"/>
        <v>0</v>
      </c>
      <c r="Q59" s="431">
        <f t="shared" si="36"/>
        <v>0</v>
      </c>
      <c r="R59" s="431">
        <f t="shared" si="36"/>
        <v>0</v>
      </c>
      <c r="S59" s="431">
        <f t="shared" si="36"/>
        <v>0</v>
      </c>
      <c r="T59" s="431">
        <f t="shared" si="36"/>
        <v>20.316500000000012</v>
      </c>
      <c r="U59" s="431">
        <f t="shared" si="36"/>
        <v>20.316500000000012</v>
      </c>
      <c r="V59" s="431">
        <f t="shared" si="36"/>
        <v>0</v>
      </c>
      <c r="W59" s="431">
        <f t="shared" si="36"/>
        <v>0</v>
      </c>
      <c r="X59" s="437"/>
      <c r="Y59" s="431">
        <f t="shared" si="36"/>
        <v>1052</v>
      </c>
      <c r="Z59" s="431">
        <f t="shared" si="36"/>
        <v>1052</v>
      </c>
      <c r="AA59" s="431">
        <f t="shared" si="36"/>
        <v>0</v>
      </c>
      <c r="AB59" s="431">
        <f t="shared" si="36"/>
        <v>0</v>
      </c>
      <c r="AC59" s="431">
        <f t="shared" si="36"/>
        <v>1052</v>
      </c>
      <c r="AD59" s="431">
        <f t="shared" si="36"/>
        <v>1052</v>
      </c>
      <c r="AE59" s="431">
        <f t="shared" si="36"/>
        <v>0</v>
      </c>
      <c r="AF59" s="431">
        <f t="shared" si="36"/>
        <v>0</v>
      </c>
      <c r="AG59" s="431">
        <f t="shared" si="36"/>
        <v>0</v>
      </c>
      <c r="AH59" s="431">
        <f t="shared" si="36"/>
        <v>0</v>
      </c>
      <c r="AI59" s="431">
        <f t="shared" si="36"/>
        <v>0</v>
      </c>
      <c r="AJ59" s="431">
        <f t="shared" si="36"/>
        <v>0</v>
      </c>
      <c r="AK59" s="431">
        <f t="shared" si="36"/>
        <v>20.316500000000012</v>
      </c>
      <c r="AL59" s="431">
        <f t="shared" si="36"/>
        <v>20.316500000000012</v>
      </c>
      <c r="AM59" s="431">
        <f t="shared" si="36"/>
        <v>0</v>
      </c>
      <c r="AN59" s="431">
        <f t="shared" si="36"/>
        <v>0</v>
      </c>
      <c r="AO59" s="432"/>
    </row>
    <row r="60" spans="1:41" ht="27" hidden="1" customHeight="1">
      <c r="A60" s="317" t="s">
        <v>868</v>
      </c>
      <c r="B60" s="317" t="s">
        <v>23</v>
      </c>
      <c r="E60" s="327" t="s">
        <v>45</v>
      </c>
      <c r="F60" s="331" t="s">
        <v>713</v>
      </c>
      <c r="G60" s="338"/>
      <c r="H60" s="443">
        <f t="shared" ref="H60:W60" si="37">SUM(H61:H67)</f>
        <v>1052</v>
      </c>
      <c r="I60" s="443">
        <f t="shared" si="37"/>
        <v>1052</v>
      </c>
      <c r="J60" s="443">
        <f t="shared" si="37"/>
        <v>0</v>
      </c>
      <c r="K60" s="443">
        <f t="shared" si="37"/>
        <v>0</v>
      </c>
      <c r="L60" s="443">
        <f t="shared" si="37"/>
        <v>1052</v>
      </c>
      <c r="M60" s="443">
        <f t="shared" si="37"/>
        <v>1052</v>
      </c>
      <c r="N60" s="443">
        <f t="shared" si="37"/>
        <v>0</v>
      </c>
      <c r="O60" s="443">
        <f t="shared" si="37"/>
        <v>0</v>
      </c>
      <c r="P60" s="443">
        <f t="shared" si="37"/>
        <v>0</v>
      </c>
      <c r="Q60" s="443">
        <f t="shared" si="37"/>
        <v>0</v>
      </c>
      <c r="R60" s="443">
        <f t="shared" si="37"/>
        <v>0</v>
      </c>
      <c r="S60" s="443">
        <f t="shared" si="37"/>
        <v>0</v>
      </c>
      <c r="T60" s="443">
        <f t="shared" si="37"/>
        <v>20.316500000000012</v>
      </c>
      <c r="U60" s="443">
        <f t="shared" si="37"/>
        <v>20.316500000000012</v>
      </c>
      <c r="V60" s="443">
        <f t="shared" si="37"/>
        <v>0</v>
      </c>
      <c r="W60" s="443">
        <f t="shared" si="37"/>
        <v>0</v>
      </c>
      <c r="X60" s="437"/>
      <c r="Y60" s="443">
        <f t="shared" ref="Y60:AN60" si="38">SUM(Y61:Y67)</f>
        <v>1052</v>
      </c>
      <c r="Z60" s="443">
        <f t="shared" si="38"/>
        <v>1052</v>
      </c>
      <c r="AA60" s="443">
        <f t="shared" si="38"/>
        <v>0</v>
      </c>
      <c r="AB60" s="443">
        <f t="shared" si="38"/>
        <v>0</v>
      </c>
      <c r="AC60" s="443">
        <f t="shared" si="38"/>
        <v>1052</v>
      </c>
      <c r="AD60" s="443">
        <f t="shared" si="38"/>
        <v>1052</v>
      </c>
      <c r="AE60" s="443">
        <f t="shared" si="38"/>
        <v>0</v>
      </c>
      <c r="AF60" s="443">
        <f t="shared" si="38"/>
        <v>0</v>
      </c>
      <c r="AG60" s="443">
        <f t="shared" si="38"/>
        <v>0</v>
      </c>
      <c r="AH60" s="443">
        <f t="shared" si="38"/>
        <v>0</v>
      </c>
      <c r="AI60" s="443">
        <f t="shared" si="38"/>
        <v>0</v>
      </c>
      <c r="AJ60" s="443">
        <f t="shared" si="38"/>
        <v>0</v>
      </c>
      <c r="AK60" s="443">
        <f t="shared" si="38"/>
        <v>20.316500000000012</v>
      </c>
      <c r="AL60" s="443">
        <f t="shared" si="38"/>
        <v>20.316500000000012</v>
      </c>
      <c r="AM60" s="443">
        <f t="shared" si="38"/>
        <v>0</v>
      </c>
      <c r="AN60" s="443">
        <f t="shared" si="38"/>
        <v>0</v>
      </c>
      <c r="AO60" s="435"/>
    </row>
    <row r="61" spans="1:41" ht="29.25" customHeight="1">
      <c r="A61" s="317" t="s">
        <v>868</v>
      </c>
      <c r="B61" s="317" t="s">
        <v>23</v>
      </c>
      <c r="E61" s="336">
        <v>1</v>
      </c>
      <c r="F61" s="337" t="s">
        <v>796</v>
      </c>
      <c r="G61" s="416" t="s">
        <v>795</v>
      </c>
      <c r="H61" s="446">
        <f t="shared" ref="H61:H63" si="39">SUM(I61:K61)</f>
        <v>104</v>
      </c>
      <c r="I61" s="438">
        <v>104</v>
      </c>
      <c r="J61" s="438"/>
      <c r="K61" s="438"/>
      <c r="L61" s="438">
        <f t="shared" ref="L61:L63" si="40">SUM(M61:O61)</f>
        <v>104</v>
      </c>
      <c r="M61" s="438">
        <v>104</v>
      </c>
      <c r="N61" s="438"/>
      <c r="O61" s="438"/>
      <c r="P61" s="438">
        <f t="shared" ref="P61:P63" si="41">SUM(Q61:S61)</f>
        <v>0</v>
      </c>
      <c r="Q61" s="438">
        <v>0</v>
      </c>
      <c r="R61" s="438"/>
      <c r="S61" s="438"/>
      <c r="T61" s="438">
        <f t="shared" ref="T61:T63" si="42">SUM(U61:W61)</f>
        <v>3.2810000000000059</v>
      </c>
      <c r="U61" s="438">
        <v>3.2810000000000059</v>
      </c>
      <c r="V61" s="438"/>
      <c r="W61" s="438"/>
      <c r="X61" s="437"/>
      <c r="Y61" s="446">
        <f t="shared" ref="Y61:Y67" si="43">SUM(Z61:AB61)</f>
        <v>104</v>
      </c>
      <c r="Z61" s="438">
        <v>104</v>
      </c>
      <c r="AA61" s="438"/>
      <c r="AB61" s="438"/>
      <c r="AC61" s="438">
        <f t="shared" ref="AC61:AC67" si="44">SUM(AD61:AF61)</f>
        <v>104</v>
      </c>
      <c r="AD61" s="438">
        <v>104</v>
      </c>
      <c r="AE61" s="438"/>
      <c r="AF61" s="438"/>
      <c r="AG61" s="438">
        <f t="shared" ref="AG61:AG67" si="45">SUM(AH61:AJ61)</f>
        <v>0</v>
      </c>
      <c r="AH61" s="438">
        <v>0</v>
      </c>
      <c r="AI61" s="438"/>
      <c r="AJ61" s="438"/>
      <c r="AK61" s="438">
        <f t="shared" ref="AK61:AK67" si="46">SUM(AL61:AN61)</f>
        <v>3.2810000000000059</v>
      </c>
      <c r="AL61" s="438">
        <v>3.2810000000000059</v>
      </c>
      <c r="AM61" s="438"/>
      <c r="AN61" s="438"/>
      <c r="AO61" s="438"/>
    </row>
    <row r="62" spans="1:41" ht="38.25" customHeight="1">
      <c r="A62" s="317" t="s">
        <v>868</v>
      </c>
      <c r="B62" s="317" t="s">
        <v>23</v>
      </c>
      <c r="E62" s="336">
        <v>2</v>
      </c>
      <c r="F62" s="337" t="s">
        <v>797</v>
      </c>
      <c r="G62" s="416"/>
      <c r="H62" s="446">
        <f t="shared" si="39"/>
        <v>400</v>
      </c>
      <c r="I62" s="438">
        <v>400</v>
      </c>
      <c r="J62" s="438"/>
      <c r="K62" s="438"/>
      <c r="L62" s="438">
        <f t="shared" si="40"/>
        <v>400</v>
      </c>
      <c r="M62" s="438">
        <v>400</v>
      </c>
      <c r="N62" s="438"/>
      <c r="O62" s="438"/>
      <c r="P62" s="438">
        <f t="shared" si="41"/>
        <v>0</v>
      </c>
      <c r="Q62" s="438">
        <v>0</v>
      </c>
      <c r="R62" s="438"/>
      <c r="S62" s="438"/>
      <c r="T62" s="438">
        <f t="shared" si="42"/>
        <v>10.776999999999987</v>
      </c>
      <c r="U62" s="438">
        <v>10.776999999999987</v>
      </c>
      <c r="V62" s="438"/>
      <c r="W62" s="438"/>
      <c r="X62" s="437"/>
      <c r="Y62" s="446">
        <f t="shared" si="43"/>
        <v>400</v>
      </c>
      <c r="Z62" s="438">
        <v>400</v>
      </c>
      <c r="AA62" s="438"/>
      <c r="AB62" s="438"/>
      <c r="AC62" s="438">
        <f t="shared" si="44"/>
        <v>400</v>
      </c>
      <c r="AD62" s="438">
        <v>400</v>
      </c>
      <c r="AE62" s="438"/>
      <c r="AF62" s="438"/>
      <c r="AG62" s="438">
        <f t="shared" si="45"/>
        <v>0</v>
      </c>
      <c r="AH62" s="438">
        <v>0</v>
      </c>
      <c r="AI62" s="438"/>
      <c r="AJ62" s="438"/>
      <c r="AK62" s="438">
        <f t="shared" si="46"/>
        <v>10.776999999999987</v>
      </c>
      <c r="AL62" s="438">
        <v>10.776999999999987</v>
      </c>
      <c r="AM62" s="438"/>
      <c r="AN62" s="438"/>
      <c r="AO62" s="438"/>
    </row>
    <row r="63" spans="1:41" ht="26.25" customHeight="1">
      <c r="A63" s="317" t="s">
        <v>868</v>
      </c>
      <c r="B63" s="317" t="s">
        <v>23</v>
      </c>
      <c r="E63" s="336">
        <v>3</v>
      </c>
      <c r="F63" s="337" t="s">
        <v>798</v>
      </c>
      <c r="G63" s="416"/>
      <c r="H63" s="446">
        <f t="shared" si="39"/>
        <v>62</v>
      </c>
      <c r="I63" s="438">
        <v>62</v>
      </c>
      <c r="J63" s="438"/>
      <c r="K63" s="438"/>
      <c r="L63" s="438">
        <f t="shared" si="40"/>
        <v>62</v>
      </c>
      <c r="M63" s="438">
        <v>62</v>
      </c>
      <c r="N63" s="438"/>
      <c r="O63" s="438"/>
      <c r="P63" s="438">
        <f t="shared" si="41"/>
        <v>0</v>
      </c>
      <c r="Q63" s="438">
        <v>0</v>
      </c>
      <c r="R63" s="438"/>
      <c r="S63" s="438"/>
      <c r="T63" s="438">
        <f t="shared" si="42"/>
        <v>1.4870000000000019</v>
      </c>
      <c r="U63" s="438">
        <v>1.4870000000000019</v>
      </c>
      <c r="V63" s="438"/>
      <c r="W63" s="438"/>
      <c r="X63" s="437"/>
      <c r="Y63" s="446">
        <f t="shared" si="43"/>
        <v>62</v>
      </c>
      <c r="Z63" s="438">
        <v>62</v>
      </c>
      <c r="AA63" s="438"/>
      <c r="AB63" s="438"/>
      <c r="AC63" s="438">
        <f t="shared" si="44"/>
        <v>62</v>
      </c>
      <c r="AD63" s="438">
        <v>62</v>
      </c>
      <c r="AE63" s="438"/>
      <c r="AF63" s="438"/>
      <c r="AG63" s="438">
        <f t="shared" si="45"/>
        <v>0</v>
      </c>
      <c r="AH63" s="438">
        <v>0</v>
      </c>
      <c r="AI63" s="438"/>
      <c r="AJ63" s="438"/>
      <c r="AK63" s="438">
        <f t="shared" si="46"/>
        <v>1.4870000000000019</v>
      </c>
      <c r="AL63" s="438">
        <v>1.4870000000000019</v>
      </c>
      <c r="AM63" s="438"/>
      <c r="AN63" s="438"/>
      <c r="AO63" s="438"/>
    </row>
    <row r="64" spans="1:41" ht="33.75" customHeight="1">
      <c r="A64" s="317" t="s">
        <v>868</v>
      </c>
      <c r="B64" s="317" t="s">
        <v>23</v>
      </c>
      <c r="E64" s="336">
        <v>4</v>
      </c>
      <c r="F64" s="337" t="s">
        <v>802</v>
      </c>
      <c r="G64" s="338" t="s">
        <v>717</v>
      </c>
      <c r="H64" s="446">
        <f>SUM(I64:K64)</f>
        <v>162</v>
      </c>
      <c r="I64" s="438">
        <v>162</v>
      </c>
      <c r="J64" s="438"/>
      <c r="K64" s="438"/>
      <c r="L64" s="438">
        <f>SUM(M64:O64)</f>
        <v>162</v>
      </c>
      <c r="M64" s="438">
        <v>162</v>
      </c>
      <c r="N64" s="438"/>
      <c r="O64" s="438"/>
      <c r="P64" s="438">
        <f>SUM(Q64:S64)</f>
        <v>0</v>
      </c>
      <c r="Q64" s="438">
        <v>0</v>
      </c>
      <c r="R64" s="438"/>
      <c r="S64" s="438"/>
      <c r="T64" s="438">
        <f>SUM(U64:W64)</f>
        <v>2.0000000000095497E-3</v>
      </c>
      <c r="U64" s="438">
        <v>2.0000000000095497E-3</v>
      </c>
      <c r="V64" s="438"/>
      <c r="W64" s="438"/>
      <c r="X64" s="437"/>
      <c r="Y64" s="446">
        <f t="shared" si="43"/>
        <v>162</v>
      </c>
      <c r="Z64" s="438">
        <v>162</v>
      </c>
      <c r="AA64" s="438"/>
      <c r="AB64" s="438"/>
      <c r="AC64" s="438">
        <f t="shared" si="44"/>
        <v>162</v>
      </c>
      <c r="AD64" s="438">
        <v>162</v>
      </c>
      <c r="AE64" s="438"/>
      <c r="AF64" s="438"/>
      <c r="AG64" s="438">
        <f t="shared" si="45"/>
        <v>0</v>
      </c>
      <c r="AH64" s="438">
        <v>0</v>
      </c>
      <c r="AI64" s="438"/>
      <c r="AJ64" s="438"/>
      <c r="AK64" s="438">
        <f t="shared" si="46"/>
        <v>2.0000000000095497E-3</v>
      </c>
      <c r="AL64" s="438">
        <v>2.0000000000095497E-3</v>
      </c>
      <c r="AM64" s="438"/>
      <c r="AN64" s="438"/>
      <c r="AO64" s="438"/>
    </row>
    <row r="65" spans="1:41" ht="25.5" customHeight="1">
      <c r="A65" s="317" t="s">
        <v>868</v>
      </c>
      <c r="B65" s="317" t="s">
        <v>23</v>
      </c>
      <c r="E65" s="336">
        <v>5</v>
      </c>
      <c r="F65" s="337" t="s">
        <v>803</v>
      </c>
      <c r="G65" s="416" t="s">
        <v>721</v>
      </c>
      <c r="H65" s="446">
        <f>SUM(I65:K65)</f>
        <v>133</v>
      </c>
      <c r="I65" s="438">
        <v>133</v>
      </c>
      <c r="J65" s="438"/>
      <c r="K65" s="438"/>
      <c r="L65" s="438">
        <f>SUM(M65:O65)</f>
        <v>133</v>
      </c>
      <c r="M65" s="438">
        <v>133</v>
      </c>
      <c r="N65" s="438"/>
      <c r="O65" s="438"/>
      <c r="P65" s="438">
        <f>SUM(Q65:S65)</f>
        <v>0</v>
      </c>
      <c r="Q65" s="438">
        <v>0</v>
      </c>
      <c r="R65" s="438"/>
      <c r="S65" s="438"/>
      <c r="T65" s="438">
        <f>SUM(U65:W65)</f>
        <v>1.7375000000000114</v>
      </c>
      <c r="U65" s="438">
        <v>1.7375000000000114</v>
      </c>
      <c r="V65" s="438"/>
      <c r="W65" s="438"/>
      <c r="X65" s="437"/>
      <c r="Y65" s="446">
        <f t="shared" si="43"/>
        <v>133</v>
      </c>
      <c r="Z65" s="438">
        <v>133</v>
      </c>
      <c r="AA65" s="438"/>
      <c r="AB65" s="438"/>
      <c r="AC65" s="438">
        <f t="shared" si="44"/>
        <v>133</v>
      </c>
      <c r="AD65" s="438">
        <v>133</v>
      </c>
      <c r="AE65" s="438"/>
      <c r="AF65" s="438"/>
      <c r="AG65" s="438">
        <f t="shared" si="45"/>
        <v>0</v>
      </c>
      <c r="AH65" s="438">
        <v>0</v>
      </c>
      <c r="AI65" s="438"/>
      <c r="AJ65" s="438"/>
      <c r="AK65" s="438">
        <f t="shared" si="46"/>
        <v>1.7375000000000114</v>
      </c>
      <c r="AL65" s="438">
        <v>1.7375000000000114</v>
      </c>
      <c r="AM65" s="438"/>
      <c r="AN65" s="438"/>
      <c r="AO65" s="438"/>
    </row>
    <row r="66" spans="1:41" ht="24.75" customHeight="1">
      <c r="A66" s="317" t="s">
        <v>868</v>
      </c>
      <c r="B66" s="317" t="s">
        <v>23</v>
      </c>
      <c r="E66" s="336">
        <v>6</v>
      </c>
      <c r="F66" s="337" t="s">
        <v>804</v>
      </c>
      <c r="G66" s="416"/>
      <c r="H66" s="446">
        <f>SUM(I66:K66)</f>
        <v>29</v>
      </c>
      <c r="I66" s="438">
        <v>29</v>
      </c>
      <c r="J66" s="438"/>
      <c r="K66" s="438"/>
      <c r="L66" s="438">
        <f>SUM(M66:O66)</f>
        <v>29</v>
      </c>
      <c r="M66" s="438">
        <v>29</v>
      </c>
      <c r="N66" s="438"/>
      <c r="O66" s="438"/>
      <c r="P66" s="438">
        <f>SUM(Q66:S66)</f>
        <v>0</v>
      </c>
      <c r="Q66" s="438">
        <v>0</v>
      </c>
      <c r="R66" s="438"/>
      <c r="S66" s="438"/>
      <c r="T66" s="438">
        <f>SUM(U66:W66)</f>
        <v>2.7000000000001023E-2</v>
      </c>
      <c r="U66" s="438">
        <v>2.7000000000001023E-2</v>
      </c>
      <c r="V66" s="438"/>
      <c r="W66" s="438"/>
      <c r="X66" s="437"/>
      <c r="Y66" s="446">
        <f t="shared" si="43"/>
        <v>29</v>
      </c>
      <c r="Z66" s="438">
        <v>29</v>
      </c>
      <c r="AA66" s="438"/>
      <c r="AB66" s="438"/>
      <c r="AC66" s="438">
        <f t="shared" si="44"/>
        <v>29</v>
      </c>
      <c r="AD66" s="438">
        <v>29</v>
      </c>
      <c r="AE66" s="438"/>
      <c r="AF66" s="438"/>
      <c r="AG66" s="438">
        <f t="shared" si="45"/>
        <v>0</v>
      </c>
      <c r="AH66" s="438">
        <v>0</v>
      </c>
      <c r="AI66" s="438"/>
      <c r="AJ66" s="438"/>
      <c r="AK66" s="438">
        <f t="shared" si="46"/>
        <v>2.7000000000001023E-2</v>
      </c>
      <c r="AL66" s="438">
        <v>2.7000000000001023E-2</v>
      </c>
      <c r="AM66" s="438"/>
      <c r="AN66" s="438"/>
      <c r="AO66" s="438"/>
    </row>
    <row r="67" spans="1:41" ht="33" customHeight="1">
      <c r="A67" s="317" t="s">
        <v>868</v>
      </c>
      <c r="B67" s="317" t="s">
        <v>23</v>
      </c>
      <c r="E67" s="336">
        <v>7</v>
      </c>
      <c r="F67" s="337" t="s">
        <v>805</v>
      </c>
      <c r="G67" s="338" t="s">
        <v>719</v>
      </c>
      <c r="H67" s="446">
        <f>SUM(I67:K67)</f>
        <v>162</v>
      </c>
      <c r="I67" s="438">
        <v>162</v>
      </c>
      <c r="J67" s="438"/>
      <c r="K67" s="438"/>
      <c r="L67" s="438">
        <f>SUM(M67:O67)</f>
        <v>162</v>
      </c>
      <c r="M67" s="438">
        <v>162</v>
      </c>
      <c r="N67" s="438"/>
      <c r="O67" s="438"/>
      <c r="P67" s="438">
        <f>SUM(Q67:S67)</f>
        <v>0</v>
      </c>
      <c r="Q67" s="438">
        <v>0</v>
      </c>
      <c r="R67" s="438"/>
      <c r="S67" s="438"/>
      <c r="T67" s="438">
        <f>SUM(U67:W67)</f>
        <v>3.0049999999999955</v>
      </c>
      <c r="U67" s="438">
        <v>3.0049999999999955</v>
      </c>
      <c r="V67" s="438"/>
      <c r="W67" s="438"/>
      <c r="X67" s="437"/>
      <c r="Y67" s="446">
        <f t="shared" si="43"/>
        <v>162</v>
      </c>
      <c r="Z67" s="438">
        <v>162</v>
      </c>
      <c r="AA67" s="438"/>
      <c r="AB67" s="438"/>
      <c r="AC67" s="438">
        <f t="shared" si="44"/>
        <v>162</v>
      </c>
      <c r="AD67" s="438">
        <v>162</v>
      </c>
      <c r="AE67" s="438"/>
      <c r="AF67" s="438"/>
      <c r="AG67" s="438">
        <f t="shared" si="45"/>
        <v>0</v>
      </c>
      <c r="AH67" s="438">
        <v>0</v>
      </c>
      <c r="AI67" s="438"/>
      <c r="AJ67" s="438"/>
      <c r="AK67" s="438">
        <f t="shared" si="46"/>
        <v>3.0049999999999955</v>
      </c>
      <c r="AL67" s="438">
        <v>3.0049999999999955</v>
      </c>
      <c r="AM67" s="438"/>
      <c r="AN67" s="438"/>
      <c r="AO67" s="438"/>
    </row>
    <row r="68" spans="1:41" ht="73.5" customHeight="1">
      <c r="B68" s="317" t="s">
        <v>1318</v>
      </c>
      <c r="E68" s="327" t="s">
        <v>6</v>
      </c>
      <c r="F68" s="328" t="s">
        <v>835</v>
      </c>
      <c r="G68" s="347"/>
      <c r="H68" s="449">
        <f>H69</f>
        <v>133.19999999999999</v>
      </c>
      <c r="I68" s="449">
        <f t="shared" ref="I68:W69" si="47">I69</f>
        <v>133.19999999999999</v>
      </c>
      <c r="J68" s="449">
        <f t="shared" si="47"/>
        <v>0</v>
      </c>
      <c r="K68" s="449">
        <f t="shared" si="47"/>
        <v>0</v>
      </c>
      <c r="L68" s="449">
        <f t="shared" si="47"/>
        <v>133.19999999999999</v>
      </c>
      <c r="M68" s="449">
        <f t="shared" si="47"/>
        <v>133.19999999999999</v>
      </c>
      <c r="N68" s="449">
        <f t="shared" si="47"/>
        <v>0</v>
      </c>
      <c r="O68" s="449">
        <f t="shared" si="47"/>
        <v>0</v>
      </c>
      <c r="P68" s="449">
        <f t="shared" si="47"/>
        <v>0</v>
      </c>
      <c r="Q68" s="449">
        <f t="shared" si="47"/>
        <v>0</v>
      </c>
      <c r="R68" s="449">
        <f t="shared" si="47"/>
        <v>0</v>
      </c>
      <c r="S68" s="449">
        <f t="shared" si="47"/>
        <v>0</v>
      </c>
      <c r="T68" s="449">
        <f t="shared" si="47"/>
        <v>41.48</v>
      </c>
      <c r="U68" s="449">
        <f t="shared" si="47"/>
        <v>41.48</v>
      </c>
      <c r="V68" s="449">
        <f t="shared" si="47"/>
        <v>0</v>
      </c>
      <c r="W68" s="449">
        <f t="shared" si="47"/>
        <v>0</v>
      </c>
      <c r="X68" s="437"/>
      <c r="Y68" s="449">
        <f>Y69</f>
        <v>133.19999999999999</v>
      </c>
      <c r="Z68" s="449">
        <f t="shared" ref="Z68:AN69" si="48">Z69</f>
        <v>133.19999999999999</v>
      </c>
      <c r="AA68" s="449">
        <f t="shared" si="48"/>
        <v>0</v>
      </c>
      <c r="AB68" s="449">
        <f t="shared" si="48"/>
        <v>0</v>
      </c>
      <c r="AC68" s="449">
        <f t="shared" si="48"/>
        <v>133.19999999999999</v>
      </c>
      <c r="AD68" s="449">
        <f t="shared" si="48"/>
        <v>133.19999999999999</v>
      </c>
      <c r="AE68" s="449">
        <f t="shared" si="48"/>
        <v>0</v>
      </c>
      <c r="AF68" s="449">
        <f t="shared" si="48"/>
        <v>0</v>
      </c>
      <c r="AG68" s="449">
        <f t="shared" si="48"/>
        <v>0</v>
      </c>
      <c r="AH68" s="449">
        <f t="shared" si="48"/>
        <v>0</v>
      </c>
      <c r="AI68" s="449">
        <f t="shared" si="48"/>
        <v>0</v>
      </c>
      <c r="AJ68" s="449">
        <f t="shared" si="48"/>
        <v>0</v>
      </c>
      <c r="AK68" s="449">
        <f t="shared" si="48"/>
        <v>41.48</v>
      </c>
      <c r="AL68" s="449">
        <f t="shared" si="48"/>
        <v>41.48</v>
      </c>
      <c r="AM68" s="449">
        <f t="shared" si="48"/>
        <v>0</v>
      </c>
      <c r="AN68" s="449">
        <f t="shared" si="48"/>
        <v>0</v>
      </c>
      <c r="AO68" s="431"/>
    </row>
    <row r="69" spans="1:41" s="332" customFormat="1" ht="67.5" customHeight="1">
      <c r="A69" s="332" t="s">
        <v>881</v>
      </c>
      <c r="B69" s="332" t="s">
        <v>1318</v>
      </c>
      <c r="E69" s="348" t="s">
        <v>11</v>
      </c>
      <c r="F69" s="349" t="s">
        <v>16</v>
      </c>
      <c r="G69" s="335"/>
      <c r="H69" s="450">
        <f>H70</f>
        <v>133.19999999999999</v>
      </c>
      <c r="I69" s="450">
        <f t="shared" si="47"/>
        <v>133.19999999999999</v>
      </c>
      <c r="J69" s="450">
        <f t="shared" si="47"/>
        <v>0</v>
      </c>
      <c r="K69" s="450">
        <f t="shared" si="47"/>
        <v>0</v>
      </c>
      <c r="L69" s="450">
        <f t="shared" si="47"/>
        <v>133.19999999999999</v>
      </c>
      <c r="M69" s="450">
        <f t="shared" si="47"/>
        <v>133.19999999999999</v>
      </c>
      <c r="N69" s="450">
        <f t="shared" si="47"/>
        <v>0</v>
      </c>
      <c r="O69" s="450">
        <f t="shared" si="47"/>
        <v>0</v>
      </c>
      <c r="P69" s="450">
        <f t="shared" si="47"/>
        <v>0</v>
      </c>
      <c r="Q69" s="450">
        <f t="shared" si="47"/>
        <v>0</v>
      </c>
      <c r="R69" s="450">
        <f t="shared" si="47"/>
        <v>0</v>
      </c>
      <c r="S69" s="450">
        <f t="shared" si="47"/>
        <v>0</v>
      </c>
      <c r="T69" s="450">
        <f t="shared" si="47"/>
        <v>41.48</v>
      </c>
      <c r="U69" s="450">
        <f t="shared" si="47"/>
        <v>41.48</v>
      </c>
      <c r="V69" s="450">
        <f t="shared" si="47"/>
        <v>0</v>
      </c>
      <c r="W69" s="450">
        <f t="shared" si="47"/>
        <v>0</v>
      </c>
      <c r="X69" s="437"/>
      <c r="Y69" s="450">
        <f t="shared" ref="Y69" si="49">Y70</f>
        <v>133.19999999999999</v>
      </c>
      <c r="Z69" s="450">
        <f t="shared" si="48"/>
        <v>133.19999999999999</v>
      </c>
      <c r="AA69" s="450">
        <f t="shared" si="48"/>
        <v>0</v>
      </c>
      <c r="AB69" s="450">
        <f t="shared" si="48"/>
        <v>0</v>
      </c>
      <c r="AC69" s="450">
        <f t="shared" si="48"/>
        <v>133.19999999999999</v>
      </c>
      <c r="AD69" s="450">
        <f t="shared" si="48"/>
        <v>133.19999999999999</v>
      </c>
      <c r="AE69" s="450">
        <f t="shared" si="48"/>
        <v>0</v>
      </c>
      <c r="AF69" s="450">
        <f t="shared" si="48"/>
        <v>0</v>
      </c>
      <c r="AG69" s="450">
        <f t="shared" si="48"/>
        <v>0</v>
      </c>
      <c r="AH69" s="450">
        <f t="shared" si="48"/>
        <v>0</v>
      </c>
      <c r="AI69" s="450">
        <f t="shared" si="48"/>
        <v>0</v>
      </c>
      <c r="AJ69" s="450">
        <f t="shared" si="48"/>
        <v>0</v>
      </c>
      <c r="AK69" s="450">
        <f t="shared" si="48"/>
        <v>41.48</v>
      </c>
      <c r="AL69" s="450">
        <f t="shared" si="48"/>
        <v>41.48</v>
      </c>
      <c r="AM69" s="450">
        <f t="shared" si="48"/>
        <v>0</v>
      </c>
      <c r="AN69" s="450">
        <f t="shared" si="48"/>
        <v>0</v>
      </c>
      <c r="AO69" s="447"/>
    </row>
    <row r="70" spans="1:41" ht="26.25" hidden="1" customHeight="1">
      <c r="A70" s="317" t="s">
        <v>887</v>
      </c>
      <c r="B70" s="317" t="s">
        <v>1318</v>
      </c>
      <c r="E70" s="327" t="s">
        <v>45</v>
      </c>
      <c r="F70" s="331" t="s">
        <v>713</v>
      </c>
      <c r="G70" s="338"/>
      <c r="H70" s="431">
        <f t="shared" ref="H70:AO70" si="50">SUM(H71:H73)</f>
        <v>133.19999999999999</v>
      </c>
      <c r="I70" s="431">
        <f t="shared" si="50"/>
        <v>133.19999999999999</v>
      </c>
      <c r="J70" s="431">
        <f t="shared" si="50"/>
        <v>0</v>
      </c>
      <c r="K70" s="431">
        <f t="shared" si="50"/>
        <v>0</v>
      </c>
      <c r="L70" s="431">
        <f t="shared" si="50"/>
        <v>133.19999999999999</v>
      </c>
      <c r="M70" s="431">
        <f t="shared" si="50"/>
        <v>133.19999999999999</v>
      </c>
      <c r="N70" s="431">
        <f t="shared" si="50"/>
        <v>0</v>
      </c>
      <c r="O70" s="431">
        <f t="shared" si="50"/>
        <v>0</v>
      </c>
      <c r="P70" s="431">
        <f t="shared" si="50"/>
        <v>0</v>
      </c>
      <c r="Q70" s="431">
        <f t="shared" si="50"/>
        <v>0</v>
      </c>
      <c r="R70" s="431">
        <f t="shared" si="50"/>
        <v>0</v>
      </c>
      <c r="S70" s="431">
        <f t="shared" si="50"/>
        <v>0</v>
      </c>
      <c r="T70" s="431">
        <f t="shared" si="50"/>
        <v>41.48</v>
      </c>
      <c r="U70" s="431">
        <f t="shared" si="50"/>
        <v>41.48</v>
      </c>
      <c r="V70" s="431">
        <f t="shared" si="50"/>
        <v>0</v>
      </c>
      <c r="W70" s="431">
        <f t="shared" si="50"/>
        <v>0</v>
      </c>
      <c r="X70" s="437"/>
      <c r="Y70" s="431">
        <f t="shared" si="50"/>
        <v>133.19999999999999</v>
      </c>
      <c r="Z70" s="431">
        <f t="shared" si="50"/>
        <v>133.19999999999999</v>
      </c>
      <c r="AA70" s="431">
        <f t="shared" si="50"/>
        <v>0</v>
      </c>
      <c r="AB70" s="431">
        <f t="shared" si="50"/>
        <v>0</v>
      </c>
      <c r="AC70" s="431">
        <f t="shared" si="50"/>
        <v>133.19999999999999</v>
      </c>
      <c r="AD70" s="431">
        <f t="shared" si="50"/>
        <v>133.19999999999999</v>
      </c>
      <c r="AE70" s="431">
        <f t="shared" si="50"/>
        <v>0</v>
      </c>
      <c r="AF70" s="431">
        <f t="shared" si="50"/>
        <v>0</v>
      </c>
      <c r="AG70" s="431">
        <f t="shared" si="50"/>
        <v>0</v>
      </c>
      <c r="AH70" s="431">
        <f t="shared" si="50"/>
        <v>0</v>
      </c>
      <c r="AI70" s="431">
        <f t="shared" si="50"/>
        <v>0</v>
      </c>
      <c r="AJ70" s="431">
        <f t="shared" si="50"/>
        <v>0</v>
      </c>
      <c r="AK70" s="431">
        <f t="shared" si="50"/>
        <v>41.48</v>
      </c>
      <c r="AL70" s="431">
        <f t="shared" si="50"/>
        <v>41.48</v>
      </c>
      <c r="AM70" s="431">
        <f t="shared" si="50"/>
        <v>0</v>
      </c>
      <c r="AN70" s="431">
        <f t="shared" si="50"/>
        <v>0</v>
      </c>
      <c r="AO70" s="431">
        <f t="shared" si="50"/>
        <v>0</v>
      </c>
    </row>
    <row r="71" spans="1:41" ht="45">
      <c r="A71" s="317" t="s">
        <v>887</v>
      </c>
      <c r="B71" s="317" t="s">
        <v>1318</v>
      </c>
      <c r="E71" s="336">
        <v>1</v>
      </c>
      <c r="F71" s="337" t="s">
        <v>811</v>
      </c>
      <c r="G71" s="338" t="s">
        <v>717</v>
      </c>
      <c r="H71" s="451">
        <v>96.1</v>
      </c>
      <c r="I71" s="452">
        <v>96.1</v>
      </c>
      <c r="J71" s="452"/>
      <c r="K71" s="452"/>
      <c r="L71" s="452">
        <v>96.1</v>
      </c>
      <c r="M71" s="452">
        <v>96.1</v>
      </c>
      <c r="N71" s="452"/>
      <c r="O71" s="452"/>
      <c r="P71" s="452">
        <v>0</v>
      </c>
      <c r="Q71" s="452">
        <v>0</v>
      </c>
      <c r="R71" s="452"/>
      <c r="S71" s="452"/>
      <c r="T71" s="452">
        <v>4.3799999999999955</v>
      </c>
      <c r="U71" s="452">
        <v>4.3799999999999955</v>
      </c>
      <c r="V71" s="452"/>
      <c r="W71" s="452"/>
      <c r="X71" s="437"/>
      <c r="Y71" s="451">
        <v>96.1</v>
      </c>
      <c r="Z71" s="452">
        <v>96.1</v>
      </c>
      <c r="AA71" s="452"/>
      <c r="AB71" s="452"/>
      <c r="AC71" s="452">
        <v>96.1</v>
      </c>
      <c r="AD71" s="452">
        <v>96.1</v>
      </c>
      <c r="AE71" s="452"/>
      <c r="AF71" s="452"/>
      <c r="AG71" s="452">
        <v>0</v>
      </c>
      <c r="AH71" s="452">
        <v>0</v>
      </c>
      <c r="AI71" s="452"/>
      <c r="AJ71" s="452"/>
      <c r="AK71" s="452">
        <v>4.3799999999999955</v>
      </c>
      <c r="AL71" s="452">
        <v>4.3799999999999955</v>
      </c>
      <c r="AM71" s="452"/>
      <c r="AN71" s="452"/>
      <c r="AO71" s="452"/>
    </row>
    <row r="72" spans="1:41" ht="45">
      <c r="A72" s="317" t="s">
        <v>887</v>
      </c>
      <c r="B72" s="317" t="s">
        <v>1318</v>
      </c>
      <c r="E72" s="336">
        <v>2</v>
      </c>
      <c r="F72" s="337" t="s">
        <v>813</v>
      </c>
      <c r="G72" s="338" t="s">
        <v>812</v>
      </c>
      <c r="H72" s="451">
        <v>18.55</v>
      </c>
      <c r="I72" s="452">
        <v>18.55</v>
      </c>
      <c r="J72" s="452"/>
      <c r="K72" s="452"/>
      <c r="L72" s="452">
        <v>18.55</v>
      </c>
      <c r="M72" s="452">
        <v>18.55</v>
      </c>
      <c r="N72" s="452"/>
      <c r="O72" s="452"/>
      <c r="P72" s="452">
        <v>0</v>
      </c>
      <c r="Q72" s="452">
        <v>0</v>
      </c>
      <c r="R72" s="452"/>
      <c r="S72" s="452"/>
      <c r="T72" s="452">
        <v>18.55</v>
      </c>
      <c r="U72" s="452">
        <v>18.55</v>
      </c>
      <c r="V72" s="452"/>
      <c r="W72" s="452"/>
      <c r="X72" s="437"/>
      <c r="Y72" s="451">
        <v>18.55</v>
      </c>
      <c r="Z72" s="452">
        <v>18.55</v>
      </c>
      <c r="AA72" s="452"/>
      <c r="AB72" s="452"/>
      <c r="AC72" s="452">
        <v>18.55</v>
      </c>
      <c r="AD72" s="452">
        <v>18.55</v>
      </c>
      <c r="AE72" s="452"/>
      <c r="AF72" s="452"/>
      <c r="AG72" s="452">
        <v>0</v>
      </c>
      <c r="AH72" s="452">
        <v>0</v>
      </c>
      <c r="AI72" s="452"/>
      <c r="AJ72" s="452"/>
      <c r="AK72" s="452">
        <v>18.55</v>
      </c>
      <c r="AL72" s="452">
        <v>18.55</v>
      </c>
      <c r="AM72" s="452"/>
      <c r="AN72" s="452"/>
      <c r="AO72" s="452"/>
    </row>
    <row r="73" spans="1:41" ht="45">
      <c r="A73" s="317" t="s">
        <v>887</v>
      </c>
      <c r="B73" s="317" t="s">
        <v>1318</v>
      </c>
      <c r="E73" s="336">
        <v>3</v>
      </c>
      <c r="F73" s="337" t="s">
        <v>814</v>
      </c>
      <c r="G73" s="338" t="s">
        <v>719</v>
      </c>
      <c r="H73" s="451">
        <f>SUM(I73:K73)</f>
        <v>18.55</v>
      </c>
      <c r="I73" s="452">
        <v>18.55</v>
      </c>
      <c r="J73" s="452"/>
      <c r="K73" s="452"/>
      <c r="L73" s="452">
        <f>SUM(M73:O73)</f>
        <v>18.55</v>
      </c>
      <c r="M73" s="452">
        <v>18.55</v>
      </c>
      <c r="N73" s="452"/>
      <c r="O73" s="452"/>
      <c r="P73" s="452">
        <f>SUM(Q73:S73)</f>
        <v>0</v>
      </c>
      <c r="Q73" s="452">
        <v>0</v>
      </c>
      <c r="R73" s="452"/>
      <c r="S73" s="452"/>
      <c r="T73" s="452">
        <f>SUM(U73:W73)</f>
        <v>18.55</v>
      </c>
      <c r="U73" s="452">
        <v>18.55</v>
      </c>
      <c r="V73" s="452"/>
      <c r="W73" s="452"/>
      <c r="X73" s="453"/>
      <c r="Y73" s="451">
        <f>SUM(Z73:AB73)</f>
        <v>18.55</v>
      </c>
      <c r="Z73" s="452">
        <v>18.55</v>
      </c>
      <c r="AA73" s="452"/>
      <c r="AB73" s="452"/>
      <c r="AC73" s="452">
        <f>SUM(AD73:AF73)</f>
        <v>18.55</v>
      </c>
      <c r="AD73" s="452">
        <v>18.55</v>
      </c>
      <c r="AE73" s="452"/>
      <c r="AF73" s="452"/>
      <c r="AG73" s="452">
        <f>SUM(AH73:AJ73)</f>
        <v>0</v>
      </c>
      <c r="AH73" s="452">
        <v>0</v>
      </c>
      <c r="AI73" s="452"/>
      <c r="AJ73" s="452"/>
      <c r="AK73" s="452">
        <f>SUM(AL73:AN73)</f>
        <v>18.55</v>
      </c>
      <c r="AL73" s="452">
        <v>18.55</v>
      </c>
      <c r="AM73" s="452"/>
      <c r="AN73" s="452"/>
      <c r="AO73" s="452"/>
    </row>
    <row r="74" spans="1:41">
      <c r="E74" s="351"/>
      <c r="F74" s="352"/>
      <c r="G74" s="353"/>
      <c r="H74" s="454"/>
      <c r="I74" s="455"/>
      <c r="J74" s="456"/>
      <c r="K74" s="456"/>
      <c r="L74" s="456"/>
      <c r="M74" s="456"/>
      <c r="N74" s="456"/>
      <c r="O74" s="456"/>
      <c r="P74" s="456"/>
      <c r="Q74" s="456"/>
      <c r="R74" s="456"/>
      <c r="S74" s="456"/>
      <c r="T74" s="456"/>
      <c r="U74" s="456"/>
      <c r="V74" s="456"/>
      <c r="W74" s="456"/>
      <c r="X74" s="457"/>
      <c r="Y74" s="454"/>
      <c r="Z74" s="455"/>
      <c r="AA74" s="456"/>
      <c r="AB74" s="456"/>
      <c r="AC74" s="456"/>
      <c r="AD74" s="456"/>
      <c r="AE74" s="456"/>
      <c r="AF74" s="456"/>
      <c r="AG74" s="456"/>
      <c r="AH74" s="456"/>
      <c r="AI74" s="456"/>
      <c r="AJ74" s="456"/>
      <c r="AK74" s="456"/>
      <c r="AL74" s="456"/>
      <c r="AM74" s="456"/>
      <c r="AN74" s="456"/>
      <c r="AO74" s="458"/>
    </row>
  </sheetData>
  <mergeCells count="65">
    <mergeCell ref="G16:G17"/>
    <mergeCell ref="G19:G21"/>
    <mergeCell ref="G22:G24"/>
    <mergeCell ref="X13:X73"/>
    <mergeCell ref="E1:AO1"/>
    <mergeCell ref="E3:AO3"/>
    <mergeCell ref="E4:AO4"/>
    <mergeCell ref="E6:E11"/>
    <mergeCell ref="F6:F11"/>
    <mergeCell ref="AO6:AO11"/>
    <mergeCell ref="G6:W6"/>
    <mergeCell ref="X6:AN6"/>
    <mergeCell ref="G7:G11"/>
    <mergeCell ref="H7:K7"/>
    <mergeCell ref="L7:O7"/>
    <mergeCell ref="P7:W7"/>
    <mergeCell ref="H8:H11"/>
    <mergeCell ref="I8:K9"/>
    <mergeCell ref="AK8:AN8"/>
    <mergeCell ref="P9:P11"/>
    <mergeCell ref="Q9:S9"/>
    <mergeCell ref="AK9:AK11"/>
    <mergeCell ref="AL9:AN9"/>
    <mergeCell ref="AA10:AB10"/>
    <mergeCell ref="AD10:AD11"/>
    <mergeCell ref="AE10:AF10"/>
    <mergeCell ref="AH10:AH11"/>
    <mergeCell ref="AI10:AJ10"/>
    <mergeCell ref="Z8:AB9"/>
    <mergeCell ref="X7:X11"/>
    <mergeCell ref="Y7:AB7"/>
    <mergeCell ref="AC7:AF7"/>
    <mergeCell ref="V10:W10"/>
    <mergeCell ref="Z10:Z11"/>
    <mergeCell ref="T9:T11"/>
    <mergeCell ref="U9:W9"/>
    <mergeCell ref="Q10:Q11"/>
    <mergeCell ref="Y8:Y11"/>
    <mergeCell ref="AC8:AC11"/>
    <mergeCell ref="AD8:AF9"/>
    <mergeCell ref="AG8:AJ8"/>
    <mergeCell ref="AG9:AG11"/>
    <mergeCell ref="AH9:AJ9"/>
    <mergeCell ref="G65:G66"/>
    <mergeCell ref="G61:G63"/>
    <mergeCell ref="G30:G31"/>
    <mergeCell ref="G39:G49"/>
    <mergeCell ref="G50:G53"/>
    <mergeCell ref="G33:G38"/>
    <mergeCell ref="AA5:AO5"/>
    <mergeCell ref="E2:AO2"/>
    <mergeCell ref="G57:G58"/>
    <mergeCell ref="R10:S10"/>
    <mergeCell ref="U10:U11"/>
    <mergeCell ref="I10:I11"/>
    <mergeCell ref="J10:K10"/>
    <mergeCell ref="M10:M11"/>
    <mergeCell ref="N10:O10"/>
    <mergeCell ref="AG7:AN7"/>
    <mergeCell ref="L8:L11"/>
    <mergeCell ref="M8:O9"/>
    <mergeCell ref="AL10:AL11"/>
    <mergeCell ref="AM10:AN10"/>
    <mergeCell ref="P8:S8"/>
    <mergeCell ref="T8:W8"/>
  </mergeCells>
  <printOptions horizontalCentered="1"/>
  <pageMargins left="0.31496062992126" right="0.118110236220472" top="0.35433070866141703" bottom="0.196850393700787" header="0.31496062992126" footer="0.31496062992126"/>
  <pageSetup paperSize="9"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B0B04-D402-457A-98CE-A718AB932780}">
  <dimension ref="A1:AQ18"/>
  <sheetViews>
    <sheetView topLeftCell="F1" zoomScale="85" zoomScaleNormal="85" workbookViewId="0">
      <selection activeCell="AH23" sqref="AH23"/>
    </sheetView>
  </sheetViews>
  <sheetFormatPr defaultColWidth="12.625" defaultRowHeight="15"/>
  <cols>
    <col min="1" max="4" width="6.25" style="317" hidden="1" customWidth="1"/>
    <col min="5" max="5" width="5.875" style="354" customWidth="1"/>
    <col min="6" max="6" width="31.125" style="355" customWidth="1"/>
    <col min="7" max="7" width="8.625" style="356" customWidth="1"/>
    <col min="8" max="8" width="9" style="357" customWidth="1"/>
    <col min="9" max="9" width="9.375" style="358" customWidth="1"/>
    <col min="10" max="10" width="7.875" style="359" customWidth="1"/>
    <col min="11" max="11" width="8.375" style="359" customWidth="1"/>
    <col min="12" max="13" width="11.25" style="359" hidden="1" customWidth="1"/>
    <col min="14" max="14" width="5.75" style="359" hidden="1" customWidth="1"/>
    <col min="15" max="15" width="8.375" style="359" hidden="1" customWidth="1"/>
    <col min="16" max="16" width="8.75" style="359" customWidth="1"/>
    <col min="17" max="17" width="9.125" style="359" customWidth="1"/>
    <col min="18" max="18" width="7.125" style="359" customWidth="1"/>
    <col min="19" max="19" width="7.625" style="359" customWidth="1"/>
    <col min="20" max="20" width="8.875" style="359" customWidth="1"/>
    <col min="21" max="21" width="8.25" style="359" customWidth="1"/>
    <col min="22" max="23" width="8.125" style="359" customWidth="1"/>
    <col min="24" max="24" width="8.625" style="356" customWidth="1"/>
    <col min="25" max="25" width="9.375" style="357" customWidth="1"/>
    <col min="26" max="26" width="8.625" style="358" customWidth="1"/>
    <col min="27" max="27" width="7.875" style="359" customWidth="1"/>
    <col min="28" max="28" width="8.375" style="359" customWidth="1"/>
    <col min="29" max="29" width="12.375" style="359" hidden="1" customWidth="1"/>
    <col min="30" max="30" width="12.25" style="359" hidden="1" customWidth="1"/>
    <col min="31" max="31" width="8.375" style="359" hidden="1" customWidth="1"/>
    <col min="32" max="32" width="11.125" style="359" hidden="1" customWidth="1"/>
    <col min="33" max="33" width="8.375" style="359" customWidth="1"/>
    <col min="34" max="34" width="8.25" style="359" customWidth="1"/>
    <col min="35" max="35" width="7.875" style="359" customWidth="1"/>
    <col min="36" max="36" width="7.625" style="359" customWidth="1"/>
    <col min="37" max="37" width="8.5" style="359" customWidth="1"/>
    <col min="38" max="38" width="7.75" style="359" customWidth="1"/>
    <col min="39" max="39" width="7.125" style="359" customWidth="1"/>
    <col min="40" max="40" width="9.625" style="359" customWidth="1"/>
    <col min="41" max="41" width="8.25" style="359" customWidth="1"/>
    <col min="42" max="42" width="8.125" style="359" customWidth="1"/>
    <col min="43" max="43" width="8.625" style="360" customWidth="1"/>
    <col min="44" max="44" width="10.375" style="317" customWidth="1"/>
    <col min="45" max="45" width="11.375" style="317" customWidth="1"/>
    <col min="46" max="46" width="11.75" style="317" customWidth="1"/>
    <col min="47" max="47" width="11.125" style="317" customWidth="1"/>
    <col min="48" max="48" width="11.625" style="317" customWidth="1"/>
    <col min="49" max="49" width="10.75" style="317" customWidth="1"/>
    <col min="50" max="52" width="10.375" style="317" customWidth="1"/>
    <col min="53" max="53" width="13.625" style="317" customWidth="1"/>
    <col min="54" max="54" width="11.625" style="317" customWidth="1"/>
    <col min="55" max="55" width="11.875" style="317" customWidth="1"/>
    <col min="56" max="56" width="11.375" style="317" customWidth="1"/>
    <col min="57" max="58" width="13" style="317" customWidth="1"/>
    <col min="59" max="60" width="10.375" style="317" customWidth="1"/>
    <col min="61" max="61" width="11.25" style="317" customWidth="1"/>
    <col min="62" max="62" width="13.875" style="317" customWidth="1"/>
    <col min="63" max="63" width="10.375" style="317" customWidth="1"/>
    <col min="64" max="64" width="11.375" style="317" customWidth="1"/>
    <col min="65" max="70" width="10.375" style="317" customWidth="1"/>
    <col min="71" max="72" width="12.625" style="317"/>
    <col min="73" max="74" width="10.375" style="317" customWidth="1"/>
    <col min="75" max="75" width="11.375" style="317" customWidth="1"/>
    <col min="76" max="76" width="11.75" style="317" customWidth="1"/>
    <col min="77" max="77" width="11.125" style="317" customWidth="1"/>
    <col min="78" max="78" width="11.625" style="317" customWidth="1"/>
    <col min="79" max="79" width="10.75" style="317" customWidth="1"/>
    <col min="80" max="82" width="10.375" style="317" customWidth="1"/>
    <col min="83" max="83" width="13.625" style="317" customWidth="1"/>
    <col min="84" max="84" width="11.625" style="317" customWidth="1"/>
    <col min="85" max="85" width="11.875" style="317" customWidth="1"/>
    <col min="86" max="86" width="11.375" style="317" customWidth="1"/>
    <col min="87" max="88" width="13" style="317" customWidth="1"/>
    <col min="89" max="90" width="10.375" style="317" customWidth="1"/>
    <col min="91" max="91" width="11.25" style="317" customWidth="1"/>
    <col min="92" max="92" width="13.875" style="317" customWidth="1"/>
    <col min="93" max="93" width="10.375" style="317" customWidth="1"/>
    <col min="94" max="94" width="11.375" style="317" customWidth="1"/>
    <col min="95" max="100" width="10.375" style="317" customWidth="1"/>
    <col min="101" max="102" width="12.625" style="317"/>
    <col min="103" max="104" width="10.375" style="317" customWidth="1"/>
    <col min="105" max="105" width="11.375" style="317" customWidth="1"/>
    <col min="106" max="106" width="11.75" style="317" customWidth="1"/>
    <col min="107" max="107" width="11.125" style="317" customWidth="1"/>
    <col min="108" max="108" width="11.625" style="317" customWidth="1"/>
    <col min="109" max="109" width="10.75" style="317" customWidth="1"/>
    <col min="110" max="112" width="10.375" style="317" customWidth="1"/>
    <col min="113" max="113" width="13.625" style="317" customWidth="1"/>
    <col min="114" max="114" width="11.625" style="317" customWidth="1"/>
    <col min="115" max="115" width="11.875" style="317" customWidth="1"/>
    <col min="116" max="116" width="11.375" style="317" customWidth="1"/>
    <col min="117" max="118" width="13" style="317" customWidth="1"/>
    <col min="119" max="120" width="10.375" style="317" customWidth="1"/>
    <col min="121" max="121" width="11.25" style="317" customWidth="1"/>
    <col min="122" max="122" width="13.875" style="317" customWidth="1"/>
    <col min="123" max="123" width="10.375" style="317" customWidth="1"/>
    <col min="124" max="124" width="11.375" style="317" customWidth="1"/>
    <col min="125" max="125" width="18.125" style="317" customWidth="1"/>
    <col min="126" max="126" width="25" style="317" customWidth="1"/>
    <col min="127" max="130" width="10.375" style="317" customWidth="1"/>
    <col min="131" max="132" width="12.625" style="317"/>
    <col min="133" max="134" width="10.375" style="317" customWidth="1"/>
    <col min="135" max="135" width="11.375" style="317" customWidth="1"/>
    <col min="136" max="136" width="11.75" style="317" customWidth="1"/>
    <col min="137" max="137" width="11.125" style="317" customWidth="1"/>
    <col min="138" max="138" width="11.625" style="317" customWidth="1"/>
    <col min="139" max="139" width="10.75" style="317" customWidth="1"/>
    <col min="140" max="141" width="10.375" style="317" customWidth="1"/>
    <col min="142" max="147" width="12.625" style="317"/>
    <col min="148" max="151" width="11.625" style="317" customWidth="1"/>
    <col min="152" max="163" width="12.625" style="317"/>
    <col min="164" max="164" width="7.125" style="317" customWidth="1"/>
    <col min="165" max="165" width="26.75" style="317" customWidth="1"/>
    <col min="166" max="166" width="12.875" style="317" customWidth="1"/>
    <col min="167" max="168" width="12.625" style="317"/>
    <col min="169" max="169" width="12.25" style="317" customWidth="1"/>
    <col min="170" max="170" width="12.125" style="317" customWidth="1"/>
    <col min="171" max="171" width="11.875" style="317" customWidth="1"/>
    <col min="172" max="172" width="12.625" style="317"/>
    <col min="173" max="173" width="12.375" style="317" customWidth="1"/>
    <col min="174" max="230" width="12.625" style="317"/>
    <col min="231" max="231" width="9.375" style="317" customWidth="1"/>
    <col min="232" max="235" width="12.625" style="317"/>
    <col min="236" max="236" width="12.25" style="317" customWidth="1"/>
    <col min="237" max="237" width="9.875" style="317" customWidth="1"/>
    <col min="238" max="238" width="11.25" style="317" customWidth="1"/>
    <col min="239" max="240" width="12.625" style="317"/>
    <col min="241" max="241" width="14.875" style="317" customWidth="1"/>
    <col min="242" max="253" width="12.625" style="317"/>
    <col min="254" max="257" width="0" style="317" hidden="1" customWidth="1"/>
    <col min="258" max="258" width="4.375" style="317" customWidth="1"/>
    <col min="259" max="259" width="39.125" style="317" customWidth="1"/>
    <col min="260" max="260" width="17.75" style="317" customWidth="1"/>
    <col min="261" max="262" width="11.875" style="317" customWidth="1"/>
    <col min="263" max="263" width="7.375" style="317" customWidth="1"/>
    <col min="264" max="264" width="10.125" style="317" customWidth="1"/>
    <col min="265" max="266" width="10.375" style="317" customWidth="1"/>
    <col min="267" max="267" width="7.25" style="317" customWidth="1"/>
    <col min="268" max="268" width="10.375" style="317" customWidth="1"/>
    <col min="269" max="270" width="9.125" style="317" customWidth="1"/>
    <col min="271" max="271" width="6.75" style="317" customWidth="1"/>
    <col min="272" max="272" width="9.125" style="317" customWidth="1"/>
    <col min="273" max="273" width="11" style="317" customWidth="1"/>
    <col min="274" max="274" width="11.25" style="317" customWidth="1"/>
    <col min="275" max="275" width="9.625" style="317" customWidth="1"/>
    <col min="276" max="276" width="10" style="317" customWidth="1"/>
    <col min="277" max="277" width="19.875" style="317" customWidth="1"/>
    <col min="278" max="281" width="0" style="317" hidden="1" customWidth="1"/>
    <col min="282" max="283" width="11.875" style="317" customWidth="1"/>
    <col min="284" max="284" width="7.375" style="317" customWidth="1"/>
    <col min="285" max="285" width="10.125" style="317" customWidth="1"/>
    <col min="286" max="287" width="10.375" style="317" customWidth="1"/>
    <col min="288" max="288" width="7.25" style="317" customWidth="1"/>
    <col min="289" max="289" width="10.375" style="317" customWidth="1"/>
    <col min="290" max="291" width="9.125" style="317" customWidth="1"/>
    <col min="292" max="292" width="6.75" style="317" customWidth="1"/>
    <col min="293" max="293" width="9.125" style="317" customWidth="1"/>
    <col min="294" max="294" width="11" style="317" customWidth="1"/>
    <col min="295" max="295" width="11.25" style="317" customWidth="1"/>
    <col min="296" max="296" width="9.625" style="317" customWidth="1"/>
    <col min="297" max="297" width="10" style="317" customWidth="1"/>
    <col min="298" max="298" width="9.625" style="317" customWidth="1"/>
    <col min="299" max="300" width="10.375" style="317" customWidth="1"/>
    <col min="301" max="301" width="11.375" style="317" customWidth="1"/>
    <col min="302" max="302" width="11.75" style="317" customWidth="1"/>
    <col min="303" max="303" width="11.125" style="317" customWidth="1"/>
    <col min="304" max="304" width="11.625" style="317" customWidth="1"/>
    <col min="305" max="305" width="10.75" style="317" customWidth="1"/>
    <col min="306" max="308" width="10.375" style="317" customWidth="1"/>
    <col min="309" max="309" width="13.625" style="317" customWidth="1"/>
    <col min="310" max="310" width="11.625" style="317" customWidth="1"/>
    <col min="311" max="311" width="11.875" style="317" customWidth="1"/>
    <col min="312" max="312" width="11.375" style="317" customWidth="1"/>
    <col min="313" max="314" width="13" style="317" customWidth="1"/>
    <col min="315" max="316" width="10.375" style="317" customWidth="1"/>
    <col min="317" max="317" width="11.25" style="317" customWidth="1"/>
    <col min="318" max="318" width="13.875" style="317" customWidth="1"/>
    <col min="319" max="319" width="10.375" style="317" customWidth="1"/>
    <col min="320" max="320" width="11.375" style="317" customWidth="1"/>
    <col min="321" max="326" width="10.375" style="317" customWidth="1"/>
    <col min="327" max="328" width="12.625" style="317"/>
    <col min="329" max="330" width="10.375" style="317" customWidth="1"/>
    <col min="331" max="331" width="11.375" style="317" customWidth="1"/>
    <col min="332" max="332" width="11.75" style="317" customWidth="1"/>
    <col min="333" max="333" width="11.125" style="317" customWidth="1"/>
    <col min="334" max="334" width="11.625" style="317" customWidth="1"/>
    <col min="335" max="335" width="10.75" style="317" customWidth="1"/>
    <col min="336" max="338" width="10.375" style="317" customWidth="1"/>
    <col min="339" max="339" width="13.625" style="317" customWidth="1"/>
    <col min="340" max="340" width="11.625" style="317" customWidth="1"/>
    <col min="341" max="341" width="11.875" style="317" customWidth="1"/>
    <col min="342" max="342" width="11.375" style="317" customWidth="1"/>
    <col min="343" max="344" width="13" style="317" customWidth="1"/>
    <col min="345" max="346" width="10.375" style="317" customWidth="1"/>
    <col min="347" max="347" width="11.25" style="317" customWidth="1"/>
    <col min="348" max="348" width="13.875" style="317" customWidth="1"/>
    <col min="349" max="349" width="10.375" style="317" customWidth="1"/>
    <col min="350" max="350" width="11.375" style="317" customWidth="1"/>
    <col min="351" max="356" width="10.375" style="317" customWidth="1"/>
    <col min="357" max="358" width="12.625" style="317"/>
    <col min="359" max="360" width="10.375" style="317" customWidth="1"/>
    <col min="361" max="361" width="11.375" style="317" customWidth="1"/>
    <col min="362" max="362" width="11.75" style="317" customWidth="1"/>
    <col min="363" max="363" width="11.125" style="317" customWidth="1"/>
    <col min="364" max="364" width="11.625" style="317" customWidth="1"/>
    <col min="365" max="365" width="10.75" style="317" customWidth="1"/>
    <col min="366" max="368" width="10.375" style="317" customWidth="1"/>
    <col min="369" max="369" width="13.625" style="317" customWidth="1"/>
    <col min="370" max="370" width="11.625" style="317" customWidth="1"/>
    <col min="371" max="371" width="11.875" style="317" customWidth="1"/>
    <col min="372" max="372" width="11.375" style="317" customWidth="1"/>
    <col min="373" max="374" width="13" style="317" customWidth="1"/>
    <col min="375" max="376" width="10.375" style="317" customWidth="1"/>
    <col min="377" max="377" width="11.25" style="317" customWidth="1"/>
    <col min="378" max="378" width="13.875" style="317" customWidth="1"/>
    <col min="379" max="379" width="10.375" style="317" customWidth="1"/>
    <col min="380" max="380" width="11.375" style="317" customWidth="1"/>
    <col min="381" max="381" width="18.125" style="317" customWidth="1"/>
    <col min="382" max="382" width="25" style="317" customWidth="1"/>
    <col min="383" max="386" width="10.375" style="317" customWidth="1"/>
    <col min="387" max="388" width="12.625" style="317"/>
    <col min="389" max="390" width="10.375" style="317" customWidth="1"/>
    <col min="391" max="391" width="11.375" style="317" customWidth="1"/>
    <col min="392" max="392" width="11.75" style="317" customWidth="1"/>
    <col min="393" max="393" width="11.125" style="317" customWidth="1"/>
    <col min="394" max="394" width="11.625" style="317" customWidth="1"/>
    <col min="395" max="395" width="10.75" style="317" customWidth="1"/>
    <col min="396" max="397" width="10.375" style="317" customWidth="1"/>
    <col min="398" max="403" width="12.625" style="317"/>
    <col min="404" max="407" width="11.625" style="317" customWidth="1"/>
    <col min="408" max="419" width="12.625" style="317"/>
    <col min="420" max="420" width="7.125" style="317" customWidth="1"/>
    <col min="421" max="421" width="26.75" style="317" customWidth="1"/>
    <col min="422" max="422" width="12.875" style="317" customWidth="1"/>
    <col min="423" max="424" width="12.625" style="317"/>
    <col min="425" max="425" width="12.25" style="317" customWidth="1"/>
    <col min="426" max="426" width="12.125" style="317" customWidth="1"/>
    <col min="427" max="427" width="11.875" style="317" customWidth="1"/>
    <col min="428" max="428" width="12.625" style="317"/>
    <col min="429" max="429" width="12.375" style="317" customWidth="1"/>
    <col min="430" max="486" width="12.625" style="317"/>
    <col min="487" max="487" width="9.375" style="317" customWidth="1"/>
    <col min="488" max="491" width="12.625" style="317"/>
    <col min="492" max="492" width="12.25" style="317" customWidth="1"/>
    <col min="493" max="493" width="9.875" style="317" customWidth="1"/>
    <col min="494" max="494" width="11.25" style="317" customWidth="1"/>
    <col min="495" max="496" width="12.625" style="317"/>
    <col min="497" max="497" width="14.875" style="317" customWidth="1"/>
    <col min="498" max="509" width="12.625" style="317"/>
    <col min="510" max="513" width="0" style="317" hidden="1" customWidth="1"/>
    <col min="514" max="514" width="4.375" style="317" customWidth="1"/>
    <col min="515" max="515" width="39.125" style="317" customWidth="1"/>
    <col min="516" max="516" width="17.75" style="317" customWidth="1"/>
    <col min="517" max="518" width="11.875" style="317" customWidth="1"/>
    <col min="519" max="519" width="7.375" style="317" customWidth="1"/>
    <col min="520" max="520" width="10.125" style="317" customWidth="1"/>
    <col min="521" max="522" width="10.375" style="317" customWidth="1"/>
    <col min="523" max="523" width="7.25" style="317" customWidth="1"/>
    <col min="524" max="524" width="10.375" style="317" customWidth="1"/>
    <col min="525" max="526" width="9.125" style="317" customWidth="1"/>
    <col min="527" max="527" width="6.75" style="317" customWidth="1"/>
    <col min="528" max="528" width="9.125" style="317" customWidth="1"/>
    <col min="529" max="529" width="11" style="317" customWidth="1"/>
    <col min="530" max="530" width="11.25" style="317" customWidth="1"/>
    <col min="531" max="531" width="9.625" style="317" customWidth="1"/>
    <col min="532" max="532" width="10" style="317" customWidth="1"/>
    <col min="533" max="533" width="19.875" style="317" customWidth="1"/>
    <col min="534" max="537" width="0" style="317" hidden="1" customWidth="1"/>
    <col min="538" max="539" width="11.875" style="317" customWidth="1"/>
    <col min="540" max="540" width="7.375" style="317" customWidth="1"/>
    <col min="541" max="541" width="10.125" style="317" customWidth="1"/>
    <col min="542" max="543" width="10.375" style="317" customWidth="1"/>
    <col min="544" max="544" width="7.25" style="317" customWidth="1"/>
    <col min="545" max="545" width="10.375" style="317" customWidth="1"/>
    <col min="546" max="547" width="9.125" style="317" customWidth="1"/>
    <col min="548" max="548" width="6.75" style="317" customWidth="1"/>
    <col min="549" max="549" width="9.125" style="317" customWidth="1"/>
    <col min="550" max="550" width="11" style="317" customWidth="1"/>
    <col min="551" max="551" width="11.25" style="317" customWidth="1"/>
    <col min="552" max="552" width="9.625" style="317" customWidth="1"/>
    <col min="553" max="553" width="10" style="317" customWidth="1"/>
    <col min="554" max="554" width="9.625" style="317" customWidth="1"/>
    <col min="555" max="556" width="10.375" style="317" customWidth="1"/>
    <col min="557" max="557" width="11.375" style="317" customWidth="1"/>
    <col min="558" max="558" width="11.75" style="317" customWidth="1"/>
    <col min="559" max="559" width="11.125" style="317" customWidth="1"/>
    <col min="560" max="560" width="11.625" style="317" customWidth="1"/>
    <col min="561" max="561" width="10.75" style="317" customWidth="1"/>
    <col min="562" max="564" width="10.375" style="317" customWidth="1"/>
    <col min="565" max="565" width="13.625" style="317" customWidth="1"/>
    <col min="566" max="566" width="11.625" style="317" customWidth="1"/>
    <col min="567" max="567" width="11.875" style="317" customWidth="1"/>
    <col min="568" max="568" width="11.375" style="317" customWidth="1"/>
    <col min="569" max="570" width="13" style="317" customWidth="1"/>
    <col min="571" max="572" width="10.375" style="317" customWidth="1"/>
    <col min="573" max="573" width="11.25" style="317" customWidth="1"/>
    <col min="574" max="574" width="13.875" style="317" customWidth="1"/>
    <col min="575" max="575" width="10.375" style="317" customWidth="1"/>
    <col min="576" max="576" width="11.375" style="317" customWidth="1"/>
    <col min="577" max="582" width="10.375" style="317" customWidth="1"/>
    <col min="583" max="584" width="12.625" style="317"/>
    <col min="585" max="586" width="10.375" style="317" customWidth="1"/>
    <col min="587" max="587" width="11.375" style="317" customWidth="1"/>
    <col min="588" max="588" width="11.75" style="317" customWidth="1"/>
    <col min="589" max="589" width="11.125" style="317" customWidth="1"/>
    <col min="590" max="590" width="11.625" style="317" customWidth="1"/>
    <col min="591" max="591" width="10.75" style="317" customWidth="1"/>
    <col min="592" max="594" width="10.375" style="317" customWidth="1"/>
    <col min="595" max="595" width="13.625" style="317" customWidth="1"/>
    <col min="596" max="596" width="11.625" style="317" customWidth="1"/>
    <col min="597" max="597" width="11.875" style="317" customWidth="1"/>
    <col min="598" max="598" width="11.375" style="317" customWidth="1"/>
    <col min="599" max="600" width="13" style="317" customWidth="1"/>
    <col min="601" max="602" width="10.375" style="317" customWidth="1"/>
    <col min="603" max="603" width="11.25" style="317" customWidth="1"/>
    <col min="604" max="604" width="13.875" style="317" customWidth="1"/>
    <col min="605" max="605" width="10.375" style="317" customWidth="1"/>
    <col min="606" max="606" width="11.375" style="317" customWidth="1"/>
    <col min="607" max="612" width="10.375" style="317" customWidth="1"/>
    <col min="613" max="614" width="12.625" style="317"/>
    <col min="615" max="616" width="10.375" style="317" customWidth="1"/>
    <col min="617" max="617" width="11.375" style="317" customWidth="1"/>
    <col min="618" max="618" width="11.75" style="317" customWidth="1"/>
    <col min="619" max="619" width="11.125" style="317" customWidth="1"/>
    <col min="620" max="620" width="11.625" style="317" customWidth="1"/>
    <col min="621" max="621" width="10.75" style="317" customWidth="1"/>
    <col min="622" max="624" width="10.375" style="317" customWidth="1"/>
    <col min="625" max="625" width="13.625" style="317" customWidth="1"/>
    <col min="626" max="626" width="11.625" style="317" customWidth="1"/>
    <col min="627" max="627" width="11.875" style="317" customWidth="1"/>
    <col min="628" max="628" width="11.375" style="317" customWidth="1"/>
    <col min="629" max="630" width="13" style="317" customWidth="1"/>
    <col min="631" max="632" width="10.375" style="317" customWidth="1"/>
    <col min="633" max="633" width="11.25" style="317" customWidth="1"/>
    <col min="634" max="634" width="13.875" style="317" customWidth="1"/>
    <col min="635" max="635" width="10.375" style="317" customWidth="1"/>
    <col min="636" max="636" width="11.375" style="317" customWidth="1"/>
    <col min="637" max="637" width="18.125" style="317" customWidth="1"/>
    <col min="638" max="638" width="25" style="317" customWidth="1"/>
    <col min="639" max="642" width="10.375" style="317" customWidth="1"/>
    <col min="643" max="644" width="12.625" style="317"/>
    <col min="645" max="646" width="10.375" style="317" customWidth="1"/>
    <col min="647" max="647" width="11.375" style="317" customWidth="1"/>
    <col min="648" max="648" width="11.75" style="317" customWidth="1"/>
    <col min="649" max="649" width="11.125" style="317" customWidth="1"/>
    <col min="650" max="650" width="11.625" style="317" customWidth="1"/>
    <col min="651" max="651" width="10.75" style="317" customWidth="1"/>
    <col min="652" max="653" width="10.375" style="317" customWidth="1"/>
    <col min="654" max="659" width="12.625" style="317"/>
    <col min="660" max="663" width="11.625" style="317" customWidth="1"/>
    <col min="664" max="675" width="12.625" style="317"/>
    <col min="676" max="676" width="7.125" style="317" customWidth="1"/>
    <col min="677" max="677" width="26.75" style="317" customWidth="1"/>
    <col min="678" max="678" width="12.875" style="317" customWidth="1"/>
    <col min="679" max="680" width="12.625" style="317"/>
    <col min="681" max="681" width="12.25" style="317" customWidth="1"/>
    <col min="682" max="682" width="12.125" style="317" customWidth="1"/>
    <col min="683" max="683" width="11.875" style="317" customWidth="1"/>
    <col min="684" max="684" width="12.625" style="317"/>
    <col min="685" max="685" width="12.375" style="317" customWidth="1"/>
    <col min="686" max="742" width="12.625" style="317"/>
    <col min="743" max="743" width="9.375" style="317" customWidth="1"/>
    <col min="744" max="747" width="12.625" style="317"/>
    <col min="748" max="748" width="12.25" style="317" customWidth="1"/>
    <col min="749" max="749" width="9.875" style="317" customWidth="1"/>
    <col min="750" max="750" width="11.25" style="317" customWidth="1"/>
    <col min="751" max="752" width="12.625" style="317"/>
    <col min="753" max="753" width="14.875" style="317" customWidth="1"/>
    <col min="754" max="765" width="12.625" style="317"/>
    <col min="766" max="769" width="0" style="317" hidden="1" customWidth="1"/>
    <col min="770" max="770" width="4.375" style="317" customWidth="1"/>
    <col min="771" max="771" width="39.125" style="317" customWidth="1"/>
    <col min="772" max="772" width="17.75" style="317" customWidth="1"/>
    <col min="773" max="774" width="11.875" style="317" customWidth="1"/>
    <col min="775" max="775" width="7.375" style="317" customWidth="1"/>
    <col min="776" max="776" width="10.125" style="317" customWidth="1"/>
    <col min="777" max="778" width="10.375" style="317" customWidth="1"/>
    <col min="779" max="779" width="7.25" style="317" customWidth="1"/>
    <col min="780" max="780" width="10.375" style="317" customWidth="1"/>
    <col min="781" max="782" width="9.125" style="317" customWidth="1"/>
    <col min="783" max="783" width="6.75" style="317" customWidth="1"/>
    <col min="784" max="784" width="9.125" style="317" customWidth="1"/>
    <col min="785" max="785" width="11" style="317" customWidth="1"/>
    <col min="786" max="786" width="11.25" style="317" customWidth="1"/>
    <col min="787" max="787" width="9.625" style="317" customWidth="1"/>
    <col min="788" max="788" width="10" style="317" customWidth="1"/>
    <col min="789" max="789" width="19.875" style="317" customWidth="1"/>
    <col min="790" max="793" width="0" style="317" hidden="1" customWidth="1"/>
    <col min="794" max="795" width="11.875" style="317" customWidth="1"/>
    <col min="796" max="796" width="7.375" style="317" customWidth="1"/>
    <col min="797" max="797" width="10.125" style="317" customWidth="1"/>
    <col min="798" max="799" width="10.375" style="317" customWidth="1"/>
    <col min="800" max="800" width="7.25" style="317" customWidth="1"/>
    <col min="801" max="801" width="10.375" style="317" customWidth="1"/>
    <col min="802" max="803" width="9.125" style="317" customWidth="1"/>
    <col min="804" max="804" width="6.75" style="317" customWidth="1"/>
    <col min="805" max="805" width="9.125" style="317" customWidth="1"/>
    <col min="806" max="806" width="11" style="317" customWidth="1"/>
    <col min="807" max="807" width="11.25" style="317" customWidth="1"/>
    <col min="808" max="808" width="9.625" style="317" customWidth="1"/>
    <col min="809" max="809" width="10" style="317" customWidth="1"/>
    <col min="810" max="810" width="9.625" style="317" customWidth="1"/>
    <col min="811" max="812" width="10.375" style="317" customWidth="1"/>
    <col min="813" max="813" width="11.375" style="317" customWidth="1"/>
    <col min="814" max="814" width="11.75" style="317" customWidth="1"/>
    <col min="815" max="815" width="11.125" style="317" customWidth="1"/>
    <col min="816" max="816" width="11.625" style="317" customWidth="1"/>
    <col min="817" max="817" width="10.75" style="317" customWidth="1"/>
    <col min="818" max="820" width="10.375" style="317" customWidth="1"/>
    <col min="821" max="821" width="13.625" style="317" customWidth="1"/>
    <col min="822" max="822" width="11.625" style="317" customWidth="1"/>
    <col min="823" max="823" width="11.875" style="317" customWidth="1"/>
    <col min="824" max="824" width="11.375" style="317" customWidth="1"/>
    <col min="825" max="826" width="13" style="317" customWidth="1"/>
    <col min="827" max="828" width="10.375" style="317" customWidth="1"/>
    <col min="829" max="829" width="11.25" style="317" customWidth="1"/>
    <col min="830" max="830" width="13.875" style="317" customWidth="1"/>
    <col min="831" max="831" width="10.375" style="317" customWidth="1"/>
    <col min="832" max="832" width="11.375" style="317" customWidth="1"/>
    <col min="833" max="838" width="10.375" style="317" customWidth="1"/>
    <col min="839" max="840" width="12.625" style="317"/>
    <col min="841" max="842" width="10.375" style="317" customWidth="1"/>
    <col min="843" max="843" width="11.375" style="317" customWidth="1"/>
    <col min="844" max="844" width="11.75" style="317" customWidth="1"/>
    <col min="845" max="845" width="11.125" style="317" customWidth="1"/>
    <col min="846" max="846" width="11.625" style="317" customWidth="1"/>
    <col min="847" max="847" width="10.75" style="317" customWidth="1"/>
    <col min="848" max="850" width="10.375" style="317" customWidth="1"/>
    <col min="851" max="851" width="13.625" style="317" customWidth="1"/>
    <col min="852" max="852" width="11.625" style="317" customWidth="1"/>
    <col min="853" max="853" width="11.875" style="317" customWidth="1"/>
    <col min="854" max="854" width="11.375" style="317" customWidth="1"/>
    <col min="855" max="856" width="13" style="317" customWidth="1"/>
    <col min="857" max="858" width="10.375" style="317" customWidth="1"/>
    <col min="859" max="859" width="11.25" style="317" customWidth="1"/>
    <col min="860" max="860" width="13.875" style="317" customWidth="1"/>
    <col min="861" max="861" width="10.375" style="317" customWidth="1"/>
    <col min="862" max="862" width="11.375" style="317" customWidth="1"/>
    <col min="863" max="868" width="10.375" style="317" customWidth="1"/>
    <col min="869" max="870" width="12.625" style="317"/>
    <col min="871" max="872" width="10.375" style="317" customWidth="1"/>
    <col min="873" max="873" width="11.375" style="317" customWidth="1"/>
    <col min="874" max="874" width="11.75" style="317" customWidth="1"/>
    <col min="875" max="875" width="11.125" style="317" customWidth="1"/>
    <col min="876" max="876" width="11.625" style="317" customWidth="1"/>
    <col min="877" max="877" width="10.75" style="317" customWidth="1"/>
    <col min="878" max="880" width="10.375" style="317" customWidth="1"/>
    <col min="881" max="881" width="13.625" style="317" customWidth="1"/>
    <col min="882" max="882" width="11.625" style="317" customWidth="1"/>
    <col min="883" max="883" width="11.875" style="317" customWidth="1"/>
    <col min="884" max="884" width="11.375" style="317" customWidth="1"/>
    <col min="885" max="886" width="13" style="317" customWidth="1"/>
    <col min="887" max="888" width="10.375" style="317" customWidth="1"/>
    <col min="889" max="889" width="11.25" style="317" customWidth="1"/>
    <col min="890" max="890" width="13.875" style="317" customWidth="1"/>
    <col min="891" max="891" width="10.375" style="317" customWidth="1"/>
    <col min="892" max="892" width="11.375" style="317" customWidth="1"/>
    <col min="893" max="893" width="18.125" style="317" customWidth="1"/>
    <col min="894" max="894" width="25" style="317" customWidth="1"/>
    <col min="895" max="898" width="10.375" style="317" customWidth="1"/>
    <col min="899" max="900" width="12.625" style="317"/>
    <col min="901" max="902" width="10.375" style="317" customWidth="1"/>
    <col min="903" max="903" width="11.375" style="317" customWidth="1"/>
    <col min="904" max="904" width="11.75" style="317" customWidth="1"/>
    <col min="905" max="905" width="11.125" style="317" customWidth="1"/>
    <col min="906" max="906" width="11.625" style="317" customWidth="1"/>
    <col min="907" max="907" width="10.75" style="317" customWidth="1"/>
    <col min="908" max="909" width="10.375" style="317" customWidth="1"/>
    <col min="910" max="915" width="12.625" style="317"/>
    <col min="916" max="919" width="11.625" style="317" customWidth="1"/>
    <col min="920" max="931" width="12.625" style="317"/>
    <col min="932" max="932" width="7.125" style="317" customWidth="1"/>
    <col min="933" max="933" width="26.75" style="317" customWidth="1"/>
    <col min="934" max="934" width="12.875" style="317" customWidth="1"/>
    <col min="935" max="936" width="12.625" style="317"/>
    <col min="937" max="937" width="12.25" style="317" customWidth="1"/>
    <col min="938" max="938" width="12.125" style="317" customWidth="1"/>
    <col min="939" max="939" width="11.875" style="317" customWidth="1"/>
    <col min="940" max="940" width="12.625" style="317"/>
    <col min="941" max="941" width="12.375" style="317" customWidth="1"/>
    <col min="942" max="998" width="12.625" style="317"/>
    <col min="999" max="999" width="9.375" style="317" customWidth="1"/>
    <col min="1000" max="1003" width="12.625" style="317"/>
    <col min="1004" max="1004" width="12.25" style="317" customWidth="1"/>
    <col min="1005" max="1005" width="9.875" style="317" customWidth="1"/>
    <col min="1006" max="1006" width="11.25" style="317" customWidth="1"/>
    <col min="1007" max="1008" width="12.625" style="317"/>
    <col min="1009" max="1009" width="14.875" style="317" customWidth="1"/>
    <col min="1010" max="1021" width="12.625" style="317"/>
    <col min="1022" max="1025" width="0" style="317" hidden="1" customWidth="1"/>
    <col min="1026" max="1026" width="4.375" style="317" customWidth="1"/>
    <col min="1027" max="1027" width="39.125" style="317" customWidth="1"/>
    <col min="1028" max="1028" width="17.75" style="317" customWidth="1"/>
    <col min="1029" max="1030" width="11.875" style="317" customWidth="1"/>
    <col min="1031" max="1031" width="7.375" style="317" customWidth="1"/>
    <col min="1032" max="1032" width="10.125" style="317" customWidth="1"/>
    <col min="1033" max="1034" width="10.375" style="317" customWidth="1"/>
    <col min="1035" max="1035" width="7.25" style="317" customWidth="1"/>
    <col min="1036" max="1036" width="10.375" style="317" customWidth="1"/>
    <col min="1037" max="1038" width="9.125" style="317" customWidth="1"/>
    <col min="1039" max="1039" width="6.75" style="317" customWidth="1"/>
    <col min="1040" max="1040" width="9.125" style="317" customWidth="1"/>
    <col min="1041" max="1041" width="11" style="317" customWidth="1"/>
    <col min="1042" max="1042" width="11.25" style="317" customWidth="1"/>
    <col min="1043" max="1043" width="9.625" style="317" customWidth="1"/>
    <col min="1044" max="1044" width="10" style="317" customWidth="1"/>
    <col min="1045" max="1045" width="19.875" style="317" customWidth="1"/>
    <col min="1046" max="1049" width="0" style="317" hidden="1" customWidth="1"/>
    <col min="1050" max="1051" width="11.875" style="317" customWidth="1"/>
    <col min="1052" max="1052" width="7.375" style="317" customWidth="1"/>
    <col min="1053" max="1053" width="10.125" style="317" customWidth="1"/>
    <col min="1054" max="1055" width="10.375" style="317" customWidth="1"/>
    <col min="1056" max="1056" width="7.25" style="317" customWidth="1"/>
    <col min="1057" max="1057" width="10.375" style="317" customWidth="1"/>
    <col min="1058" max="1059" width="9.125" style="317" customWidth="1"/>
    <col min="1060" max="1060" width="6.75" style="317" customWidth="1"/>
    <col min="1061" max="1061" width="9.125" style="317" customWidth="1"/>
    <col min="1062" max="1062" width="11" style="317" customWidth="1"/>
    <col min="1063" max="1063" width="11.25" style="317" customWidth="1"/>
    <col min="1064" max="1064" width="9.625" style="317" customWidth="1"/>
    <col min="1065" max="1065" width="10" style="317" customWidth="1"/>
    <col min="1066" max="1066" width="9.625" style="317" customWidth="1"/>
    <col min="1067" max="1068" width="10.375" style="317" customWidth="1"/>
    <col min="1069" max="1069" width="11.375" style="317" customWidth="1"/>
    <col min="1070" max="1070" width="11.75" style="317" customWidth="1"/>
    <col min="1071" max="1071" width="11.125" style="317" customWidth="1"/>
    <col min="1072" max="1072" width="11.625" style="317" customWidth="1"/>
    <col min="1073" max="1073" width="10.75" style="317" customWidth="1"/>
    <col min="1074" max="1076" width="10.375" style="317" customWidth="1"/>
    <col min="1077" max="1077" width="13.625" style="317" customWidth="1"/>
    <col min="1078" max="1078" width="11.625" style="317" customWidth="1"/>
    <col min="1079" max="1079" width="11.875" style="317" customWidth="1"/>
    <col min="1080" max="1080" width="11.375" style="317" customWidth="1"/>
    <col min="1081" max="1082" width="13" style="317" customWidth="1"/>
    <col min="1083" max="1084" width="10.375" style="317" customWidth="1"/>
    <col min="1085" max="1085" width="11.25" style="317" customWidth="1"/>
    <col min="1086" max="1086" width="13.875" style="317" customWidth="1"/>
    <col min="1087" max="1087" width="10.375" style="317" customWidth="1"/>
    <col min="1088" max="1088" width="11.375" style="317" customWidth="1"/>
    <col min="1089" max="1094" width="10.375" style="317" customWidth="1"/>
    <col min="1095" max="1096" width="12.625" style="317"/>
    <col min="1097" max="1098" width="10.375" style="317" customWidth="1"/>
    <col min="1099" max="1099" width="11.375" style="317" customWidth="1"/>
    <col min="1100" max="1100" width="11.75" style="317" customWidth="1"/>
    <col min="1101" max="1101" width="11.125" style="317" customWidth="1"/>
    <col min="1102" max="1102" width="11.625" style="317" customWidth="1"/>
    <col min="1103" max="1103" width="10.75" style="317" customWidth="1"/>
    <col min="1104" max="1106" width="10.375" style="317" customWidth="1"/>
    <col min="1107" max="1107" width="13.625" style="317" customWidth="1"/>
    <col min="1108" max="1108" width="11.625" style="317" customWidth="1"/>
    <col min="1109" max="1109" width="11.875" style="317" customWidth="1"/>
    <col min="1110" max="1110" width="11.375" style="317" customWidth="1"/>
    <col min="1111" max="1112" width="13" style="317" customWidth="1"/>
    <col min="1113" max="1114" width="10.375" style="317" customWidth="1"/>
    <col min="1115" max="1115" width="11.25" style="317" customWidth="1"/>
    <col min="1116" max="1116" width="13.875" style="317" customWidth="1"/>
    <col min="1117" max="1117" width="10.375" style="317" customWidth="1"/>
    <col min="1118" max="1118" width="11.375" style="317" customWidth="1"/>
    <col min="1119" max="1124" width="10.375" style="317" customWidth="1"/>
    <col min="1125" max="1126" width="12.625" style="317"/>
    <col min="1127" max="1128" width="10.375" style="317" customWidth="1"/>
    <col min="1129" max="1129" width="11.375" style="317" customWidth="1"/>
    <col min="1130" max="1130" width="11.75" style="317" customWidth="1"/>
    <col min="1131" max="1131" width="11.125" style="317" customWidth="1"/>
    <col min="1132" max="1132" width="11.625" style="317" customWidth="1"/>
    <col min="1133" max="1133" width="10.75" style="317" customWidth="1"/>
    <col min="1134" max="1136" width="10.375" style="317" customWidth="1"/>
    <col min="1137" max="1137" width="13.625" style="317" customWidth="1"/>
    <col min="1138" max="1138" width="11.625" style="317" customWidth="1"/>
    <col min="1139" max="1139" width="11.875" style="317" customWidth="1"/>
    <col min="1140" max="1140" width="11.375" style="317" customWidth="1"/>
    <col min="1141" max="1142" width="13" style="317" customWidth="1"/>
    <col min="1143" max="1144" width="10.375" style="317" customWidth="1"/>
    <col min="1145" max="1145" width="11.25" style="317" customWidth="1"/>
    <col min="1146" max="1146" width="13.875" style="317" customWidth="1"/>
    <col min="1147" max="1147" width="10.375" style="317" customWidth="1"/>
    <col min="1148" max="1148" width="11.375" style="317" customWidth="1"/>
    <col min="1149" max="1149" width="18.125" style="317" customWidth="1"/>
    <col min="1150" max="1150" width="25" style="317" customWidth="1"/>
    <col min="1151" max="1154" width="10.375" style="317" customWidth="1"/>
    <col min="1155" max="1156" width="12.625" style="317"/>
    <col min="1157" max="1158" width="10.375" style="317" customWidth="1"/>
    <col min="1159" max="1159" width="11.375" style="317" customWidth="1"/>
    <col min="1160" max="1160" width="11.75" style="317" customWidth="1"/>
    <col min="1161" max="1161" width="11.125" style="317" customWidth="1"/>
    <col min="1162" max="1162" width="11.625" style="317" customWidth="1"/>
    <col min="1163" max="1163" width="10.75" style="317" customWidth="1"/>
    <col min="1164" max="1165" width="10.375" style="317" customWidth="1"/>
    <col min="1166" max="1171" width="12.625" style="317"/>
    <col min="1172" max="1175" width="11.625" style="317" customWidth="1"/>
    <col min="1176" max="1187" width="12.625" style="317"/>
    <col min="1188" max="1188" width="7.125" style="317" customWidth="1"/>
    <col min="1189" max="1189" width="26.75" style="317" customWidth="1"/>
    <col min="1190" max="1190" width="12.875" style="317" customWidth="1"/>
    <col min="1191" max="1192" width="12.625" style="317"/>
    <col min="1193" max="1193" width="12.25" style="317" customWidth="1"/>
    <col min="1194" max="1194" width="12.125" style="317" customWidth="1"/>
    <col min="1195" max="1195" width="11.875" style="317" customWidth="1"/>
    <col min="1196" max="1196" width="12.625" style="317"/>
    <col min="1197" max="1197" width="12.375" style="317" customWidth="1"/>
    <col min="1198" max="1254" width="12.625" style="317"/>
    <col min="1255" max="1255" width="9.375" style="317" customWidth="1"/>
    <col min="1256" max="1259" width="12.625" style="317"/>
    <col min="1260" max="1260" width="12.25" style="317" customWidth="1"/>
    <col min="1261" max="1261" width="9.875" style="317" customWidth="1"/>
    <col min="1262" max="1262" width="11.25" style="317" customWidth="1"/>
    <col min="1263" max="1264" width="12.625" style="317"/>
    <col min="1265" max="1265" width="14.875" style="317" customWidth="1"/>
    <col min="1266" max="1277" width="12.625" style="317"/>
    <col min="1278" max="1281" width="0" style="317" hidden="1" customWidth="1"/>
    <col min="1282" max="1282" width="4.375" style="317" customWidth="1"/>
    <col min="1283" max="1283" width="39.125" style="317" customWidth="1"/>
    <col min="1284" max="1284" width="17.75" style="317" customWidth="1"/>
    <col min="1285" max="1286" width="11.875" style="317" customWidth="1"/>
    <col min="1287" max="1287" width="7.375" style="317" customWidth="1"/>
    <col min="1288" max="1288" width="10.125" style="317" customWidth="1"/>
    <col min="1289" max="1290" width="10.375" style="317" customWidth="1"/>
    <col min="1291" max="1291" width="7.25" style="317" customWidth="1"/>
    <col min="1292" max="1292" width="10.375" style="317" customWidth="1"/>
    <col min="1293" max="1294" width="9.125" style="317" customWidth="1"/>
    <col min="1295" max="1295" width="6.75" style="317" customWidth="1"/>
    <col min="1296" max="1296" width="9.125" style="317" customWidth="1"/>
    <col min="1297" max="1297" width="11" style="317" customWidth="1"/>
    <col min="1298" max="1298" width="11.25" style="317" customWidth="1"/>
    <col min="1299" max="1299" width="9.625" style="317" customWidth="1"/>
    <col min="1300" max="1300" width="10" style="317" customWidth="1"/>
    <col min="1301" max="1301" width="19.875" style="317" customWidth="1"/>
    <col min="1302" max="1305" width="0" style="317" hidden="1" customWidth="1"/>
    <col min="1306" max="1307" width="11.875" style="317" customWidth="1"/>
    <col min="1308" max="1308" width="7.375" style="317" customWidth="1"/>
    <col min="1309" max="1309" width="10.125" style="317" customWidth="1"/>
    <col min="1310" max="1311" width="10.375" style="317" customWidth="1"/>
    <col min="1312" max="1312" width="7.25" style="317" customWidth="1"/>
    <col min="1313" max="1313" width="10.375" style="317" customWidth="1"/>
    <col min="1314" max="1315" width="9.125" style="317" customWidth="1"/>
    <col min="1316" max="1316" width="6.75" style="317" customWidth="1"/>
    <col min="1317" max="1317" width="9.125" style="317" customWidth="1"/>
    <col min="1318" max="1318" width="11" style="317" customWidth="1"/>
    <col min="1319" max="1319" width="11.25" style="317" customWidth="1"/>
    <col min="1320" max="1320" width="9.625" style="317" customWidth="1"/>
    <col min="1321" max="1321" width="10" style="317" customWidth="1"/>
    <col min="1322" max="1322" width="9.625" style="317" customWidth="1"/>
    <col min="1323" max="1324" width="10.375" style="317" customWidth="1"/>
    <col min="1325" max="1325" width="11.375" style="317" customWidth="1"/>
    <col min="1326" max="1326" width="11.75" style="317" customWidth="1"/>
    <col min="1327" max="1327" width="11.125" style="317" customWidth="1"/>
    <col min="1328" max="1328" width="11.625" style="317" customWidth="1"/>
    <col min="1329" max="1329" width="10.75" style="317" customWidth="1"/>
    <col min="1330" max="1332" width="10.375" style="317" customWidth="1"/>
    <col min="1333" max="1333" width="13.625" style="317" customWidth="1"/>
    <col min="1334" max="1334" width="11.625" style="317" customWidth="1"/>
    <col min="1335" max="1335" width="11.875" style="317" customWidth="1"/>
    <col min="1336" max="1336" width="11.375" style="317" customWidth="1"/>
    <col min="1337" max="1338" width="13" style="317" customWidth="1"/>
    <col min="1339" max="1340" width="10.375" style="317" customWidth="1"/>
    <col min="1341" max="1341" width="11.25" style="317" customWidth="1"/>
    <col min="1342" max="1342" width="13.875" style="317" customWidth="1"/>
    <col min="1343" max="1343" width="10.375" style="317" customWidth="1"/>
    <col min="1344" max="1344" width="11.375" style="317" customWidth="1"/>
    <col min="1345" max="1350" width="10.375" style="317" customWidth="1"/>
    <col min="1351" max="1352" width="12.625" style="317"/>
    <col min="1353" max="1354" width="10.375" style="317" customWidth="1"/>
    <col min="1355" max="1355" width="11.375" style="317" customWidth="1"/>
    <col min="1356" max="1356" width="11.75" style="317" customWidth="1"/>
    <col min="1357" max="1357" width="11.125" style="317" customWidth="1"/>
    <col min="1358" max="1358" width="11.625" style="317" customWidth="1"/>
    <col min="1359" max="1359" width="10.75" style="317" customWidth="1"/>
    <col min="1360" max="1362" width="10.375" style="317" customWidth="1"/>
    <col min="1363" max="1363" width="13.625" style="317" customWidth="1"/>
    <col min="1364" max="1364" width="11.625" style="317" customWidth="1"/>
    <col min="1365" max="1365" width="11.875" style="317" customWidth="1"/>
    <col min="1366" max="1366" width="11.375" style="317" customWidth="1"/>
    <col min="1367" max="1368" width="13" style="317" customWidth="1"/>
    <col min="1369" max="1370" width="10.375" style="317" customWidth="1"/>
    <col min="1371" max="1371" width="11.25" style="317" customWidth="1"/>
    <col min="1372" max="1372" width="13.875" style="317" customWidth="1"/>
    <col min="1373" max="1373" width="10.375" style="317" customWidth="1"/>
    <col min="1374" max="1374" width="11.375" style="317" customWidth="1"/>
    <col min="1375" max="1380" width="10.375" style="317" customWidth="1"/>
    <col min="1381" max="1382" width="12.625" style="317"/>
    <col min="1383" max="1384" width="10.375" style="317" customWidth="1"/>
    <col min="1385" max="1385" width="11.375" style="317" customWidth="1"/>
    <col min="1386" max="1386" width="11.75" style="317" customWidth="1"/>
    <col min="1387" max="1387" width="11.125" style="317" customWidth="1"/>
    <col min="1388" max="1388" width="11.625" style="317" customWidth="1"/>
    <col min="1389" max="1389" width="10.75" style="317" customWidth="1"/>
    <col min="1390" max="1392" width="10.375" style="317" customWidth="1"/>
    <col min="1393" max="1393" width="13.625" style="317" customWidth="1"/>
    <col min="1394" max="1394" width="11.625" style="317" customWidth="1"/>
    <col min="1395" max="1395" width="11.875" style="317" customWidth="1"/>
    <col min="1396" max="1396" width="11.375" style="317" customWidth="1"/>
    <col min="1397" max="1398" width="13" style="317" customWidth="1"/>
    <col min="1399" max="1400" width="10.375" style="317" customWidth="1"/>
    <col min="1401" max="1401" width="11.25" style="317" customWidth="1"/>
    <col min="1402" max="1402" width="13.875" style="317" customWidth="1"/>
    <col min="1403" max="1403" width="10.375" style="317" customWidth="1"/>
    <col min="1404" max="1404" width="11.375" style="317" customWidth="1"/>
    <col min="1405" max="1405" width="18.125" style="317" customWidth="1"/>
    <col min="1406" max="1406" width="25" style="317" customWidth="1"/>
    <col min="1407" max="1410" width="10.375" style="317" customWidth="1"/>
    <col min="1411" max="1412" width="12.625" style="317"/>
    <col min="1413" max="1414" width="10.375" style="317" customWidth="1"/>
    <col min="1415" max="1415" width="11.375" style="317" customWidth="1"/>
    <col min="1416" max="1416" width="11.75" style="317" customWidth="1"/>
    <col min="1417" max="1417" width="11.125" style="317" customWidth="1"/>
    <col min="1418" max="1418" width="11.625" style="317" customWidth="1"/>
    <col min="1419" max="1419" width="10.75" style="317" customWidth="1"/>
    <col min="1420" max="1421" width="10.375" style="317" customWidth="1"/>
    <col min="1422" max="1427" width="12.625" style="317"/>
    <col min="1428" max="1431" width="11.625" style="317" customWidth="1"/>
    <col min="1432" max="1443" width="12.625" style="317"/>
    <col min="1444" max="1444" width="7.125" style="317" customWidth="1"/>
    <col min="1445" max="1445" width="26.75" style="317" customWidth="1"/>
    <col min="1446" max="1446" width="12.875" style="317" customWidth="1"/>
    <col min="1447" max="1448" width="12.625" style="317"/>
    <col min="1449" max="1449" width="12.25" style="317" customWidth="1"/>
    <col min="1450" max="1450" width="12.125" style="317" customWidth="1"/>
    <col min="1451" max="1451" width="11.875" style="317" customWidth="1"/>
    <col min="1452" max="1452" width="12.625" style="317"/>
    <col min="1453" max="1453" width="12.375" style="317" customWidth="1"/>
    <col min="1454" max="1510" width="12.625" style="317"/>
    <col min="1511" max="1511" width="9.375" style="317" customWidth="1"/>
    <col min="1512" max="1515" width="12.625" style="317"/>
    <col min="1516" max="1516" width="12.25" style="317" customWidth="1"/>
    <col min="1517" max="1517" width="9.875" style="317" customWidth="1"/>
    <col min="1518" max="1518" width="11.25" style="317" customWidth="1"/>
    <col min="1519" max="1520" width="12.625" style="317"/>
    <col min="1521" max="1521" width="14.875" style="317" customWidth="1"/>
    <col min="1522" max="1533" width="12.625" style="317"/>
    <col min="1534" max="1537" width="0" style="317" hidden="1" customWidth="1"/>
    <col min="1538" max="1538" width="4.375" style="317" customWidth="1"/>
    <col min="1539" max="1539" width="39.125" style="317" customWidth="1"/>
    <col min="1540" max="1540" width="17.75" style="317" customWidth="1"/>
    <col min="1541" max="1542" width="11.875" style="317" customWidth="1"/>
    <col min="1543" max="1543" width="7.375" style="317" customWidth="1"/>
    <col min="1544" max="1544" width="10.125" style="317" customWidth="1"/>
    <col min="1545" max="1546" width="10.375" style="317" customWidth="1"/>
    <col min="1547" max="1547" width="7.25" style="317" customWidth="1"/>
    <col min="1548" max="1548" width="10.375" style="317" customWidth="1"/>
    <col min="1549" max="1550" width="9.125" style="317" customWidth="1"/>
    <col min="1551" max="1551" width="6.75" style="317" customWidth="1"/>
    <col min="1552" max="1552" width="9.125" style="317" customWidth="1"/>
    <col min="1553" max="1553" width="11" style="317" customWidth="1"/>
    <col min="1554" max="1554" width="11.25" style="317" customWidth="1"/>
    <col min="1555" max="1555" width="9.625" style="317" customWidth="1"/>
    <col min="1556" max="1556" width="10" style="317" customWidth="1"/>
    <col min="1557" max="1557" width="19.875" style="317" customWidth="1"/>
    <col min="1558" max="1561" width="0" style="317" hidden="1" customWidth="1"/>
    <col min="1562" max="1563" width="11.875" style="317" customWidth="1"/>
    <col min="1564" max="1564" width="7.375" style="317" customWidth="1"/>
    <col min="1565" max="1565" width="10.125" style="317" customWidth="1"/>
    <col min="1566" max="1567" width="10.375" style="317" customWidth="1"/>
    <col min="1568" max="1568" width="7.25" style="317" customWidth="1"/>
    <col min="1569" max="1569" width="10.375" style="317" customWidth="1"/>
    <col min="1570" max="1571" width="9.125" style="317" customWidth="1"/>
    <col min="1572" max="1572" width="6.75" style="317" customWidth="1"/>
    <col min="1573" max="1573" width="9.125" style="317" customWidth="1"/>
    <col min="1574" max="1574" width="11" style="317" customWidth="1"/>
    <col min="1575" max="1575" width="11.25" style="317" customWidth="1"/>
    <col min="1576" max="1576" width="9.625" style="317" customWidth="1"/>
    <col min="1577" max="1577" width="10" style="317" customWidth="1"/>
    <col min="1578" max="1578" width="9.625" style="317" customWidth="1"/>
    <col min="1579" max="1580" width="10.375" style="317" customWidth="1"/>
    <col min="1581" max="1581" width="11.375" style="317" customWidth="1"/>
    <col min="1582" max="1582" width="11.75" style="317" customWidth="1"/>
    <col min="1583" max="1583" width="11.125" style="317" customWidth="1"/>
    <col min="1584" max="1584" width="11.625" style="317" customWidth="1"/>
    <col min="1585" max="1585" width="10.75" style="317" customWidth="1"/>
    <col min="1586" max="1588" width="10.375" style="317" customWidth="1"/>
    <col min="1589" max="1589" width="13.625" style="317" customWidth="1"/>
    <col min="1590" max="1590" width="11.625" style="317" customWidth="1"/>
    <col min="1591" max="1591" width="11.875" style="317" customWidth="1"/>
    <col min="1592" max="1592" width="11.375" style="317" customWidth="1"/>
    <col min="1593" max="1594" width="13" style="317" customWidth="1"/>
    <col min="1595" max="1596" width="10.375" style="317" customWidth="1"/>
    <col min="1597" max="1597" width="11.25" style="317" customWidth="1"/>
    <col min="1598" max="1598" width="13.875" style="317" customWidth="1"/>
    <col min="1599" max="1599" width="10.375" style="317" customWidth="1"/>
    <col min="1600" max="1600" width="11.375" style="317" customWidth="1"/>
    <col min="1601" max="1606" width="10.375" style="317" customWidth="1"/>
    <col min="1607" max="1608" width="12.625" style="317"/>
    <col min="1609" max="1610" width="10.375" style="317" customWidth="1"/>
    <col min="1611" max="1611" width="11.375" style="317" customWidth="1"/>
    <col min="1612" max="1612" width="11.75" style="317" customWidth="1"/>
    <col min="1613" max="1613" width="11.125" style="317" customWidth="1"/>
    <col min="1614" max="1614" width="11.625" style="317" customWidth="1"/>
    <col min="1615" max="1615" width="10.75" style="317" customWidth="1"/>
    <col min="1616" max="1618" width="10.375" style="317" customWidth="1"/>
    <col min="1619" max="1619" width="13.625" style="317" customWidth="1"/>
    <col min="1620" max="1620" width="11.625" style="317" customWidth="1"/>
    <col min="1621" max="1621" width="11.875" style="317" customWidth="1"/>
    <col min="1622" max="1622" width="11.375" style="317" customWidth="1"/>
    <col min="1623" max="1624" width="13" style="317" customWidth="1"/>
    <col min="1625" max="1626" width="10.375" style="317" customWidth="1"/>
    <col min="1627" max="1627" width="11.25" style="317" customWidth="1"/>
    <col min="1628" max="1628" width="13.875" style="317" customWidth="1"/>
    <col min="1629" max="1629" width="10.375" style="317" customWidth="1"/>
    <col min="1630" max="1630" width="11.375" style="317" customWidth="1"/>
    <col min="1631" max="1636" width="10.375" style="317" customWidth="1"/>
    <col min="1637" max="1638" width="12.625" style="317"/>
    <col min="1639" max="1640" width="10.375" style="317" customWidth="1"/>
    <col min="1641" max="1641" width="11.375" style="317" customWidth="1"/>
    <col min="1642" max="1642" width="11.75" style="317" customWidth="1"/>
    <col min="1643" max="1643" width="11.125" style="317" customWidth="1"/>
    <col min="1644" max="1644" width="11.625" style="317" customWidth="1"/>
    <col min="1645" max="1645" width="10.75" style="317" customWidth="1"/>
    <col min="1646" max="1648" width="10.375" style="317" customWidth="1"/>
    <col min="1649" max="1649" width="13.625" style="317" customWidth="1"/>
    <col min="1650" max="1650" width="11.625" style="317" customWidth="1"/>
    <col min="1651" max="1651" width="11.875" style="317" customWidth="1"/>
    <col min="1652" max="1652" width="11.375" style="317" customWidth="1"/>
    <col min="1653" max="1654" width="13" style="317" customWidth="1"/>
    <col min="1655" max="1656" width="10.375" style="317" customWidth="1"/>
    <col min="1657" max="1657" width="11.25" style="317" customWidth="1"/>
    <col min="1658" max="1658" width="13.875" style="317" customWidth="1"/>
    <col min="1659" max="1659" width="10.375" style="317" customWidth="1"/>
    <col min="1660" max="1660" width="11.375" style="317" customWidth="1"/>
    <col min="1661" max="1661" width="18.125" style="317" customWidth="1"/>
    <col min="1662" max="1662" width="25" style="317" customWidth="1"/>
    <col min="1663" max="1666" width="10.375" style="317" customWidth="1"/>
    <col min="1667" max="1668" width="12.625" style="317"/>
    <col min="1669" max="1670" width="10.375" style="317" customWidth="1"/>
    <col min="1671" max="1671" width="11.375" style="317" customWidth="1"/>
    <col min="1672" max="1672" width="11.75" style="317" customWidth="1"/>
    <col min="1673" max="1673" width="11.125" style="317" customWidth="1"/>
    <col min="1674" max="1674" width="11.625" style="317" customWidth="1"/>
    <col min="1675" max="1675" width="10.75" style="317" customWidth="1"/>
    <col min="1676" max="1677" width="10.375" style="317" customWidth="1"/>
    <col min="1678" max="1683" width="12.625" style="317"/>
    <col min="1684" max="1687" width="11.625" style="317" customWidth="1"/>
    <col min="1688" max="1699" width="12.625" style="317"/>
    <col min="1700" max="1700" width="7.125" style="317" customWidth="1"/>
    <col min="1701" max="1701" width="26.75" style="317" customWidth="1"/>
    <col min="1702" max="1702" width="12.875" style="317" customWidth="1"/>
    <col min="1703" max="1704" width="12.625" style="317"/>
    <col min="1705" max="1705" width="12.25" style="317" customWidth="1"/>
    <col min="1706" max="1706" width="12.125" style="317" customWidth="1"/>
    <col min="1707" max="1707" width="11.875" style="317" customWidth="1"/>
    <col min="1708" max="1708" width="12.625" style="317"/>
    <col min="1709" max="1709" width="12.375" style="317" customWidth="1"/>
    <col min="1710" max="1766" width="12.625" style="317"/>
    <col min="1767" max="1767" width="9.375" style="317" customWidth="1"/>
    <col min="1768" max="1771" width="12.625" style="317"/>
    <col min="1772" max="1772" width="12.25" style="317" customWidth="1"/>
    <col min="1773" max="1773" width="9.875" style="317" customWidth="1"/>
    <col min="1774" max="1774" width="11.25" style="317" customWidth="1"/>
    <col min="1775" max="1776" width="12.625" style="317"/>
    <col min="1777" max="1777" width="14.875" style="317" customWidth="1"/>
    <col min="1778" max="1789" width="12.625" style="317"/>
    <col min="1790" max="1793" width="0" style="317" hidden="1" customWidth="1"/>
    <col min="1794" max="1794" width="4.375" style="317" customWidth="1"/>
    <col min="1795" max="1795" width="39.125" style="317" customWidth="1"/>
    <col min="1796" max="1796" width="17.75" style="317" customWidth="1"/>
    <col min="1797" max="1798" width="11.875" style="317" customWidth="1"/>
    <col min="1799" max="1799" width="7.375" style="317" customWidth="1"/>
    <col min="1800" max="1800" width="10.125" style="317" customWidth="1"/>
    <col min="1801" max="1802" width="10.375" style="317" customWidth="1"/>
    <col min="1803" max="1803" width="7.25" style="317" customWidth="1"/>
    <col min="1804" max="1804" width="10.375" style="317" customWidth="1"/>
    <col min="1805" max="1806" width="9.125" style="317" customWidth="1"/>
    <col min="1807" max="1807" width="6.75" style="317" customWidth="1"/>
    <col min="1808" max="1808" width="9.125" style="317" customWidth="1"/>
    <col min="1809" max="1809" width="11" style="317" customWidth="1"/>
    <col min="1810" max="1810" width="11.25" style="317" customWidth="1"/>
    <col min="1811" max="1811" width="9.625" style="317" customWidth="1"/>
    <col min="1812" max="1812" width="10" style="317" customWidth="1"/>
    <col min="1813" max="1813" width="19.875" style="317" customWidth="1"/>
    <col min="1814" max="1817" width="0" style="317" hidden="1" customWidth="1"/>
    <col min="1818" max="1819" width="11.875" style="317" customWidth="1"/>
    <col min="1820" max="1820" width="7.375" style="317" customWidth="1"/>
    <col min="1821" max="1821" width="10.125" style="317" customWidth="1"/>
    <col min="1822" max="1823" width="10.375" style="317" customWidth="1"/>
    <col min="1824" max="1824" width="7.25" style="317" customWidth="1"/>
    <col min="1825" max="1825" width="10.375" style="317" customWidth="1"/>
    <col min="1826" max="1827" width="9.125" style="317" customWidth="1"/>
    <col min="1828" max="1828" width="6.75" style="317" customWidth="1"/>
    <col min="1829" max="1829" width="9.125" style="317" customWidth="1"/>
    <col min="1830" max="1830" width="11" style="317" customWidth="1"/>
    <col min="1831" max="1831" width="11.25" style="317" customWidth="1"/>
    <col min="1832" max="1832" width="9.625" style="317" customWidth="1"/>
    <col min="1833" max="1833" width="10" style="317" customWidth="1"/>
    <col min="1834" max="1834" width="9.625" style="317" customWidth="1"/>
    <col min="1835" max="1836" width="10.375" style="317" customWidth="1"/>
    <col min="1837" max="1837" width="11.375" style="317" customWidth="1"/>
    <col min="1838" max="1838" width="11.75" style="317" customWidth="1"/>
    <col min="1839" max="1839" width="11.125" style="317" customWidth="1"/>
    <col min="1840" max="1840" width="11.625" style="317" customWidth="1"/>
    <col min="1841" max="1841" width="10.75" style="317" customWidth="1"/>
    <col min="1842" max="1844" width="10.375" style="317" customWidth="1"/>
    <col min="1845" max="1845" width="13.625" style="317" customWidth="1"/>
    <col min="1846" max="1846" width="11.625" style="317" customWidth="1"/>
    <col min="1847" max="1847" width="11.875" style="317" customWidth="1"/>
    <col min="1848" max="1848" width="11.375" style="317" customWidth="1"/>
    <col min="1849" max="1850" width="13" style="317" customWidth="1"/>
    <col min="1851" max="1852" width="10.375" style="317" customWidth="1"/>
    <col min="1853" max="1853" width="11.25" style="317" customWidth="1"/>
    <col min="1854" max="1854" width="13.875" style="317" customWidth="1"/>
    <col min="1855" max="1855" width="10.375" style="317" customWidth="1"/>
    <col min="1856" max="1856" width="11.375" style="317" customWidth="1"/>
    <col min="1857" max="1862" width="10.375" style="317" customWidth="1"/>
    <col min="1863" max="1864" width="12.625" style="317"/>
    <col min="1865" max="1866" width="10.375" style="317" customWidth="1"/>
    <col min="1867" max="1867" width="11.375" style="317" customWidth="1"/>
    <col min="1868" max="1868" width="11.75" style="317" customWidth="1"/>
    <col min="1869" max="1869" width="11.125" style="317" customWidth="1"/>
    <col min="1870" max="1870" width="11.625" style="317" customWidth="1"/>
    <col min="1871" max="1871" width="10.75" style="317" customWidth="1"/>
    <col min="1872" max="1874" width="10.375" style="317" customWidth="1"/>
    <col min="1875" max="1875" width="13.625" style="317" customWidth="1"/>
    <col min="1876" max="1876" width="11.625" style="317" customWidth="1"/>
    <col min="1877" max="1877" width="11.875" style="317" customWidth="1"/>
    <col min="1878" max="1878" width="11.375" style="317" customWidth="1"/>
    <col min="1879" max="1880" width="13" style="317" customWidth="1"/>
    <col min="1881" max="1882" width="10.375" style="317" customWidth="1"/>
    <col min="1883" max="1883" width="11.25" style="317" customWidth="1"/>
    <col min="1884" max="1884" width="13.875" style="317" customWidth="1"/>
    <col min="1885" max="1885" width="10.375" style="317" customWidth="1"/>
    <col min="1886" max="1886" width="11.375" style="317" customWidth="1"/>
    <col min="1887" max="1892" width="10.375" style="317" customWidth="1"/>
    <col min="1893" max="1894" width="12.625" style="317"/>
    <col min="1895" max="1896" width="10.375" style="317" customWidth="1"/>
    <col min="1897" max="1897" width="11.375" style="317" customWidth="1"/>
    <col min="1898" max="1898" width="11.75" style="317" customWidth="1"/>
    <col min="1899" max="1899" width="11.125" style="317" customWidth="1"/>
    <col min="1900" max="1900" width="11.625" style="317" customWidth="1"/>
    <col min="1901" max="1901" width="10.75" style="317" customWidth="1"/>
    <col min="1902" max="1904" width="10.375" style="317" customWidth="1"/>
    <col min="1905" max="1905" width="13.625" style="317" customWidth="1"/>
    <col min="1906" max="1906" width="11.625" style="317" customWidth="1"/>
    <col min="1907" max="1907" width="11.875" style="317" customWidth="1"/>
    <col min="1908" max="1908" width="11.375" style="317" customWidth="1"/>
    <col min="1909" max="1910" width="13" style="317" customWidth="1"/>
    <col min="1911" max="1912" width="10.375" style="317" customWidth="1"/>
    <col min="1913" max="1913" width="11.25" style="317" customWidth="1"/>
    <col min="1914" max="1914" width="13.875" style="317" customWidth="1"/>
    <col min="1915" max="1915" width="10.375" style="317" customWidth="1"/>
    <col min="1916" max="1916" width="11.375" style="317" customWidth="1"/>
    <col min="1917" max="1917" width="18.125" style="317" customWidth="1"/>
    <col min="1918" max="1918" width="25" style="317" customWidth="1"/>
    <col min="1919" max="1922" width="10.375" style="317" customWidth="1"/>
    <col min="1923" max="1924" width="12.625" style="317"/>
    <col min="1925" max="1926" width="10.375" style="317" customWidth="1"/>
    <col min="1927" max="1927" width="11.375" style="317" customWidth="1"/>
    <col min="1928" max="1928" width="11.75" style="317" customWidth="1"/>
    <col min="1929" max="1929" width="11.125" style="317" customWidth="1"/>
    <col min="1930" max="1930" width="11.625" style="317" customWidth="1"/>
    <col min="1931" max="1931" width="10.75" style="317" customWidth="1"/>
    <col min="1932" max="1933" width="10.375" style="317" customWidth="1"/>
    <col min="1934" max="1939" width="12.625" style="317"/>
    <col min="1940" max="1943" width="11.625" style="317" customWidth="1"/>
    <col min="1944" max="1955" width="12.625" style="317"/>
    <col min="1956" max="1956" width="7.125" style="317" customWidth="1"/>
    <col min="1957" max="1957" width="26.75" style="317" customWidth="1"/>
    <col min="1958" max="1958" width="12.875" style="317" customWidth="1"/>
    <col min="1959" max="1960" width="12.625" style="317"/>
    <col min="1961" max="1961" width="12.25" style="317" customWidth="1"/>
    <col min="1962" max="1962" width="12.125" style="317" customWidth="1"/>
    <col min="1963" max="1963" width="11.875" style="317" customWidth="1"/>
    <col min="1964" max="1964" width="12.625" style="317"/>
    <col min="1965" max="1965" width="12.375" style="317" customWidth="1"/>
    <col min="1966" max="2022" width="12.625" style="317"/>
    <col min="2023" max="2023" width="9.375" style="317" customWidth="1"/>
    <col min="2024" max="2027" width="12.625" style="317"/>
    <col min="2028" max="2028" width="12.25" style="317" customWidth="1"/>
    <col min="2029" max="2029" width="9.875" style="317" customWidth="1"/>
    <col min="2030" max="2030" width="11.25" style="317" customWidth="1"/>
    <col min="2031" max="2032" width="12.625" style="317"/>
    <col min="2033" max="2033" width="14.875" style="317" customWidth="1"/>
    <col min="2034" max="2045" width="12.625" style="317"/>
    <col min="2046" max="2049" width="0" style="317" hidden="1" customWidth="1"/>
    <col min="2050" max="2050" width="4.375" style="317" customWidth="1"/>
    <col min="2051" max="2051" width="39.125" style="317" customWidth="1"/>
    <col min="2052" max="2052" width="17.75" style="317" customWidth="1"/>
    <col min="2053" max="2054" width="11.875" style="317" customWidth="1"/>
    <col min="2055" max="2055" width="7.375" style="317" customWidth="1"/>
    <col min="2056" max="2056" width="10.125" style="317" customWidth="1"/>
    <col min="2057" max="2058" width="10.375" style="317" customWidth="1"/>
    <col min="2059" max="2059" width="7.25" style="317" customWidth="1"/>
    <col min="2060" max="2060" width="10.375" style="317" customWidth="1"/>
    <col min="2061" max="2062" width="9.125" style="317" customWidth="1"/>
    <col min="2063" max="2063" width="6.75" style="317" customWidth="1"/>
    <col min="2064" max="2064" width="9.125" style="317" customWidth="1"/>
    <col min="2065" max="2065" width="11" style="317" customWidth="1"/>
    <col min="2066" max="2066" width="11.25" style="317" customWidth="1"/>
    <col min="2067" max="2067" width="9.625" style="317" customWidth="1"/>
    <col min="2068" max="2068" width="10" style="317" customWidth="1"/>
    <col min="2069" max="2069" width="19.875" style="317" customWidth="1"/>
    <col min="2070" max="2073" width="0" style="317" hidden="1" customWidth="1"/>
    <col min="2074" max="2075" width="11.875" style="317" customWidth="1"/>
    <col min="2076" max="2076" width="7.375" style="317" customWidth="1"/>
    <col min="2077" max="2077" width="10.125" style="317" customWidth="1"/>
    <col min="2078" max="2079" width="10.375" style="317" customWidth="1"/>
    <col min="2080" max="2080" width="7.25" style="317" customWidth="1"/>
    <col min="2081" max="2081" width="10.375" style="317" customWidth="1"/>
    <col min="2082" max="2083" width="9.125" style="317" customWidth="1"/>
    <col min="2084" max="2084" width="6.75" style="317" customWidth="1"/>
    <col min="2085" max="2085" width="9.125" style="317" customWidth="1"/>
    <col min="2086" max="2086" width="11" style="317" customWidth="1"/>
    <col min="2087" max="2087" width="11.25" style="317" customWidth="1"/>
    <col min="2088" max="2088" width="9.625" style="317" customWidth="1"/>
    <col min="2089" max="2089" width="10" style="317" customWidth="1"/>
    <col min="2090" max="2090" width="9.625" style="317" customWidth="1"/>
    <col min="2091" max="2092" width="10.375" style="317" customWidth="1"/>
    <col min="2093" max="2093" width="11.375" style="317" customWidth="1"/>
    <col min="2094" max="2094" width="11.75" style="317" customWidth="1"/>
    <col min="2095" max="2095" width="11.125" style="317" customWidth="1"/>
    <col min="2096" max="2096" width="11.625" style="317" customWidth="1"/>
    <col min="2097" max="2097" width="10.75" style="317" customWidth="1"/>
    <col min="2098" max="2100" width="10.375" style="317" customWidth="1"/>
    <col min="2101" max="2101" width="13.625" style="317" customWidth="1"/>
    <col min="2102" max="2102" width="11.625" style="317" customWidth="1"/>
    <col min="2103" max="2103" width="11.875" style="317" customWidth="1"/>
    <col min="2104" max="2104" width="11.375" style="317" customWidth="1"/>
    <col min="2105" max="2106" width="13" style="317" customWidth="1"/>
    <col min="2107" max="2108" width="10.375" style="317" customWidth="1"/>
    <col min="2109" max="2109" width="11.25" style="317" customWidth="1"/>
    <col min="2110" max="2110" width="13.875" style="317" customWidth="1"/>
    <col min="2111" max="2111" width="10.375" style="317" customWidth="1"/>
    <col min="2112" max="2112" width="11.375" style="317" customWidth="1"/>
    <col min="2113" max="2118" width="10.375" style="317" customWidth="1"/>
    <col min="2119" max="2120" width="12.625" style="317"/>
    <col min="2121" max="2122" width="10.375" style="317" customWidth="1"/>
    <col min="2123" max="2123" width="11.375" style="317" customWidth="1"/>
    <col min="2124" max="2124" width="11.75" style="317" customWidth="1"/>
    <col min="2125" max="2125" width="11.125" style="317" customWidth="1"/>
    <col min="2126" max="2126" width="11.625" style="317" customWidth="1"/>
    <col min="2127" max="2127" width="10.75" style="317" customWidth="1"/>
    <col min="2128" max="2130" width="10.375" style="317" customWidth="1"/>
    <col min="2131" max="2131" width="13.625" style="317" customWidth="1"/>
    <col min="2132" max="2132" width="11.625" style="317" customWidth="1"/>
    <col min="2133" max="2133" width="11.875" style="317" customWidth="1"/>
    <col min="2134" max="2134" width="11.375" style="317" customWidth="1"/>
    <col min="2135" max="2136" width="13" style="317" customWidth="1"/>
    <col min="2137" max="2138" width="10.375" style="317" customWidth="1"/>
    <col min="2139" max="2139" width="11.25" style="317" customWidth="1"/>
    <col min="2140" max="2140" width="13.875" style="317" customWidth="1"/>
    <col min="2141" max="2141" width="10.375" style="317" customWidth="1"/>
    <col min="2142" max="2142" width="11.375" style="317" customWidth="1"/>
    <col min="2143" max="2148" width="10.375" style="317" customWidth="1"/>
    <col min="2149" max="2150" width="12.625" style="317"/>
    <col min="2151" max="2152" width="10.375" style="317" customWidth="1"/>
    <col min="2153" max="2153" width="11.375" style="317" customWidth="1"/>
    <col min="2154" max="2154" width="11.75" style="317" customWidth="1"/>
    <col min="2155" max="2155" width="11.125" style="317" customWidth="1"/>
    <col min="2156" max="2156" width="11.625" style="317" customWidth="1"/>
    <col min="2157" max="2157" width="10.75" style="317" customWidth="1"/>
    <col min="2158" max="2160" width="10.375" style="317" customWidth="1"/>
    <col min="2161" max="2161" width="13.625" style="317" customWidth="1"/>
    <col min="2162" max="2162" width="11.625" style="317" customWidth="1"/>
    <col min="2163" max="2163" width="11.875" style="317" customWidth="1"/>
    <col min="2164" max="2164" width="11.375" style="317" customWidth="1"/>
    <col min="2165" max="2166" width="13" style="317" customWidth="1"/>
    <col min="2167" max="2168" width="10.375" style="317" customWidth="1"/>
    <col min="2169" max="2169" width="11.25" style="317" customWidth="1"/>
    <col min="2170" max="2170" width="13.875" style="317" customWidth="1"/>
    <col min="2171" max="2171" width="10.375" style="317" customWidth="1"/>
    <col min="2172" max="2172" width="11.375" style="317" customWidth="1"/>
    <col min="2173" max="2173" width="18.125" style="317" customWidth="1"/>
    <col min="2174" max="2174" width="25" style="317" customWidth="1"/>
    <col min="2175" max="2178" width="10.375" style="317" customWidth="1"/>
    <col min="2179" max="2180" width="12.625" style="317"/>
    <col min="2181" max="2182" width="10.375" style="317" customWidth="1"/>
    <col min="2183" max="2183" width="11.375" style="317" customWidth="1"/>
    <col min="2184" max="2184" width="11.75" style="317" customWidth="1"/>
    <col min="2185" max="2185" width="11.125" style="317" customWidth="1"/>
    <col min="2186" max="2186" width="11.625" style="317" customWidth="1"/>
    <col min="2187" max="2187" width="10.75" style="317" customWidth="1"/>
    <col min="2188" max="2189" width="10.375" style="317" customWidth="1"/>
    <col min="2190" max="2195" width="12.625" style="317"/>
    <col min="2196" max="2199" width="11.625" style="317" customWidth="1"/>
    <col min="2200" max="2211" width="12.625" style="317"/>
    <col min="2212" max="2212" width="7.125" style="317" customWidth="1"/>
    <col min="2213" max="2213" width="26.75" style="317" customWidth="1"/>
    <col min="2214" max="2214" width="12.875" style="317" customWidth="1"/>
    <col min="2215" max="2216" width="12.625" style="317"/>
    <col min="2217" max="2217" width="12.25" style="317" customWidth="1"/>
    <col min="2218" max="2218" width="12.125" style="317" customWidth="1"/>
    <col min="2219" max="2219" width="11.875" style="317" customWidth="1"/>
    <col min="2220" max="2220" width="12.625" style="317"/>
    <col min="2221" max="2221" width="12.375" style="317" customWidth="1"/>
    <col min="2222" max="2278" width="12.625" style="317"/>
    <col min="2279" max="2279" width="9.375" style="317" customWidth="1"/>
    <col min="2280" max="2283" width="12.625" style="317"/>
    <col min="2284" max="2284" width="12.25" style="317" customWidth="1"/>
    <col min="2285" max="2285" width="9.875" style="317" customWidth="1"/>
    <col min="2286" max="2286" width="11.25" style="317" customWidth="1"/>
    <col min="2287" max="2288" width="12.625" style="317"/>
    <col min="2289" max="2289" width="14.875" style="317" customWidth="1"/>
    <col min="2290" max="2301" width="12.625" style="317"/>
    <col min="2302" max="2305" width="0" style="317" hidden="1" customWidth="1"/>
    <col min="2306" max="2306" width="4.375" style="317" customWidth="1"/>
    <col min="2307" max="2307" width="39.125" style="317" customWidth="1"/>
    <col min="2308" max="2308" width="17.75" style="317" customWidth="1"/>
    <col min="2309" max="2310" width="11.875" style="317" customWidth="1"/>
    <col min="2311" max="2311" width="7.375" style="317" customWidth="1"/>
    <col min="2312" max="2312" width="10.125" style="317" customWidth="1"/>
    <col min="2313" max="2314" width="10.375" style="317" customWidth="1"/>
    <col min="2315" max="2315" width="7.25" style="317" customWidth="1"/>
    <col min="2316" max="2316" width="10.375" style="317" customWidth="1"/>
    <col min="2317" max="2318" width="9.125" style="317" customWidth="1"/>
    <col min="2319" max="2319" width="6.75" style="317" customWidth="1"/>
    <col min="2320" max="2320" width="9.125" style="317" customWidth="1"/>
    <col min="2321" max="2321" width="11" style="317" customWidth="1"/>
    <col min="2322" max="2322" width="11.25" style="317" customWidth="1"/>
    <col min="2323" max="2323" width="9.625" style="317" customWidth="1"/>
    <col min="2324" max="2324" width="10" style="317" customWidth="1"/>
    <col min="2325" max="2325" width="19.875" style="317" customWidth="1"/>
    <col min="2326" max="2329" width="0" style="317" hidden="1" customWidth="1"/>
    <col min="2330" max="2331" width="11.875" style="317" customWidth="1"/>
    <col min="2332" max="2332" width="7.375" style="317" customWidth="1"/>
    <col min="2333" max="2333" width="10.125" style="317" customWidth="1"/>
    <col min="2334" max="2335" width="10.375" style="317" customWidth="1"/>
    <col min="2336" max="2336" width="7.25" style="317" customWidth="1"/>
    <col min="2337" max="2337" width="10.375" style="317" customWidth="1"/>
    <col min="2338" max="2339" width="9.125" style="317" customWidth="1"/>
    <col min="2340" max="2340" width="6.75" style="317" customWidth="1"/>
    <col min="2341" max="2341" width="9.125" style="317" customWidth="1"/>
    <col min="2342" max="2342" width="11" style="317" customWidth="1"/>
    <col min="2343" max="2343" width="11.25" style="317" customWidth="1"/>
    <col min="2344" max="2344" width="9.625" style="317" customWidth="1"/>
    <col min="2345" max="2345" width="10" style="317" customWidth="1"/>
    <col min="2346" max="2346" width="9.625" style="317" customWidth="1"/>
    <col min="2347" max="2348" width="10.375" style="317" customWidth="1"/>
    <col min="2349" max="2349" width="11.375" style="317" customWidth="1"/>
    <col min="2350" max="2350" width="11.75" style="317" customWidth="1"/>
    <col min="2351" max="2351" width="11.125" style="317" customWidth="1"/>
    <col min="2352" max="2352" width="11.625" style="317" customWidth="1"/>
    <col min="2353" max="2353" width="10.75" style="317" customWidth="1"/>
    <col min="2354" max="2356" width="10.375" style="317" customWidth="1"/>
    <col min="2357" max="2357" width="13.625" style="317" customWidth="1"/>
    <col min="2358" max="2358" width="11.625" style="317" customWidth="1"/>
    <col min="2359" max="2359" width="11.875" style="317" customWidth="1"/>
    <col min="2360" max="2360" width="11.375" style="317" customWidth="1"/>
    <col min="2361" max="2362" width="13" style="317" customWidth="1"/>
    <col min="2363" max="2364" width="10.375" style="317" customWidth="1"/>
    <col min="2365" max="2365" width="11.25" style="317" customWidth="1"/>
    <col min="2366" max="2366" width="13.875" style="317" customWidth="1"/>
    <col min="2367" max="2367" width="10.375" style="317" customWidth="1"/>
    <col min="2368" max="2368" width="11.375" style="317" customWidth="1"/>
    <col min="2369" max="2374" width="10.375" style="317" customWidth="1"/>
    <col min="2375" max="2376" width="12.625" style="317"/>
    <col min="2377" max="2378" width="10.375" style="317" customWidth="1"/>
    <col min="2379" max="2379" width="11.375" style="317" customWidth="1"/>
    <col min="2380" max="2380" width="11.75" style="317" customWidth="1"/>
    <col min="2381" max="2381" width="11.125" style="317" customWidth="1"/>
    <col min="2382" max="2382" width="11.625" style="317" customWidth="1"/>
    <col min="2383" max="2383" width="10.75" style="317" customWidth="1"/>
    <col min="2384" max="2386" width="10.375" style="317" customWidth="1"/>
    <col min="2387" max="2387" width="13.625" style="317" customWidth="1"/>
    <col min="2388" max="2388" width="11.625" style="317" customWidth="1"/>
    <col min="2389" max="2389" width="11.875" style="317" customWidth="1"/>
    <col min="2390" max="2390" width="11.375" style="317" customWidth="1"/>
    <col min="2391" max="2392" width="13" style="317" customWidth="1"/>
    <col min="2393" max="2394" width="10.375" style="317" customWidth="1"/>
    <col min="2395" max="2395" width="11.25" style="317" customWidth="1"/>
    <col min="2396" max="2396" width="13.875" style="317" customWidth="1"/>
    <col min="2397" max="2397" width="10.375" style="317" customWidth="1"/>
    <col min="2398" max="2398" width="11.375" style="317" customWidth="1"/>
    <col min="2399" max="2404" width="10.375" style="317" customWidth="1"/>
    <col min="2405" max="2406" width="12.625" style="317"/>
    <col min="2407" max="2408" width="10.375" style="317" customWidth="1"/>
    <col min="2409" max="2409" width="11.375" style="317" customWidth="1"/>
    <col min="2410" max="2410" width="11.75" style="317" customWidth="1"/>
    <col min="2411" max="2411" width="11.125" style="317" customWidth="1"/>
    <col min="2412" max="2412" width="11.625" style="317" customWidth="1"/>
    <col min="2413" max="2413" width="10.75" style="317" customWidth="1"/>
    <col min="2414" max="2416" width="10.375" style="317" customWidth="1"/>
    <col min="2417" max="2417" width="13.625" style="317" customWidth="1"/>
    <col min="2418" max="2418" width="11.625" style="317" customWidth="1"/>
    <col min="2419" max="2419" width="11.875" style="317" customWidth="1"/>
    <col min="2420" max="2420" width="11.375" style="317" customWidth="1"/>
    <col min="2421" max="2422" width="13" style="317" customWidth="1"/>
    <col min="2423" max="2424" width="10.375" style="317" customWidth="1"/>
    <col min="2425" max="2425" width="11.25" style="317" customWidth="1"/>
    <col min="2426" max="2426" width="13.875" style="317" customWidth="1"/>
    <col min="2427" max="2427" width="10.375" style="317" customWidth="1"/>
    <col min="2428" max="2428" width="11.375" style="317" customWidth="1"/>
    <col min="2429" max="2429" width="18.125" style="317" customWidth="1"/>
    <col min="2430" max="2430" width="25" style="317" customWidth="1"/>
    <col min="2431" max="2434" width="10.375" style="317" customWidth="1"/>
    <col min="2435" max="2436" width="12.625" style="317"/>
    <col min="2437" max="2438" width="10.375" style="317" customWidth="1"/>
    <col min="2439" max="2439" width="11.375" style="317" customWidth="1"/>
    <col min="2440" max="2440" width="11.75" style="317" customWidth="1"/>
    <col min="2441" max="2441" width="11.125" style="317" customWidth="1"/>
    <col min="2442" max="2442" width="11.625" style="317" customWidth="1"/>
    <col min="2443" max="2443" width="10.75" style="317" customWidth="1"/>
    <col min="2444" max="2445" width="10.375" style="317" customWidth="1"/>
    <col min="2446" max="2451" width="12.625" style="317"/>
    <col min="2452" max="2455" width="11.625" style="317" customWidth="1"/>
    <col min="2456" max="2467" width="12.625" style="317"/>
    <col min="2468" max="2468" width="7.125" style="317" customWidth="1"/>
    <col min="2469" max="2469" width="26.75" style="317" customWidth="1"/>
    <col min="2470" max="2470" width="12.875" style="317" customWidth="1"/>
    <col min="2471" max="2472" width="12.625" style="317"/>
    <col min="2473" max="2473" width="12.25" style="317" customWidth="1"/>
    <col min="2474" max="2474" width="12.125" style="317" customWidth="1"/>
    <col min="2475" max="2475" width="11.875" style="317" customWidth="1"/>
    <col min="2476" max="2476" width="12.625" style="317"/>
    <col min="2477" max="2477" width="12.375" style="317" customWidth="1"/>
    <col min="2478" max="2534" width="12.625" style="317"/>
    <col min="2535" max="2535" width="9.375" style="317" customWidth="1"/>
    <col min="2536" max="2539" width="12.625" style="317"/>
    <col min="2540" max="2540" width="12.25" style="317" customWidth="1"/>
    <col min="2541" max="2541" width="9.875" style="317" customWidth="1"/>
    <col min="2542" max="2542" width="11.25" style="317" customWidth="1"/>
    <col min="2543" max="2544" width="12.625" style="317"/>
    <col min="2545" max="2545" width="14.875" style="317" customWidth="1"/>
    <col min="2546" max="2557" width="12.625" style="317"/>
    <col min="2558" max="2561" width="0" style="317" hidden="1" customWidth="1"/>
    <col min="2562" max="2562" width="4.375" style="317" customWidth="1"/>
    <col min="2563" max="2563" width="39.125" style="317" customWidth="1"/>
    <col min="2564" max="2564" width="17.75" style="317" customWidth="1"/>
    <col min="2565" max="2566" width="11.875" style="317" customWidth="1"/>
    <col min="2567" max="2567" width="7.375" style="317" customWidth="1"/>
    <col min="2568" max="2568" width="10.125" style="317" customWidth="1"/>
    <col min="2569" max="2570" width="10.375" style="317" customWidth="1"/>
    <col min="2571" max="2571" width="7.25" style="317" customWidth="1"/>
    <col min="2572" max="2572" width="10.375" style="317" customWidth="1"/>
    <col min="2573" max="2574" width="9.125" style="317" customWidth="1"/>
    <col min="2575" max="2575" width="6.75" style="317" customWidth="1"/>
    <col min="2576" max="2576" width="9.125" style="317" customWidth="1"/>
    <col min="2577" max="2577" width="11" style="317" customWidth="1"/>
    <col min="2578" max="2578" width="11.25" style="317" customWidth="1"/>
    <col min="2579" max="2579" width="9.625" style="317" customWidth="1"/>
    <col min="2580" max="2580" width="10" style="317" customWidth="1"/>
    <col min="2581" max="2581" width="19.875" style="317" customWidth="1"/>
    <col min="2582" max="2585" width="0" style="317" hidden="1" customWidth="1"/>
    <col min="2586" max="2587" width="11.875" style="317" customWidth="1"/>
    <col min="2588" max="2588" width="7.375" style="317" customWidth="1"/>
    <col min="2589" max="2589" width="10.125" style="317" customWidth="1"/>
    <col min="2590" max="2591" width="10.375" style="317" customWidth="1"/>
    <col min="2592" max="2592" width="7.25" style="317" customWidth="1"/>
    <col min="2593" max="2593" width="10.375" style="317" customWidth="1"/>
    <col min="2594" max="2595" width="9.125" style="317" customWidth="1"/>
    <col min="2596" max="2596" width="6.75" style="317" customWidth="1"/>
    <col min="2597" max="2597" width="9.125" style="317" customWidth="1"/>
    <col min="2598" max="2598" width="11" style="317" customWidth="1"/>
    <col min="2599" max="2599" width="11.25" style="317" customWidth="1"/>
    <col min="2600" max="2600" width="9.625" style="317" customWidth="1"/>
    <col min="2601" max="2601" width="10" style="317" customWidth="1"/>
    <col min="2602" max="2602" width="9.625" style="317" customWidth="1"/>
    <col min="2603" max="2604" width="10.375" style="317" customWidth="1"/>
    <col min="2605" max="2605" width="11.375" style="317" customWidth="1"/>
    <col min="2606" max="2606" width="11.75" style="317" customWidth="1"/>
    <col min="2607" max="2607" width="11.125" style="317" customWidth="1"/>
    <col min="2608" max="2608" width="11.625" style="317" customWidth="1"/>
    <col min="2609" max="2609" width="10.75" style="317" customWidth="1"/>
    <col min="2610" max="2612" width="10.375" style="317" customWidth="1"/>
    <col min="2613" max="2613" width="13.625" style="317" customWidth="1"/>
    <col min="2614" max="2614" width="11.625" style="317" customWidth="1"/>
    <col min="2615" max="2615" width="11.875" style="317" customWidth="1"/>
    <col min="2616" max="2616" width="11.375" style="317" customWidth="1"/>
    <col min="2617" max="2618" width="13" style="317" customWidth="1"/>
    <col min="2619" max="2620" width="10.375" style="317" customWidth="1"/>
    <col min="2621" max="2621" width="11.25" style="317" customWidth="1"/>
    <col min="2622" max="2622" width="13.875" style="317" customWidth="1"/>
    <col min="2623" max="2623" width="10.375" style="317" customWidth="1"/>
    <col min="2624" max="2624" width="11.375" style="317" customWidth="1"/>
    <col min="2625" max="2630" width="10.375" style="317" customWidth="1"/>
    <col min="2631" max="2632" width="12.625" style="317"/>
    <col min="2633" max="2634" width="10.375" style="317" customWidth="1"/>
    <col min="2635" max="2635" width="11.375" style="317" customWidth="1"/>
    <col min="2636" max="2636" width="11.75" style="317" customWidth="1"/>
    <col min="2637" max="2637" width="11.125" style="317" customWidth="1"/>
    <col min="2638" max="2638" width="11.625" style="317" customWidth="1"/>
    <col min="2639" max="2639" width="10.75" style="317" customWidth="1"/>
    <col min="2640" max="2642" width="10.375" style="317" customWidth="1"/>
    <col min="2643" max="2643" width="13.625" style="317" customWidth="1"/>
    <col min="2644" max="2644" width="11.625" style="317" customWidth="1"/>
    <col min="2645" max="2645" width="11.875" style="317" customWidth="1"/>
    <col min="2646" max="2646" width="11.375" style="317" customWidth="1"/>
    <col min="2647" max="2648" width="13" style="317" customWidth="1"/>
    <col min="2649" max="2650" width="10.375" style="317" customWidth="1"/>
    <col min="2651" max="2651" width="11.25" style="317" customWidth="1"/>
    <col min="2652" max="2652" width="13.875" style="317" customWidth="1"/>
    <col min="2653" max="2653" width="10.375" style="317" customWidth="1"/>
    <col min="2654" max="2654" width="11.375" style="317" customWidth="1"/>
    <col min="2655" max="2660" width="10.375" style="317" customWidth="1"/>
    <col min="2661" max="2662" width="12.625" style="317"/>
    <col min="2663" max="2664" width="10.375" style="317" customWidth="1"/>
    <col min="2665" max="2665" width="11.375" style="317" customWidth="1"/>
    <col min="2666" max="2666" width="11.75" style="317" customWidth="1"/>
    <col min="2667" max="2667" width="11.125" style="317" customWidth="1"/>
    <col min="2668" max="2668" width="11.625" style="317" customWidth="1"/>
    <col min="2669" max="2669" width="10.75" style="317" customWidth="1"/>
    <col min="2670" max="2672" width="10.375" style="317" customWidth="1"/>
    <col min="2673" max="2673" width="13.625" style="317" customWidth="1"/>
    <col min="2674" max="2674" width="11.625" style="317" customWidth="1"/>
    <col min="2675" max="2675" width="11.875" style="317" customWidth="1"/>
    <col min="2676" max="2676" width="11.375" style="317" customWidth="1"/>
    <col min="2677" max="2678" width="13" style="317" customWidth="1"/>
    <col min="2679" max="2680" width="10.375" style="317" customWidth="1"/>
    <col min="2681" max="2681" width="11.25" style="317" customWidth="1"/>
    <col min="2682" max="2682" width="13.875" style="317" customWidth="1"/>
    <col min="2683" max="2683" width="10.375" style="317" customWidth="1"/>
    <col min="2684" max="2684" width="11.375" style="317" customWidth="1"/>
    <col min="2685" max="2685" width="18.125" style="317" customWidth="1"/>
    <col min="2686" max="2686" width="25" style="317" customWidth="1"/>
    <col min="2687" max="2690" width="10.375" style="317" customWidth="1"/>
    <col min="2691" max="2692" width="12.625" style="317"/>
    <col min="2693" max="2694" width="10.375" style="317" customWidth="1"/>
    <col min="2695" max="2695" width="11.375" style="317" customWidth="1"/>
    <col min="2696" max="2696" width="11.75" style="317" customWidth="1"/>
    <col min="2697" max="2697" width="11.125" style="317" customWidth="1"/>
    <col min="2698" max="2698" width="11.625" style="317" customWidth="1"/>
    <col min="2699" max="2699" width="10.75" style="317" customWidth="1"/>
    <col min="2700" max="2701" width="10.375" style="317" customWidth="1"/>
    <col min="2702" max="2707" width="12.625" style="317"/>
    <col min="2708" max="2711" width="11.625" style="317" customWidth="1"/>
    <col min="2712" max="2723" width="12.625" style="317"/>
    <col min="2724" max="2724" width="7.125" style="317" customWidth="1"/>
    <col min="2725" max="2725" width="26.75" style="317" customWidth="1"/>
    <col min="2726" max="2726" width="12.875" style="317" customWidth="1"/>
    <col min="2727" max="2728" width="12.625" style="317"/>
    <col min="2729" max="2729" width="12.25" style="317" customWidth="1"/>
    <col min="2730" max="2730" width="12.125" style="317" customWidth="1"/>
    <col min="2731" max="2731" width="11.875" style="317" customWidth="1"/>
    <col min="2732" max="2732" width="12.625" style="317"/>
    <col min="2733" max="2733" width="12.375" style="317" customWidth="1"/>
    <col min="2734" max="2790" width="12.625" style="317"/>
    <col min="2791" max="2791" width="9.375" style="317" customWidth="1"/>
    <col min="2792" max="2795" width="12.625" style="317"/>
    <col min="2796" max="2796" width="12.25" style="317" customWidth="1"/>
    <col min="2797" max="2797" width="9.875" style="317" customWidth="1"/>
    <col min="2798" max="2798" width="11.25" style="317" customWidth="1"/>
    <col min="2799" max="2800" width="12.625" style="317"/>
    <col min="2801" max="2801" width="14.875" style="317" customWidth="1"/>
    <col min="2802" max="2813" width="12.625" style="317"/>
    <col min="2814" max="2817" width="0" style="317" hidden="1" customWidth="1"/>
    <col min="2818" max="2818" width="4.375" style="317" customWidth="1"/>
    <col min="2819" max="2819" width="39.125" style="317" customWidth="1"/>
    <col min="2820" max="2820" width="17.75" style="317" customWidth="1"/>
    <col min="2821" max="2822" width="11.875" style="317" customWidth="1"/>
    <col min="2823" max="2823" width="7.375" style="317" customWidth="1"/>
    <col min="2824" max="2824" width="10.125" style="317" customWidth="1"/>
    <col min="2825" max="2826" width="10.375" style="317" customWidth="1"/>
    <col min="2827" max="2827" width="7.25" style="317" customWidth="1"/>
    <col min="2828" max="2828" width="10.375" style="317" customWidth="1"/>
    <col min="2829" max="2830" width="9.125" style="317" customWidth="1"/>
    <col min="2831" max="2831" width="6.75" style="317" customWidth="1"/>
    <col min="2832" max="2832" width="9.125" style="317" customWidth="1"/>
    <col min="2833" max="2833" width="11" style="317" customWidth="1"/>
    <col min="2834" max="2834" width="11.25" style="317" customWidth="1"/>
    <col min="2835" max="2835" width="9.625" style="317" customWidth="1"/>
    <col min="2836" max="2836" width="10" style="317" customWidth="1"/>
    <col min="2837" max="2837" width="19.875" style="317" customWidth="1"/>
    <col min="2838" max="2841" width="0" style="317" hidden="1" customWidth="1"/>
    <col min="2842" max="2843" width="11.875" style="317" customWidth="1"/>
    <col min="2844" max="2844" width="7.375" style="317" customWidth="1"/>
    <col min="2845" max="2845" width="10.125" style="317" customWidth="1"/>
    <col min="2846" max="2847" width="10.375" style="317" customWidth="1"/>
    <col min="2848" max="2848" width="7.25" style="317" customWidth="1"/>
    <col min="2849" max="2849" width="10.375" style="317" customWidth="1"/>
    <col min="2850" max="2851" width="9.125" style="317" customWidth="1"/>
    <col min="2852" max="2852" width="6.75" style="317" customWidth="1"/>
    <col min="2853" max="2853" width="9.125" style="317" customWidth="1"/>
    <col min="2854" max="2854" width="11" style="317" customWidth="1"/>
    <col min="2855" max="2855" width="11.25" style="317" customWidth="1"/>
    <col min="2856" max="2856" width="9.625" style="317" customWidth="1"/>
    <col min="2857" max="2857" width="10" style="317" customWidth="1"/>
    <col min="2858" max="2858" width="9.625" style="317" customWidth="1"/>
    <col min="2859" max="2860" width="10.375" style="317" customWidth="1"/>
    <col min="2861" max="2861" width="11.375" style="317" customWidth="1"/>
    <col min="2862" max="2862" width="11.75" style="317" customWidth="1"/>
    <col min="2863" max="2863" width="11.125" style="317" customWidth="1"/>
    <col min="2864" max="2864" width="11.625" style="317" customWidth="1"/>
    <col min="2865" max="2865" width="10.75" style="317" customWidth="1"/>
    <col min="2866" max="2868" width="10.375" style="317" customWidth="1"/>
    <col min="2869" max="2869" width="13.625" style="317" customWidth="1"/>
    <col min="2870" max="2870" width="11.625" style="317" customWidth="1"/>
    <col min="2871" max="2871" width="11.875" style="317" customWidth="1"/>
    <col min="2872" max="2872" width="11.375" style="317" customWidth="1"/>
    <col min="2873" max="2874" width="13" style="317" customWidth="1"/>
    <col min="2875" max="2876" width="10.375" style="317" customWidth="1"/>
    <col min="2877" max="2877" width="11.25" style="317" customWidth="1"/>
    <col min="2878" max="2878" width="13.875" style="317" customWidth="1"/>
    <col min="2879" max="2879" width="10.375" style="317" customWidth="1"/>
    <col min="2880" max="2880" width="11.375" style="317" customWidth="1"/>
    <col min="2881" max="2886" width="10.375" style="317" customWidth="1"/>
    <col min="2887" max="2888" width="12.625" style="317"/>
    <col min="2889" max="2890" width="10.375" style="317" customWidth="1"/>
    <col min="2891" max="2891" width="11.375" style="317" customWidth="1"/>
    <col min="2892" max="2892" width="11.75" style="317" customWidth="1"/>
    <col min="2893" max="2893" width="11.125" style="317" customWidth="1"/>
    <col min="2894" max="2894" width="11.625" style="317" customWidth="1"/>
    <col min="2895" max="2895" width="10.75" style="317" customWidth="1"/>
    <col min="2896" max="2898" width="10.375" style="317" customWidth="1"/>
    <col min="2899" max="2899" width="13.625" style="317" customWidth="1"/>
    <col min="2900" max="2900" width="11.625" style="317" customWidth="1"/>
    <col min="2901" max="2901" width="11.875" style="317" customWidth="1"/>
    <col min="2902" max="2902" width="11.375" style="317" customWidth="1"/>
    <col min="2903" max="2904" width="13" style="317" customWidth="1"/>
    <col min="2905" max="2906" width="10.375" style="317" customWidth="1"/>
    <col min="2907" max="2907" width="11.25" style="317" customWidth="1"/>
    <col min="2908" max="2908" width="13.875" style="317" customWidth="1"/>
    <col min="2909" max="2909" width="10.375" style="317" customWidth="1"/>
    <col min="2910" max="2910" width="11.375" style="317" customWidth="1"/>
    <col min="2911" max="2916" width="10.375" style="317" customWidth="1"/>
    <col min="2917" max="2918" width="12.625" style="317"/>
    <col min="2919" max="2920" width="10.375" style="317" customWidth="1"/>
    <col min="2921" max="2921" width="11.375" style="317" customWidth="1"/>
    <col min="2922" max="2922" width="11.75" style="317" customWidth="1"/>
    <col min="2923" max="2923" width="11.125" style="317" customWidth="1"/>
    <col min="2924" max="2924" width="11.625" style="317" customWidth="1"/>
    <col min="2925" max="2925" width="10.75" style="317" customWidth="1"/>
    <col min="2926" max="2928" width="10.375" style="317" customWidth="1"/>
    <col min="2929" max="2929" width="13.625" style="317" customWidth="1"/>
    <col min="2930" max="2930" width="11.625" style="317" customWidth="1"/>
    <col min="2931" max="2931" width="11.875" style="317" customWidth="1"/>
    <col min="2932" max="2932" width="11.375" style="317" customWidth="1"/>
    <col min="2933" max="2934" width="13" style="317" customWidth="1"/>
    <col min="2935" max="2936" width="10.375" style="317" customWidth="1"/>
    <col min="2937" max="2937" width="11.25" style="317" customWidth="1"/>
    <col min="2938" max="2938" width="13.875" style="317" customWidth="1"/>
    <col min="2939" max="2939" width="10.375" style="317" customWidth="1"/>
    <col min="2940" max="2940" width="11.375" style="317" customWidth="1"/>
    <col min="2941" max="2941" width="18.125" style="317" customWidth="1"/>
    <col min="2942" max="2942" width="25" style="317" customWidth="1"/>
    <col min="2943" max="2946" width="10.375" style="317" customWidth="1"/>
    <col min="2947" max="2948" width="12.625" style="317"/>
    <col min="2949" max="2950" width="10.375" style="317" customWidth="1"/>
    <col min="2951" max="2951" width="11.375" style="317" customWidth="1"/>
    <col min="2952" max="2952" width="11.75" style="317" customWidth="1"/>
    <col min="2953" max="2953" width="11.125" style="317" customWidth="1"/>
    <col min="2954" max="2954" width="11.625" style="317" customWidth="1"/>
    <col min="2955" max="2955" width="10.75" style="317" customWidth="1"/>
    <col min="2956" max="2957" width="10.375" style="317" customWidth="1"/>
    <col min="2958" max="2963" width="12.625" style="317"/>
    <col min="2964" max="2967" width="11.625" style="317" customWidth="1"/>
    <col min="2968" max="2979" width="12.625" style="317"/>
    <col min="2980" max="2980" width="7.125" style="317" customWidth="1"/>
    <col min="2981" max="2981" width="26.75" style="317" customWidth="1"/>
    <col min="2982" max="2982" width="12.875" style="317" customWidth="1"/>
    <col min="2983" max="2984" width="12.625" style="317"/>
    <col min="2985" max="2985" width="12.25" style="317" customWidth="1"/>
    <col min="2986" max="2986" width="12.125" style="317" customWidth="1"/>
    <col min="2987" max="2987" width="11.875" style="317" customWidth="1"/>
    <col min="2988" max="2988" width="12.625" style="317"/>
    <col min="2989" max="2989" width="12.375" style="317" customWidth="1"/>
    <col min="2990" max="3046" width="12.625" style="317"/>
    <col min="3047" max="3047" width="9.375" style="317" customWidth="1"/>
    <col min="3048" max="3051" width="12.625" style="317"/>
    <col min="3052" max="3052" width="12.25" style="317" customWidth="1"/>
    <col min="3053" max="3053" width="9.875" style="317" customWidth="1"/>
    <col min="3054" max="3054" width="11.25" style="317" customWidth="1"/>
    <col min="3055" max="3056" width="12.625" style="317"/>
    <col min="3057" max="3057" width="14.875" style="317" customWidth="1"/>
    <col min="3058" max="3069" width="12.625" style="317"/>
    <col min="3070" max="3073" width="0" style="317" hidden="1" customWidth="1"/>
    <col min="3074" max="3074" width="4.375" style="317" customWidth="1"/>
    <col min="3075" max="3075" width="39.125" style="317" customWidth="1"/>
    <col min="3076" max="3076" width="17.75" style="317" customWidth="1"/>
    <col min="3077" max="3078" width="11.875" style="317" customWidth="1"/>
    <col min="3079" max="3079" width="7.375" style="317" customWidth="1"/>
    <col min="3080" max="3080" width="10.125" style="317" customWidth="1"/>
    <col min="3081" max="3082" width="10.375" style="317" customWidth="1"/>
    <col min="3083" max="3083" width="7.25" style="317" customWidth="1"/>
    <col min="3084" max="3084" width="10.375" style="317" customWidth="1"/>
    <col min="3085" max="3086" width="9.125" style="317" customWidth="1"/>
    <col min="3087" max="3087" width="6.75" style="317" customWidth="1"/>
    <col min="3088" max="3088" width="9.125" style="317" customWidth="1"/>
    <col min="3089" max="3089" width="11" style="317" customWidth="1"/>
    <col min="3090" max="3090" width="11.25" style="317" customWidth="1"/>
    <col min="3091" max="3091" width="9.625" style="317" customWidth="1"/>
    <col min="3092" max="3092" width="10" style="317" customWidth="1"/>
    <col min="3093" max="3093" width="19.875" style="317" customWidth="1"/>
    <col min="3094" max="3097" width="0" style="317" hidden="1" customWidth="1"/>
    <col min="3098" max="3099" width="11.875" style="317" customWidth="1"/>
    <col min="3100" max="3100" width="7.375" style="317" customWidth="1"/>
    <col min="3101" max="3101" width="10.125" style="317" customWidth="1"/>
    <col min="3102" max="3103" width="10.375" style="317" customWidth="1"/>
    <col min="3104" max="3104" width="7.25" style="317" customWidth="1"/>
    <col min="3105" max="3105" width="10.375" style="317" customWidth="1"/>
    <col min="3106" max="3107" width="9.125" style="317" customWidth="1"/>
    <col min="3108" max="3108" width="6.75" style="317" customWidth="1"/>
    <col min="3109" max="3109" width="9.125" style="317" customWidth="1"/>
    <col min="3110" max="3110" width="11" style="317" customWidth="1"/>
    <col min="3111" max="3111" width="11.25" style="317" customWidth="1"/>
    <col min="3112" max="3112" width="9.625" style="317" customWidth="1"/>
    <col min="3113" max="3113" width="10" style="317" customWidth="1"/>
    <col min="3114" max="3114" width="9.625" style="317" customWidth="1"/>
    <col min="3115" max="3116" width="10.375" style="317" customWidth="1"/>
    <col min="3117" max="3117" width="11.375" style="317" customWidth="1"/>
    <col min="3118" max="3118" width="11.75" style="317" customWidth="1"/>
    <col min="3119" max="3119" width="11.125" style="317" customWidth="1"/>
    <col min="3120" max="3120" width="11.625" style="317" customWidth="1"/>
    <col min="3121" max="3121" width="10.75" style="317" customWidth="1"/>
    <col min="3122" max="3124" width="10.375" style="317" customWidth="1"/>
    <col min="3125" max="3125" width="13.625" style="317" customWidth="1"/>
    <col min="3126" max="3126" width="11.625" style="317" customWidth="1"/>
    <col min="3127" max="3127" width="11.875" style="317" customWidth="1"/>
    <col min="3128" max="3128" width="11.375" style="317" customWidth="1"/>
    <col min="3129" max="3130" width="13" style="317" customWidth="1"/>
    <col min="3131" max="3132" width="10.375" style="317" customWidth="1"/>
    <col min="3133" max="3133" width="11.25" style="317" customWidth="1"/>
    <col min="3134" max="3134" width="13.875" style="317" customWidth="1"/>
    <col min="3135" max="3135" width="10.375" style="317" customWidth="1"/>
    <col min="3136" max="3136" width="11.375" style="317" customWidth="1"/>
    <col min="3137" max="3142" width="10.375" style="317" customWidth="1"/>
    <col min="3143" max="3144" width="12.625" style="317"/>
    <col min="3145" max="3146" width="10.375" style="317" customWidth="1"/>
    <col min="3147" max="3147" width="11.375" style="317" customWidth="1"/>
    <col min="3148" max="3148" width="11.75" style="317" customWidth="1"/>
    <col min="3149" max="3149" width="11.125" style="317" customWidth="1"/>
    <col min="3150" max="3150" width="11.625" style="317" customWidth="1"/>
    <col min="3151" max="3151" width="10.75" style="317" customWidth="1"/>
    <col min="3152" max="3154" width="10.375" style="317" customWidth="1"/>
    <col min="3155" max="3155" width="13.625" style="317" customWidth="1"/>
    <col min="3156" max="3156" width="11.625" style="317" customWidth="1"/>
    <col min="3157" max="3157" width="11.875" style="317" customWidth="1"/>
    <col min="3158" max="3158" width="11.375" style="317" customWidth="1"/>
    <col min="3159" max="3160" width="13" style="317" customWidth="1"/>
    <col min="3161" max="3162" width="10.375" style="317" customWidth="1"/>
    <col min="3163" max="3163" width="11.25" style="317" customWidth="1"/>
    <col min="3164" max="3164" width="13.875" style="317" customWidth="1"/>
    <col min="3165" max="3165" width="10.375" style="317" customWidth="1"/>
    <col min="3166" max="3166" width="11.375" style="317" customWidth="1"/>
    <col min="3167" max="3172" width="10.375" style="317" customWidth="1"/>
    <col min="3173" max="3174" width="12.625" style="317"/>
    <col min="3175" max="3176" width="10.375" style="317" customWidth="1"/>
    <col min="3177" max="3177" width="11.375" style="317" customWidth="1"/>
    <col min="3178" max="3178" width="11.75" style="317" customWidth="1"/>
    <col min="3179" max="3179" width="11.125" style="317" customWidth="1"/>
    <col min="3180" max="3180" width="11.625" style="317" customWidth="1"/>
    <col min="3181" max="3181" width="10.75" style="317" customWidth="1"/>
    <col min="3182" max="3184" width="10.375" style="317" customWidth="1"/>
    <col min="3185" max="3185" width="13.625" style="317" customWidth="1"/>
    <col min="3186" max="3186" width="11.625" style="317" customWidth="1"/>
    <col min="3187" max="3187" width="11.875" style="317" customWidth="1"/>
    <col min="3188" max="3188" width="11.375" style="317" customWidth="1"/>
    <col min="3189" max="3190" width="13" style="317" customWidth="1"/>
    <col min="3191" max="3192" width="10.375" style="317" customWidth="1"/>
    <col min="3193" max="3193" width="11.25" style="317" customWidth="1"/>
    <col min="3194" max="3194" width="13.875" style="317" customWidth="1"/>
    <col min="3195" max="3195" width="10.375" style="317" customWidth="1"/>
    <col min="3196" max="3196" width="11.375" style="317" customWidth="1"/>
    <col min="3197" max="3197" width="18.125" style="317" customWidth="1"/>
    <col min="3198" max="3198" width="25" style="317" customWidth="1"/>
    <col min="3199" max="3202" width="10.375" style="317" customWidth="1"/>
    <col min="3203" max="3204" width="12.625" style="317"/>
    <col min="3205" max="3206" width="10.375" style="317" customWidth="1"/>
    <col min="3207" max="3207" width="11.375" style="317" customWidth="1"/>
    <col min="3208" max="3208" width="11.75" style="317" customWidth="1"/>
    <col min="3209" max="3209" width="11.125" style="317" customWidth="1"/>
    <col min="3210" max="3210" width="11.625" style="317" customWidth="1"/>
    <col min="3211" max="3211" width="10.75" style="317" customWidth="1"/>
    <col min="3212" max="3213" width="10.375" style="317" customWidth="1"/>
    <col min="3214" max="3219" width="12.625" style="317"/>
    <col min="3220" max="3223" width="11.625" style="317" customWidth="1"/>
    <col min="3224" max="3235" width="12.625" style="317"/>
    <col min="3236" max="3236" width="7.125" style="317" customWidth="1"/>
    <col min="3237" max="3237" width="26.75" style="317" customWidth="1"/>
    <col min="3238" max="3238" width="12.875" style="317" customWidth="1"/>
    <col min="3239" max="3240" width="12.625" style="317"/>
    <col min="3241" max="3241" width="12.25" style="317" customWidth="1"/>
    <col min="3242" max="3242" width="12.125" style="317" customWidth="1"/>
    <col min="3243" max="3243" width="11.875" style="317" customWidth="1"/>
    <col min="3244" max="3244" width="12.625" style="317"/>
    <col min="3245" max="3245" width="12.375" style="317" customWidth="1"/>
    <col min="3246" max="3302" width="12.625" style="317"/>
    <col min="3303" max="3303" width="9.375" style="317" customWidth="1"/>
    <col min="3304" max="3307" width="12.625" style="317"/>
    <col min="3308" max="3308" width="12.25" style="317" customWidth="1"/>
    <col min="3309" max="3309" width="9.875" style="317" customWidth="1"/>
    <col min="3310" max="3310" width="11.25" style="317" customWidth="1"/>
    <col min="3311" max="3312" width="12.625" style="317"/>
    <col min="3313" max="3313" width="14.875" style="317" customWidth="1"/>
    <col min="3314" max="3325" width="12.625" style="317"/>
    <col min="3326" max="3329" width="0" style="317" hidden="1" customWidth="1"/>
    <col min="3330" max="3330" width="4.375" style="317" customWidth="1"/>
    <col min="3331" max="3331" width="39.125" style="317" customWidth="1"/>
    <col min="3332" max="3332" width="17.75" style="317" customWidth="1"/>
    <col min="3333" max="3334" width="11.875" style="317" customWidth="1"/>
    <col min="3335" max="3335" width="7.375" style="317" customWidth="1"/>
    <col min="3336" max="3336" width="10.125" style="317" customWidth="1"/>
    <col min="3337" max="3338" width="10.375" style="317" customWidth="1"/>
    <col min="3339" max="3339" width="7.25" style="317" customWidth="1"/>
    <col min="3340" max="3340" width="10.375" style="317" customWidth="1"/>
    <col min="3341" max="3342" width="9.125" style="317" customWidth="1"/>
    <col min="3343" max="3343" width="6.75" style="317" customWidth="1"/>
    <col min="3344" max="3344" width="9.125" style="317" customWidth="1"/>
    <col min="3345" max="3345" width="11" style="317" customWidth="1"/>
    <col min="3346" max="3346" width="11.25" style="317" customWidth="1"/>
    <col min="3347" max="3347" width="9.625" style="317" customWidth="1"/>
    <col min="3348" max="3348" width="10" style="317" customWidth="1"/>
    <col min="3349" max="3349" width="19.875" style="317" customWidth="1"/>
    <col min="3350" max="3353" width="0" style="317" hidden="1" customWidth="1"/>
    <col min="3354" max="3355" width="11.875" style="317" customWidth="1"/>
    <col min="3356" max="3356" width="7.375" style="317" customWidth="1"/>
    <col min="3357" max="3357" width="10.125" style="317" customWidth="1"/>
    <col min="3358" max="3359" width="10.375" style="317" customWidth="1"/>
    <col min="3360" max="3360" width="7.25" style="317" customWidth="1"/>
    <col min="3361" max="3361" width="10.375" style="317" customWidth="1"/>
    <col min="3362" max="3363" width="9.125" style="317" customWidth="1"/>
    <col min="3364" max="3364" width="6.75" style="317" customWidth="1"/>
    <col min="3365" max="3365" width="9.125" style="317" customWidth="1"/>
    <col min="3366" max="3366" width="11" style="317" customWidth="1"/>
    <col min="3367" max="3367" width="11.25" style="317" customWidth="1"/>
    <col min="3368" max="3368" width="9.625" style="317" customWidth="1"/>
    <col min="3369" max="3369" width="10" style="317" customWidth="1"/>
    <col min="3370" max="3370" width="9.625" style="317" customWidth="1"/>
    <col min="3371" max="3372" width="10.375" style="317" customWidth="1"/>
    <col min="3373" max="3373" width="11.375" style="317" customWidth="1"/>
    <col min="3374" max="3374" width="11.75" style="317" customWidth="1"/>
    <col min="3375" max="3375" width="11.125" style="317" customWidth="1"/>
    <col min="3376" max="3376" width="11.625" style="317" customWidth="1"/>
    <col min="3377" max="3377" width="10.75" style="317" customWidth="1"/>
    <col min="3378" max="3380" width="10.375" style="317" customWidth="1"/>
    <col min="3381" max="3381" width="13.625" style="317" customWidth="1"/>
    <col min="3382" max="3382" width="11.625" style="317" customWidth="1"/>
    <col min="3383" max="3383" width="11.875" style="317" customWidth="1"/>
    <col min="3384" max="3384" width="11.375" style="317" customWidth="1"/>
    <col min="3385" max="3386" width="13" style="317" customWidth="1"/>
    <col min="3387" max="3388" width="10.375" style="317" customWidth="1"/>
    <col min="3389" max="3389" width="11.25" style="317" customWidth="1"/>
    <col min="3390" max="3390" width="13.875" style="317" customWidth="1"/>
    <col min="3391" max="3391" width="10.375" style="317" customWidth="1"/>
    <col min="3392" max="3392" width="11.375" style="317" customWidth="1"/>
    <col min="3393" max="3398" width="10.375" style="317" customWidth="1"/>
    <col min="3399" max="3400" width="12.625" style="317"/>
    <col min="3401" max="3402" width="10.375" style="317" customWidth="1"/>
    <col min="3403" max="3403" width="11.375" style="317" customWidth="1"/>
    <col min="3404" max="3404" width="11.75" style="317" customWidth="1"/>
    <col min="3405" max="3405" width="11.125" style="317" customWidth="1"/>
    <col min="3406" max="3406" width="11.625" style="317" customWidth="1"/>
    <col min="3407" max="3407" width="10.75" style="317" customWidth="1"/>
    <col min="3408" max="3410" width="10.375" style="317" customWidth="1"/>
    <col min="3411" max="3411" width="13.625" style="317" customWidth="1"/>
    <col min="3412" max="3412" width="11.625" style="317" customWidth="1"/>
    <col min="3413" max="3413" width="11.875" style="317" customWidth="1"/>
    <col min="3414" max="3414" width="11.375" style="317" customWidth="1"/>
    <col min="3415" max="3416" width="13" style="317" customWidth="1"/>
    <col min="3417" max="3418" width="10.375" style="317" customWidth="1"/>
    <col min="3419" max="3419" width="11.25" style="317" customWidth="1"/>
    <col min="3420" max="3420" width="13.875" style="317" customWidth="1"/>
    <col min="3421" max="3421" width="10.375" style="317" customWidth="1"/>
    <col min="3422" max="3422" width="11.375" style="317" customWidth="1"/>
    <col min="3423" max="3428" width="10.375" style="317" customWidth="1"/>
    <col min="3429" max="3430" width="12.625" style="317"/>
    <col min="3431" max="3432" width="10.375" style="317" customWidth="1"/>
    <col min="3433" max="3433" width="11.375" style="317" customWidth="1"/>
    <col min="3434" max="3434" width="11.75" style="317" customWidth="1"/>
    <col min="3435" max="3435" width="11.125" style="317" customWidth="1"/>
    <col min="3436" max="3436" width="11.625" style="317" customWidth="1"/>
    <col min="3437" max="3437" width="10.75" style="317" customWidth="1"/>
    <col min="3438" max="3440" width="10.375" style="317" customWidth="1"/>
    <col min="3441" max="3441" width="13.625" style="317" customWidth="1"/>
    <col min="3442" max="3442" width="11.625" style="317" customWidth="1"/>
    <col min="3443" max="3443" width="11.875" style="317" customWidth="1"/>
    <col min="3444" max="3444" width="11.375" style="317" customWidth="1"/>
    <col min="3445" max="3446" width="13" style="317" customWidth="1"/>
    <col min="3447" max="3448" width="10.375" style="317" customWidth="1"/>
    <col min="3449" max="3449" width="11.25" style="317" customWidth="1"/>
    <col min="3450" max="3450" width="13.875" style="317" customWidth="1"/>
    <col min="3451" max="3451" width="10.375" style="317" customWidth="1"/>
    <col min="3452" max="3452" width="11.375" style="317" customWidth="1"/>
    <col min="3453" max="3453" width="18.125" style="317" customWidth="1"/>
    <col min="3454" max="3454" width="25" style="317" customWidth="1"/>
    <col min="3455" max="3458" width="10.375" style="317" customWidth="1"/>
    <col min="3459" max="3460" width="12.625" style="317"/>
    <col min="3461" max="3462" width="10.375" style="317" customWidth="1"/>
    <col min="3463" max="3463" width="11.375" style="317" customWidth="1"/>
    <col min="3464" max="3464" width="11.75" style="317" customWidth="1"/>
    <col min="3465" max="3465" width="11.125" style="317" customWidth="1"/>
    <col min="3466" max="3466" width="11.625" style="317" customWidth="1"/>
    <col min="3467" max="3467" width="10.75" style="317" customWidth="1"/>
    <col min="3468" max="3469" width="10.375" style="317" customWidth="1"/>
    <col min="3470" max="3475" width="12.625" style="317"/>
    <col min="3476" max="3479" width="11.625" style="317" customWidth="1"/>
    <col min="3480" max="3491" width="12.625" style="317"/>
    <col min="3492" max="3492" width="7.125" style="317" customWidth="1"/>
    <col min="3493" max="3493" width="26.75" style="317" customWidth="1"/>
    <col min="3494" max="3494" width="12.875" style="317" customWidth="1"/>
    <col min="3495" max="3496" width="12.625" style="317"/>
    <col min="3497" max="3497" width="12.25" style="317" customWidth="1"/>
    <col min="3498" max="3498" width="12.125" style="317" customWidth="1"/>
    <col min="3499" max="3499" width="11.875" style="317" customWidth="1"/>
    <col min="3500" max="3500" width="12.625" style="317"/>
    <col min="3501" max="3501" width="12.375" style="317" customWidth="1"/>
    <col min="3502" max="3558" width="12.625" style="317"/>
    <col min="3559" max="3559" width="9.375" style="317" customWidth="1"/>
    <col min="3560" max="3563" width="12.625" style="317"/>
    <col min="3564" max="3564" width="12.25" style="317" customWidth="1"/>
    <col min="3565" max="3565" width="9.875" style="317" customWidth="1"/>
    <col min="3566" max="3566" width="11.25" style="317" customWidth="1"/>
    <col min="3567" max="3568" width="12.625" style="317"/>
    <col min="3569" max="3569" width="14.875" style="317" customWidth="1"/>
    <col min="3570" max="3581" width="12.625" style="317"/>
    <col min="3582" max="3585" width="0" style="317" hidden="1" customWidth="1"/>
    <col min="3586" max="3586" width="4.375" style="317" customWidth="1"/>
    <col min="3587" max="3587" width="39.125" style="317" customWidth="1"/>
    <col min="3588" max="3588" width="17.75" style="317" customWidth="1"/>
    <col min="3589" max="3590" width="11.875" style="317" customWidth="1"/>
    <col min="3591" max="3591" width="7.375" style="317" customWidth="1"/>
    <col min="3592" max="3592" width="10.125" style="317" customWidth="1"/>
    <col min="3593" max="3594" width="10.375" style="317" customWidth="1"/>
    <col min="3595" max="3595" width="7.25" style="317" customWidth="1"/>
    <col min="3596" max="3596" width="10.375" style="317" customWidth="1"/>
    <col min="3597" max="3598" width="9.125" style="317" customWidth="1"/>
    <col min="3599" max="3599" width="6.75" style="317" customWidth="1"/>
    <col min="3600" max="3600" width="9.125" style="317" customWidth="1"/>
    <col min="3601" max="3601" width="11" style="317" customWidth="1"/>
    <col min="3602" max="3602" width="11.25" style="317" customWidth="1"/>
    <col min="3603" max="3603" width="9.625" style="317" customWidth="1"/>
    <col min="3604" max="3604" width="10" style="317" customWidth="1"/>
    <col min="3605" max="3605" width="19.875" style="317" customWidth="1"/>
    <col min="3606" max="3609" width="0" style="317" hidden="1" customWidth="1"/>
    <col min="3610" max="3611" width="11.875" style="317" customWidth="1"/>
    <col min="3612" max="3612" width="7.375" style="317" customWidth="1"/>
    <col min="3613" max="3613" width="10.125" style="317" customWidth="1"/>
    <col min="3614" max="3615" width="10.375" style="317" customWidth="1"/>
    <col min="3616" max="3616" width="7.25" style="317" customWidth="1"/>
    <col min="3617" max="3617" width="10.375" style="317" customWidth="1"/>
    <col min="3618" max="3619" width="9.125" style="317" customWidth="1"/>
    <col min="3620" max="3620" width="6.75" style="317" customWidth="1"/>
    <col min="3621" max="3621" width="9.125" style="317" customWidth="1"/>
    <col min="3622" max="3622" width="11" style="317" customWidth="1"/>
    <col min="3623" max="3623" width="11.25" style="317" customWidth="1"/>
    <col min="3624" max="3624" width="9.625" style="317" customWidth="1"/>
    <col min="3625" max="3625" width="10" style="317" customWidth="1"/>
    <col min="3626" max="3626" width="9.625" style="317" customWidth="1"/>
    <col min="3627" max="3628" width="10.375" style="317" customWidth="1"/>
    <col min="3629" max="3629" width="11.375" style="317" customWidth="1"/>
    <col min="3630" max="3630" width="11.75" style="317" customWidth="1"/>
    <col min="3631" max="3631" width="11.125" style="317" customWidth="1"/>
    <col min="3632" max="3632" width="11.625" style="317" customWidth="1"/>
    <col min="3633" max="3633" width="10.75" style="317" customWidth="1"/>
    <col min="3634" max="3636" width="10.375" style="317" customWidth="1"/>
    <col min="3637" max="3637" width="13.625" style="317" customWidth="1"/>
    <col min="3638" max="3638" width="11.625" style="317" customWidth="1"/>
    <col min="3639" max="3639" width="11.875" style="317" customWidth="1"/>
    <col min="3640" max="3640" width="11.375" style="317" customWidth="1"/>
    <col min="3641" max="3642" width="13" style="317" customWidth="1"/>
    <col min="3643" max="3644" width="10.375" style="317" customWidth="1"/>
    <col min="3645" max="3645" width="11.25" style="317" customWidth="1"/>
    <col min="3646" max="3646" width="13.875" style="317" customWidth="1"/>
    <col min="3647" max="3647" width="10.375" style="317" customWidth="1"/>
    <col min="3648" max="3648" width="11.375" style="317" customWidth="1"/>
    <col min="3649" max="3654" width="10.375" style="317" customWidth="1"/>
    <col min="3655" max="3656" width="12.625" style="317"/>
    <col min="3657" max="3658" width="10.375" style="317" customWidth="1"/>
    <col min="3659" max="3659" width="11.375" style="317" customWidth="1"/>
    <col min="3660" max="3660" width="11.75" style="317" customWidth="1"/>
    <col min="3661" max="3661" width="11.125" style="317" customWidth="1"/>
    <col min="3662" max="3662" width="11.625" style="317" customWidth="1"/>
    <col min="3663" max="3663" width="10.75" style="317" customWidth="1"/>
    <col min="3664" max="3666" width="10.375" style="317" customWidth="1"/>
    <col min="3667" max="3667" width="13.625" style="317" customWidth="1"/>
    <col min="3668" max="3668" width="11.625" style="317" customWidth="1"/>
    <col min="3669" max="3669" width="11.875" style="317" customWidth="1"/>
    <col min="3670" max="3670" width="11.375" style="317" customWidth="1"/>
    <col min="3671" max="3672" width="13" style="317" customWidth="1"/>
    <col min="3673" max="3674" width="10.375" style="317" customWidth="1"/>
    <col min="3675" max="3675" width="11.25" style="317" customWidth="1"/>
    <col min="3676" max="3676" width="13.875" style="317" customWidth="1"/>
    <col min="3677" max="3677" width="10.375" style="317" customWidth="1"/>
    <col min="3678" max="3678" width="11.375" style="317" customWidth="1"/>
    <col min="3679" max="3684" width="10.375" style="317" customWidth="1"/>
    <col min="3685" max="3686" width="12.625" style="317"/>
    <col min="3687" max="3688" width="10.375" style="317" customWidth="1"/>
    <col min="3689" max="3689" width="11.375" style="317" customWidth="1"/>
    <col min="3690" max="3690" width="11.75" style="317" customWidth="1"/>
    <col min="3691" max="3691" width="11.125" style="317" customWidth="1"/>
    <col min="3692" max="3692" width="11.625" style="317" customWidth="1"/>
    <col min="3693" max="3693" width="10.75" style="317" customWidth="1"/>
    <col min="3694" max="3696" width="10.375" style="317" customWidth="1"/>
    <col min="3697" max="3697" width="13.625" style="317" customWidth="1"/>
    <col min="3698" max="3698" width="11.625" style="317" customWidth="1"/>
    <col min="3699" max="3699" width="11.875" style="317" customWidth="1"/>
    <col min="3700" max="3700" width="11.375" style="317" customWidth="1"/>
    <col min="3701" max="3702" width="13" style="317" customWidth="1"/>
    <col min="3703" max="3704" width="10.375" style="317" customWidth="1"/>
    <col min="3705" max="3705" width="11.25" style="317" customWidth="1"/>
    <col min="3706" max="3706" width="13.875" style="317" customWidth="1"/>
    <col min="3707" max="3707" width="10.375" style="317" customWidth="1"/>
    <col min="3708" max="3708" width="11.375" style="317" customWidth="1"/>
    <col min="3709" max="3709" width="18.125" style="317" customWidth="1"/>
    <col min="3710" max="3710" width="25" style="317" customWidth="1"/>
    <col min="3711" max="3714" width="10.375" style="317" customWidth="1"/>
    <col min="3715" max="3716" width="12.625" style="317"/>
    <col min="3717" max="3718" width="10.375" style="317" customWidth="1"/>
    <col min="3719" max="3719" width="11.375" style="317" customWidth="1"/>
    <col min="3720" max="3720" width="11.75" style="317" customWidth="1"/>
    <col min="3721" max="3721" width="11.125" style="317" customWidth="1"/>
    <col min="3722" max="3722" width="11.625" style="317" customWidth="1"/>
    <col min="3723" max="3723" width="10.75" style="317" customWidth="1"/>
    <col min="3724" max="3725" width="10.375" style="317" customWidth="1"/>
    <col min="3726" max="3731" width="12.625" style="317"/>
    <col min="3732" max="3735" width="11.625" style="317" customWidth="1"/>
    <col min="3736" max="3747" width="12.625" style="317"/>
    <col min="3748" max="3748" width="7.125" style="317" customWidth="1"/>
    <col min="3749" max="3749" width="26.75" style="317" customWidth="1"/>
    <col min="3750" max="3750" width="12.875" style="317" customWidth="1"/>
    <col min="3751" max="3752" width="12.625" style="317"/>
    <col min="3753" max="3753" width="12.25" style="317" customWidth="1"/>
    <col min="3754" max="3754" width="12.125" style="317" customWidth="1"/>
    <col min="3755" max="3755" width="11.875" style="317" customWidth="1"/>
    <col min="3756" max="3756" width="12.625" style="317"/>
    <col min="3757" max="3757" width="12.375" style="317" customWidth="1"/>
    <col min="3758" max="3814" width="12.625" style="317"/>
    <col min="3815" max="3815" width="9.375" style="317" customWidth="1"/>
    <col min="3816" max="3819" width="12.625" style="317"/>
    <col min="3820" max="3820" width="12.25" style="317" customWidth="1"/>
    <col min="3821" max="3821" width="9.875" style="317" customWidth="1"/>
    <col min="3822" max="3822" width="11.25" style="317" customWidth="1"/>
    <col min="3823" max="3824" width="12.625" style="317"/>
    <col min="3825" max="3825" width="14.875" style="317" customWidth="1"/>
    <col min="3826" max="3837" width="12.625" style="317"/>
    <col min="3838" max="3841" width="0" style="317" hidden="1" customWidth="1"/>
    <col min="3842" max="3842" width="4.375" style="317" customWidth="1"/>
    <col min="3843" max="3843" width="39.125" style="317" customWidth="1"/>
    <col min="3844" max="3844" width="17.75" style="317" customWidth="1"/>
    <col min="3845" max="3846" width="11.875" style="317" customWidth="1"/>
    <col min="3847" max="3847" width="7.375" style="317" customWidth="1"/>
    <col min="3848" max="3848" width="10.125" style="317" customWidth="1"/>
    <col min="3849" max="3850" width="10.375" style="317" customWidth="1"/>
    <col min="3851" max="3851" width="7.25" style="317" customWidth="1"/>
    <col min="3852" max="3852" width="10.375" style="317" customWidth="1"/>
    <col min="3853" max="3854" width="9.125" style="317" customWidth="1"/>
    <col min="3855" max="3855" width="6.75" style="317" customWidth="1"/>
    <col min="3856" max="3856" width="9.125" style="317" customWidth="1"/>
    <col min="3857" max="3857" width="11" style="317" customWidth="1"/>
    <col min="3858" max="3858" width="11.25" style="317" customWidth="1"/>
    <col min="3859" max="3859" width="9.625" style="317" customWidth="1"/>
    <col min="3860" max="3860" width="10" style="317" customWidth="1"/>
    <col min="3861" max="3861" width="19.875" style="317" customWidth="1"/>
    <col min="3862" max="3865" width="0" style="317" hidden="1" customWidth="1"/>
    <col min="3866" max="3867" width="11.875" style="317" customWidth="1"/>
    <col min="3868" max="3868" width="7.375" style="317" customWidth="1"/>
    <col min="3869" max="3869" width="10.125" style="317" customWidth="1"/>
    <col min="3870" max="3871" width="10.375" style="317" customWidth="1"/>
    <col min="3872" max="3872" width="7.25" style="317" customWidth="1"/>
    <col min="3873" max="3873" width="10.375" style="317" customWidth="1"/>
    <col min="3874" max="3875" width="9.125" style="317" customWidth="1"/>
    <col min="3876" max="3876" width="6.75" style="317" customWidth="1"/>
    <col min="3877" max="3877" width="9.125" style="317" customWidth="1"/>
    <col min="3878" max="3878" width="11" style="317" customWidth="1"/>
    <col min="3879" max="3879" width="11.25" style="317" customWidth="1"/>
    <col min="3880" max="3880" width="9.625" style="317" customWidth="1"/>
    <col min="3881" max="3881" width="10" style="317" customWidth="1"/>
    <col min="3882" max="3882" width="9.625" style="317" customWidth="1"/>
    <col min="3883" max="3884" width="10.375" style="317" customWidth="1"/>
    <col min="3885" max="3885" width="11.375" style="317" customWidth="1"/>
    <col min="3886" max="3886" width="11.75" style="317" customWidth="1"/>
    <col min="3887" max="3887" width="11.125" style="317" customWidth="1"/>
    <col min="3888" max="3888" width="11.625" style="317" customWidth="1"/>
    <col min="3889" max="3889" width="10.75" style="317" customWidth="1"/>
    <col min="3890" max="3892" width="10.375" style="317" customWidth="1"/>
    <col min="3893" max="3893" width="13.625" style="317" customWidth="1"/>
    <col min="3894" max="3894" width="11.625" style="317" customWidth="1"/>
    <col min="3895" max="3895" width="11.875" style="317" customWidth="1"/>
    <col min="3896" max="3896" width="11.375" style="317" customWidth="1"/>
    <col min="3897" max="3898" width="13" style="317" customWidth="1"/>
    <col min="3899" max="3900" width="10.375" style="317" customWidth="1"/>
    <col min="3901" max="3901" width="11.25" style="317" customWidth="1"/>
    <col min="3902" max="3902" width="13.875" style="317" customWidth="1"/>
    <col min="3903" max="3903" width="10.375" style="317" customWidth="1"/>
    <col min="3904" max="3904" width="11.375" style="317" customWidth="1"/>
    <col min="3905" max="3910" width="10.375" style="317" customWidth="1"/>
    <col min="3911" max="3912" width="12.625" style="317"/>
    <col min="3913" max="3914" width="10.375" style="317" customWidth="1"/>
    <col min="3915" max="3915" width="11.375" style="317" customWidth="1"/>
    <col min="3916" max="3916" width="11.75" style="317" customWidth="1"/>
    <col min="3917" max="3917" width="11.125" style="317" customWidth="1"/>
    <col min="3918" max="3918" width="11.625" style="317" customWidth="1"/>
    <col min="3919" max="3919" width="10.75" style="317" customWidth="1"/>
    <col min="3920" max="3922" width="10.375" style="317" customWidth="1"/>
    <col min="3923" max="3923" width="13.625" style="317" customWidth="1"/>
    <col min="3924" max="3924" width="11.625" style="317" customWidth="1"/>
    <col min="3925" max="3925" width="11.875" style="317" customWidth="1"/>
    <col min="3926" max="3926" width="11.375" style="317" customWidth="1"/>
    <col min="3927" max="3928" width="13" style="317" customWidth="1"/>
    <col min="3929" max="3930" width="10.375" style="317" customWidth="1"/>
    <col min="3931" max="3931" width="11.25" style="317" customWidth="1"/>
    <col min="3932" max="3932" width="13.875" style="317" customWidth="1"/>
    <col min="3933" max="3933" width="10.375" style="317" customWidth="1"/>
    <col min="3934" max="3934" width="11.375" style="317" customWidth="1"/>
    <col min="3935" max="3940" width="10.375" style="317" customWidth="1"/>
    <col min="3941" max="3942" width="12.625" style="317"/>
    <col min="3943" max="3944" width="10.375" style="317" customWidth="1"/>
    <col min="3945" max="3945" width="11.375" style="317" customWidth="1"/>
    <col min="3946" max="3946" width="11.75" style="317" customWidth="1"/>
    <col min="3947" max="3947" width="11.125" style="317" customWidth="1"/>
    <col min="3948" max="3948" width="11.625" style="317" customWidth="1"/>
    <col min="3949" max="3949" width="10.75" style="317" customWidth="1"/>
    <col min="3950" max="3952" width="10.375" style="317" customWidth="1"/>
    <col min="3953" max="3953" width="13.625" style="317" customWidth="1"/>
    <col min="3954" max="3954" width="11.625" style="317" customWidth="1"/>
    <col min="3955" max="3955" width="11.875" style="317" customWidth="1"/>
    <col min="3956" max="3956" width="11.375" style="317" customWidth="1"/>
    <col min="3957" max="3958" width="13" style="317" customWidth="1"/>
    <col min="3959" max="3960" width="10.375" style="317" customWidth="1"/>
    <col min="3961" max="3961" width="11.25" style="317" customWidth="1"/>
    <col min="3962" max="3962" width="13.875" style="317" customWidth="1"/>
    <col min="3963" max="3963" width="10.375" style="317" customWidth="1"/>
    <col min="3964" max="3964" width="11.375" style="317" customWidth="1"/>
    <col min="3965" max="3965" width="18.125" style="317" customWidth="1"/>
    <col min="3966" max="3966" width="25" style="317" customWidth="1"/>
    <col min="3967" max="3970" width="10.375" style="317" customWidth="1"/>
    <col min="3971" max="3972" width="12.625" style="317"/>
    <col min="3973" max="3974" width="10.375" style="317" customWidth="1"/>
    <col min="3975" max="3975" width="11.375" style="317" customWidth="1"/>
    <col min="3976" max="3976" width="11.75" style="317" customWidth="1"/>
    <col min="3977" max="3977" width="11.125" style="317" customWidth="1"/>
    <col min="3978" max="3978" width="11.625" style="317" customWidth="1"/>
    <col min="3979" max="3979" width="10.75" style="317" customWidth="1"/>
    <col min="3980" max="3981" width="10.375" style="317" customWidth="1"/>
    <col min="3982" max="3987" width="12.625" style="317"/>
    <col min="3988" max="3991" width="11.625" style="317" customWidth="1"/>
    <col min="3992" max="4003" width="12.625" style="317"/>
    <col min="4004" max="4004" width="7.125" style="317" customWidth="1"/>
    <col min="4005" max="4005" width="26.75" style="317" customWidth="1"/>
    <col min="4006" max="4006" width="12.875" style="317" customWidth="1"/>
    <col min="4007" max="4008" width="12.625" style="317"/>
    <col min="4009" max="4009" width="12.25" style="317" customWidth="1"/>
    <col min="4010" max="4010" width="12.125" style="317" customWidth="1"/>
    <col min="4011" max="4011" width="11.875" style="317" customWidth="1"/>
    <col min="4012" max="4012" width="12.625" style="317"/>
    <col min="4013" max="4013" width="12.375" style="317" customWidth="1"/>
    <col min="4014" max="4070" width="12.625" style="317"/>
    <col min="4071" max="4071" width="9.375" style="317" customWidth="1"/>
    <col min="4072" max="4075" width="12.625" style="317"/>
    <col min="4076" max="4076" width="12.25" style="317" customWidth="1"/>
    <col min="4077" max="4077" width="9.875" style="317" customWidth="1"/>
    <col min="4078" max="4078" width="11.25" style="317" customWidth="1"/>
    <col min="4079" max="4080" width="12.625" style="317"/>
    <col min="4081" max="4081" width="14.875" style="317" customWidth="1"/>
    <col min="4082" max="4093" width="12.625" style="317"/>
    <col min="4094" max="4097" width="0" style="317" hidden="1" customWidth="1"/>
    <col min="4098" max="4098" width="4.375" style="317" customWidth="1"/>
    <col min="4099" max="4099" width="39.125" style="317" customWidth="1"/>
    <col min="4100" max="4100" width="17.75" style="317" customWidth="1"/>
    <col min="4101" max="4102" width="11.875" style="317" customWidth="1"/>
    <col min="4103" max="4103" width="7.375" style="317" customWidth="1"/>
    <col min="4104" max="4104" width="10.125" style="317" customWidth="1"/>
    <col min="4105" max="4106" width="10.375" style="317" customWidth="1"/>
    <col min="4107" max="4107" width="7.25" style="317" customWidth="1"/>
    <col min="4108" max="4108" width="10.375" style="317" customWidth="1"/>
    <col min="4109" max="4110" width="9.125" style="317" customWidth="1"/>
    <col min="4111" max="4111" width="6.75" style="317" customWidth="1"/>
    <col min="4112" max="4112" width="9.125" style="317" customWidth="1"/>
    <col min="4113" max="4113" width="11" style="317" customWidth="1"/>
    <col min="4114" max="4114" width="11.25" style="317" customWidth="1"/>
    <col min="4115" max="4115" width="9.625" style="317" customWidth="1"/>
    <col min="4116" max="4116" width="10" style="317" customWidth="1"/>
    <col min="4117" max="4117" width="19.875" style="317" customWidth="1"/>
    <col min="4118" max="4121" width="0" style="317" hidden="1" customWidth="1"/>
    <col min="4122" max="4123" width="11.875" style="317" customWidth="1"/>
    <col min="4124" max="4124" width="7.375" style="317" customWidth="1"/>
    <col min="4125" max="4125" width="10.125" style="317" customWidth="1"/>
    <col min="4126" max="4127" width="10.375" style="317" customWidth="1"/>
    <col min="4128" max="4128" width="7.25" style="317" customWidth="1"/>
    <col min="4129" max="4129" width="10.375" style="317" customWidth="1"/>
    <col min="4130" max="4131" width="9.125" style="317" customWidth="1"/>
    <col min="4132" max="4132" width="6.75" style="317" customWidth="1"/>
    <col min="4133" max="4133" width="9.125" style="317" customWidth="1"/>
    <col min="4134" max="4134" width="11" style="317" customWidth="1"/>
    <col min="4135" max="4135" width="11.25" style="317" customWidth="1"/>
    <col min="4136" max="4136" width="9.625" style="317" customWidth="1"/>
    <col min="4137" max="4137" width="10" style="317" customWidth="1"/>
    <col min="4138" max="4138" width="9.625" style="317" customWidth="1"/>
    <col min="4139" max="4140" width="10.375" style="317" customWidth="1"/>
    <col min="4141" max="4141" width="11.375" style="317" customWidth="1"/>
    <col min="4142" max="4142" width="11.75" style="317" customWidth="1"/>
    <col min="4143" max="4143" width="11.125" style="317" customWidth="1"/>
    <col min="4144" max="4144" width="11.625" style="317" customWidth="1"/>
    <col min="4145" max="4145" width="10.75" style="317" customWidth="1"/>
    <col min="4146" max="4148" width="10.375" style="317" customWidth="1"/>
    <col min="4149" max="4149" width="13.625" style="317" customWidth="1"/>
    <col min="4150" max="4150" width="11.625" style="317" customWidth="1"/>
    <col min="4151" max="4151" width="11.875" style="317" customWidth="1"/>
    <col min="4152" max="4152" width="11.375" style="317" customWidth="1"/>
    <col min="4153" max="4154" width="13" style="317" customWidth="1"/>
    <col min="4155" max="4156" width="10.375" style="317" customWidth="1"/>
    <col min="4157" max="4157" width="11.25" style="317" customWidth="1"/>
    <col min="4158" max="4158" width="13.875" style="317" customWidth="1"/>
    <col min="4159" max="4159" width="10.375" style="317" customWidth="1"/>
    <col min="4160" max="4160" width="11.375" style="317" customWidth="1"/>
    <col min="4161" max="4166" width="10.375" style="317" customWidth="1"/>
    <col min="4167" max="4168" width="12.625" style="317"/>
    <col min="4169" max="4170" width="10.375" style="317" customWidth="1"/>
    <col min="4171" max="4171" width="11.375" style="317" customWidth="1"/>
    <col min="4172" max="4172" width="11.75" style="317" customWidth="1"/>
    <col min="4173" max="4173" width="11.125" style="317" customWidth="1"/>
    <col min="4174" max="4174" width="11.625" style="317" customWidth="1"/>
    <col min="4175" max="4175" width="10.75" style="317" customWidth="1"/>
    <col min="4176" max="4178" width="10.375" style="317" customWidth="1"/>
    <col min="4179" max="4179" width="13.625" style="317" customWidth="1"/>
    <col min="4180" max="4180" width="11.625" style="317" customWidth="1"/>
    <col min="4181" max="4181" width="11.875" style="317" customWidth="1"/>
    <col min="4182" max="4182" width="11.375" style="317" customWidth="1"/>
    <col min="4183" max="4184" width="13" style="317" customWidth="1"/>
    <col min="4185" max="4186" width="10.375" style="317" customWidth="1"/>
    <col min="4187" max="4187" width="11.25" style="317" customWidth="1"/>
    <col min="4188" max="4188" width="13.875" style="317" customWidth="1"/>
    <col min="4189" max="4189" width="10.375" style="317" customWidth="1"/>
    <col min="4190" max="4190" width="11.375" style="317" customWidth="1"/>
    <col min="4191" max="4196" width="10.375" style="317" customWidth="1"/>
    <col min="4197" max="4198" width="12.625" style="317"/>
    <col min="4199" max="4200" width="10.375" style="317" customWidth="1"/>
    <col min="4201" max="4201" width="11.375" style="317" customWidth="1"/>
    <col min="4202" max="4202" width="11.75" style="317" customWidth="1"/>
    <col min="4203" max="4203" width="11.125" style="317" customWidth="1"/>
    <col min="4204" max="4204" width="11.625" style="317" customWidth="1"/>
    <col min="4205" max="4205" width="10.75" style="317" customWidth="1"/>
    <col min="4206" max="4208" width="10.375" style="317" customWidth="1"/>
    <col min="4209" max="4209" width="13.625" style="317" customWidth="1"/>
    <col min="4210" max="4210" width="11.625" style="317" customWidth="1"/>
    <col min="4211" max="4211" width="11.875" style="317" customWidth="1"/>
    <col min="4212" max="4212" width="11.375" style="317" customWidth="1"/>
    <col min="4213" max="4214" width="13" style="317" customWidth="1"/>
    <col min="4215" max="4216" width="10.375" style="317" customWidth="1"/>
    <col min="4217" max="4217" width="11.25" style="317" customWidth="1"/>
    <col min="4218" max="4218" width="13.875" style="317" customWidth="1"/>
    <col min="4219" max="4219" width="10.375" style="317" customWidth="1"/>
    <col min="4220" max="4220" width="11.375" style="317" customWidth="1"/>
    <col min="4221" max="4221" width="18.125" style="317" customWidth="1"/>
    <col min="4222" max="4222" width="25" style="317" customWidth="1"/>
    <col min="4223" max="4226" width="10.375" style="317" customWidth="1"/>
    <col min="4227" max="4228" width="12.625" style="317"/>
    <col min="4229" max="4230" width="10.375" style="317" customWidth="1"/>
    <col min="4231" max="4231" width="11.375" style="317" customWidth="1"/>
    <col min="4232" max="4232" width="11.75" style="317" customWidth="1"/>
    <col min="4233" max="4233" width="11.125" style="317" customWidth="1"/>
    <col min="4234" max="4234" width="11.625" style="317" customWidth="1"/>
    <col min="4235" max="4235" width="10.75" style="317" customWidth="1"/>
    <col min="4236" max="4237" width="10.375" style="317" customWidth="1"/>
    <col min="4238" max="4243" width="12.625" style="317"/>
    <col min="4244" max="4247" width="11.625" style="317" customWidth="1"/>
    <col min="4248" max="4259" width="12.625" style="317"/>
    <col min="4260" max="4260" width="7.125" style="317" customWidth="1"/>
    <col min="4261" max="4261" width="26.75" style="317" customWidth="1"/>
    <col min="4262" max="4262" width="12.875" style="317" customWidth="1"/>
    <col min="4263" max="4264" width="12.625" style="317"/>
    <col min="4265" max="4265" width="12.25" style="317" customWidth="1"/>
    <col min="4266" max="4266" width="12.125" style="317" customWidth="1"/>
    <col min="4267" max="4267" width="11.875" style="317" customWidth="1"/>
    <col min="4268" max="4268" width="12.625" style="317"/>
    <col min="4269" max="4269" width="12.375" style="317" customWidth="1"/>
    <col min="4270" max="4326" width="12.625" style="317"/>
    <col min="4327" max="4327" width="9.375" style="317" customWidth="1"/>
    <col min="4328" max="4331" width="12.625" style="317"/>
    <col min="4332" max="4332" width="12.25" style="317" customWidth="1"/>
    <col min="4333" max="4333" width="9.875" style="317" customWidth="1"/>
    <col min="4334" max="4334" width="11.25" style="317" customWidth="1"/>
    <col min="4335" max="4336" width="12.625" style="317"/>
    <col min="4337" max="4337" width="14.875" style="317" customWidth="1"/>
    <col min="4338" max="4349" width="12.625" style="317"/>
    <col min="4350" max="4353" width="0" style="317" hidden="1" customWidth="1"/>
    <col min="4354" max="4354" width="4.375" style="317" customWidth="1"/>
    <col min="4355" max="4355" width="39.125" style="317" customWidth="1"/>
    <col min="4356" max="4356" width="17.75" style="317" customWidth="1"/>
    <col min="4357" max="4358" width="11.875" style="317" customWidth="1"/>
    <col min="4359" max="4359" width="7.375" style="317" customWidth="1"/>
    <col min="4360" max="4360" width="10.125" style="317" customWidth="1"/>
    <col min="4361" max="4362" width="10.375" style="317" customWidth="1"/>
    <col min="4363" max="4363" width="7.25" style="317" customWidth="1"/>
    <col min="4364" max="4364" width="10.375" style="317" customWidth="1"/>
    <col min="4365" max="4366" width="9.125" style="317" customWidth="1"/>
    <col min="4367" max="4367" width="6.75" style="317" customWidth="1"/>
    <col min="4368" max="4368" width="9.125" style="317" customWidth="1"/>
    <col min="4369" max="4369" width="11" style="317" customWidth="1"/>
    <col min="4370" max="4370" width="11.25" style="317" customWidth="1"/>
    <col min="4371" max="4371" width="9.625" style="317" customWidth="1"/>
    <col min="4372" max="4372" width="10" style="317" customWidth="1"/>
    <col min="4373" max="4373" width="19.875" style="317" customWidth="1"/>
    <col min="4374" max="4377" width="0" style="317" hidden="1" customWidth="1"/>
    <col min="4378" max="4379" width="11.875" style="317" customWidth="1"/>
    <col min="4380" max="4380" width="7.375" style="317" customWidth="1"/>
    <col min="4381" max="4381" width="10.125" style="317" customWidth="1"/>
    <col min="4382" max="4383" width="10.375" style="317" customWidth="1"/>
    <col min="4384" max="4384" width="7.25" style="317" customWidth="1"/>
    <col min="4385" max="4385" width="10.375" style="317" customWidth="1"/>
    <col min="4386" max="4387" width="9.125" style="317" customWidth="1"/>
    <col min="4388" max="4388" width="6.75" style="317" customWidth="1"/>
    <col min="4389" max="4389" width="9.125" style="317" customWidth="1"/>
    <col min="4390" max="4390" width="11" style="317" customWidth="1"/>
    <col min="4391" max="4391" width="11.25" style="317" customWidth="1"/>
    <col min="4392" max="4392" width="9.625" style="317" customWidth="1"/>
    <col min="4393" max="4393" width="10" style="317" customWidth="1"/>
    <col min="4394" max="4394" width="9.625" style="317" customWidth="1"/>
    <col min="4395" max="4396" width="10.375" style="317" customWidth="1"/>
    <col min="4397" max="4397" width="11.375" style="317" customWidth="1"/>
    <col min="4398" max="4398" width="11.75" style="317" customWidth="1"/>
    <col min="4399" max="4399" width="11.125" style="317" customWidth="1"/>
    <col min="4400" max="4400" width="11.625" style="317" customWidth="1"/>
    <col min="4401" max="4401" width="10.75" style="317" customWidth="1"/>
    <col min="4402" max="4404" width="10.375" style="317" customWidth="1"/>
    <col min="4405" max="4405" width="13.625" style="317" customWidth="1"/>
    <col min="4406" max="4406" width="11.625" style="317" customWidth="1"/>
    <col min="4407" max="4407" width="11.875" style="317" customWidth="1"/>
    <col min="4408" max="4408" width="11.375" style="317" customWidth="1"/>
    <col min="4409" max="4410" width="13" style="317" customWidth="1"/>
    <col min="4411" max="4412" width="10.375" style="317" customWidth="1"/>
    <col min="4413" max="4413" width="11.25" style="317" customWidth="1"/>
    <col min="4414" max="4414" width="13.875" style="317" customWidth="1"/>
    <col min="4415" max="4415" width="10.375" style="317" customWidth="1"/>
    <col min="4416" max="4416" width="11.375" style="317" customWidth="1"/>
    <col min="4417" max="4422" width="10.375" style="317" customWidth="1"/>
    <col min="4423" max="4424" width="12.625" style="317"/>
    <col min="4425" max="4426" width="10.375" style="317" customWidth="1"/>
    <col min="4427" max="4427" width="11.375" style="317" customWidth="1"/>
    <col min="4428" max="4428" width="11.75" style="317" customWidth="1"/>
    <col min="4429" max="4429" width="11.125" style="317" customWidth="1"/>
    <col min="4430" max="4430" width="11.625" style="317" customWidth="1"/>
    <col min="4431" max="4431" width="10.75" style="317" customWidth="1"/>
    <col min="4432" max="4434" width="10.375" style="317" customWidth="1"/>
    <col min="4435" max="4435" width="13.625" style="317" customWidth="1"/>
    <col min="4436" max="4436" width="11.625" style="317" customWidth="1"/>
    <col min="4437" max="4437" width="11.875" style="317" customWidth="1"/>
    <col min="4438" max="4438" width="11.375" style="317" customWidth="1"/>
    <col min="4439" max="4440" width="13" style="317" customWidth="1"/>
    <col min="4441" max="4442" width="10.375" style="317" customWidth="1"/>
    <col min="4443" max="4443" width="11.25" style="317" customWidth="1"/>
    <col min="4444" max="4444" width="13.875" style="317" customWidth="1"/>
    <col min="4445" max="4445" width="10.375" style="317" customWidth="1"/>
    <col min="4446" max="4446" width="11.375" style="317" customWidth="1"/>
    <col min="4447" max="4452" width="10.375" style="317" customWidth="1"/>
    <col min="4453" max="4454" width="12.625" style="317"/>
    <col min="4455" max="4456" width="10.375" style="317" customWidth="1"/>
    <col min="4457" max="4457" width="11.375" style="317" customWidth="1"/>
    <col min="4458" max="4458" width="11.75" style="317" customWidth="1"/>
    <col min="4459" max="4459" width="11.125" style="317" customWidth="1"/>
    <col min="4460" max="4460" width="11.625" style="317" customWidth="1"/>
    <col min="4461" max="4461" width="10.75" style="317" customWidth="1"/>
    <col min="4462" max="4464" width="10.375" style="317" customWidth="1"/>
    <col min="4465" max="4465" width="13.625" style="317" customWidth="1"/>
    <col min="4466" max="4466" width="11.625" style="317" customWidth="1"/>
    <col min="4467" max="4467" width="11.875" style="317" customWidth="1"/>
    <col min="4468" max="4468" width="11.375" style="317" customWidth="1"/>
    <col min="4469" max="4470" width="13" style="317" customWidth="1"/>
    <col min="4471" max="4472" width="10.375" style="317" customWidth="1"/>
    <col min="4473" max="4473" width="11.25" style="317" customWidth="1"/>
    <col min="4474" max="4474" width="13.875" style="317" customWidth="1"/>
    <col min="4475" max="4475" width="10.375" style="317" customWidth="1"/>
    <col min="4476" max="4476" width="11.375" style="317" customWidth="1"/>
    <col min="4477" max="4477" width="18.125" style="317" customWidth="1"/>
    <col min="4478" max="4478" width="25" style="317" customWidth="1"/>
    <col min="4479" max="4482" width="10.375" style="317" customWidth="1"/>
    <col min="4483" max="4484" width="12.625" style="317"/>
    <col min="4485" max="4486" width="10.375" style="317" customWidth="1"/>
    <col min="4487" max="4487" width="11.375" style="317" customWidth="1"/>
    <col min="4488" max="4488" width="11.75" style="317" customWidth="1"/>
    <col min="4489" max="4489" width="11.125" style="317" customWidth="1"/>
    <col min="4490" max="4490" width="11.625" style="317" customWidth="1"/>
    <col min="4491" max="4491" width="10.75" style="317" customWidth="1"/>
    <col min="4492" max="4493" width="10.375" style="317" customWidth="1"/>
    <col min="4494" max="4499" width="12.625" style="317"/>
    <col min="4500" max="4503" width="11.625" style="317" customWidth="1"/>
    <col min="4504" max="4515" width="12.625" style="317"/>
    <col min="4516" max="4516" width="7.125" style="317" customWidth="1"/>
    <col min="4517" max="4517" width="26.75" style="317" customWidth="1"/>
    <col min="4518" max="4518" width="12.875" style="317" customWidth="1"/>
    <col min="4519" max="4520" width="12.625" style="317"/>
    <col min="4521" max="4521" width="12.25" style="317" customWidth="1"/>
    <col min="4522" max="4522" width="12.125" style="317" customWidth="1"/>
    <col min="4523" max="4523" width="11.875" style="317" customWidth="1"/>
    <col min="4524" max="4524" width="12.625" style="317"/>
    <col min="4525" max="4525" width="12.375" style="317" customWidth="1"/>
    <col min="4526" max="4582" width="12.625" style="317"/>
    <col min="4583" max="4583" width="9.375" style="317" customWidth="1"/>
    <col min="4584" max="4587" width="12.625" style="317"/>
    <col min="4588" max="4588" width="12.25" style="317" customWidth="1"/>
    <col min="4589" max="4589" width="9.875" style="317" customWidth="1"/>
    <col min="4590" max="4590" width="11.25" style="317" customWidth="1"/>
    <col min="4591" max="4592" width="12.625" style="317"/>
    <col min="4593" max="4593" width="14.875" style="317" customWidth="1"/>
    <col min="4594" max="4605" width="12.625" style="317"/>
    <col min="4606" max="4609" width="0" style="317" hidden="1" customWidth="1"/>
    <col min="4610" max="4610" width="4.375" style="317" customWidth="1"/>
    <col min="4611" max="4611" width="39.125" style="317" customWidth="1"/>
    <col min="4612" max="4612" width="17.75" style="317" customWidth="1"/>
    <col min="4613" max="4614" width="11.875" style="317" customWidth="1"/>
    <col min="4615" max="4615" width="7.375" style="317" customWidth="1"/>
    <col min="4616" max="4616" width="10.125" style="317" customWidth="1"/>
    <col min="4617" max="4618" width="10.375" style="317" customWidth="1"/>
    <col min="4619" max="4619" width="7.25" style="317" customWidth="1"/>
    <col min="4620" max="4620" width="10.375" style="317" customWidth="1"/>
    <col min="4621" max="4622" width="9.125" style="317" customWidth="1"/>
    <col min="4623" max="4623" width="6.75" style="317" customWidth="1"/>
    <col min="4624" max="4624" width="9.125" style="317" customWidth="1"/>
    <col min="4625" max="4625" width="11" style="317" customWidth="1"/>
    <col min="4626" max="4626" width="11.25" style="317" customWidth="1"/>
    <col min="4627" max="4627" width="9.625" style="317" customWidth="1"/>
    <col min="4628" max="4628" width="10" style="317" customWidth="1"/>
    <col min="4629" max="4629" width="19.875" style="317" customWidth="1"/>
    <col min="4630" max="4633" width="0" style="317" hidden="1" customWidth="1"/>
    <col min="4634" max="4635" width="11.875" style="317" customWidth="1"/>
    <col min="4636" max="4636" width="7.375" style="317" customWidth="1"/>
    <col min="4637" max="4637" width="10.125" style="317" customWidth="1"/>
    <col min="4638" max="4639" width="10.375" style="317" customWidth="1"/>
    <col min="4640" max="4640" width="7.25" style="317" customWidth="1"/>
    <col min="4641" max="4641" width="10.375" style="317" customWidth="1"/>
    <col min="4642" max="4643" width="9.125" style="317" customWidth="1"/>
    <col min="4644" max="4644" width="6.75" style="317" customWidth="1"/>
    <col min="4645" max="4645" width="9.125" style="317" customWidth="1"/>
    <col min="4646" max="4646" width="11" style="317" customWidth="1"/>
    <col min="4647" max="4647" width="11.25" style="317" customWidth="1"/>
    <col min="4648" max="4648" width="9.625" style="317" customWidth="1"/>
    <col min="4649" max="4649" width="10" style="317" customWidth="1"/>
    <col min="4650" max="4650" width="9.625" style="317" customWidth="1"/>
    <col min="4651" max="4652" width="10.375" style="317" customWidth="1"/>
    <col min="4653" max="4653" width="11.375" style="317" customWidth="1"/>
    <col min="4654" max="4654" width="11.75" style="317" customWidth="1"/>
    <col min="4655" max="4655" width="11.125" style="317" customWidth="1"/>
    <col min="4656" max="4656" width="11.625" style="317" customWidth="1"/>
    <col min="4657" max="4657" width="10.75" style="317" customWidth="1"/>
    <col min="4658" max="4660" width="10.375" style="317" customWidth="1"/>
    <col min="4661" max="4661" width="13.625" style="317" customWidth="1"/>
    <col min="4662" max="4662" width="11.625" style="317" customWidth="1"/>
    <col min="4663" max="4663" width="11.875" style="317" customWidth="1"/>
    <col min="4664" max="4664" width="11.375" style="317" customWidth="1"/>
    <col min="4665" max="4666" width="13" style="317" customWidth="1"/>
    <col min="4667" max="4668" width="10.375" style="317" customWidth="1"/>
    <col min="4669" max="4669" width="11.25" style="317" customWidth="1"/>
    <col min="4670" max="4670" width="13.875" style="317" customWidth="1"/>
    <col min="4671" max="4671" width="10.375" style="317" customWidth="1"/>
    <col min="4672" max="4672" width="11.375" style="317" customWidth="1"/>
    <col min="4673" max="4678" width="10.375" style="317" customWidth="1"/>
    <col min="4679" max="4680" width="12.625" style="317"/>
    <col min="4681" max="4682" width="10.375" style="317" customWidth="1"/>
    <col min="4683" max="4683" width="11.375" style="317" customWidth="1"/>
    <col min="4684" max="4684" width="11.75" style="317" customWidth="1"/>
    <col min="4685" max="4685" width="11.125" style="317" customWidth="1"/>
    <col min="4686" max="4686" width="11.625" style="317" customWidth="1"/>
    <col min="4687" max="4687" width="10.75" style="317" customWidth="1"/>
    <col min="4688" max="4690" width="10.375" style="317" customWidth="1"/>
    <col min="4691" max="4691" width="13.625" style="317" customWidth="1"/>
    <col min="4692" max="4692" width="11.625" style="317" customWidth="1"/>
    <col min="4693" max="4693" width="11.875" style="317" customWidth="1"/>
    <col min="4694" max="4694" width="11.375" style="317" customWidth="1"/>
    <col min="4695" max="4696" width="13" style="317" customWidth="1"/>
    <col min="4697" max="4698" width="10.375" style="317" customWidth="1"/>
    <col min="4699" max="4699" width="11.25" style="317" customWidth="1"/>
    <col min="4700" max="4700" width="13.875" style="317" customWidth="1"/>
    <col min="4701" max="4701" width="10.375" style="317" customWidth="1"/>
    <col min="4702" max="4702" width="11.375" style="317" customWidth="1"/>
    <col min="4703" max="4708" width="10.375" style="317" customWidth="1"/>
    <col min="4709" max="4710" width="12.625" style="317"/>
    <col min="4711" max="4712" width="10.375" style="317" customWidth="1"/>
    <col min="4713" max="4713" width="11.375" style="317" customWidth="1"/>
    <col min="4714" max="4714" width="11.75" style="317" customWidth="1"/>
    <col min="4715" max="4715" width="11.125" style="317" customWidth="1"/>
    <col min="4716" max="4716" width="11.625" style="317" customWidth="1"/>
    <col min="4717" max="4717" width="10.75" style="317" customWidth="1"/>
    <col min="4718" max="4720" width="10.375" style="317" customWidth="1"/>
    <col min="4721" max="4721" width="13.625" style="317" customWidth="1"/>
    <col min="4722" max="4722" width="11.625" style="317" customWidth="1"/>
    <col min="4723" max="4723" width="11.875" style="317" customWidth="1"/>
    <col min="4724" max="4724" width="11.375" style="317" customWidth="1"/>
    <col min="4725" max="4726" width="13" style="317" customWidth="1"/>
    <col min="4727" max="4728" width="10.375" style="317" customWidth="1"/>
    <col min="4729" max="4729" width="11.25" style="317" customWidth="1"/>
    <col min="4730" max="4730" width="13.875" style="317" customWidth="1"/>
    <col min="4731" max="4731" width="10.375" style="317" customWidth="1"/>
    <col min="4732" max="4732" width="11.375" style="317" customWidth="1"/>
    <col min="4733" max="4733" width="18.125" style="317" customWidth="1"/>
    <col min="4734" max="4734" width="25" style="317" customWidth="1"/>
    <col min="4735" max="4738" width="10.375" style="317" customWidth="1"/>
    <col min="4739" max="4740" width="12.625" style="317"/>
    <col min="4741" max="4742" width="10.375" style="317" customWidth="1"/>
    <col min="4743" max="4743" width="11.375" style="317" customWidth="1"/>
    <col min="4744" max="4744" width="11.75" style="317" customWidth="1"/>
    <col min="4745" max="4745" width="11.125" style="317" customWidth="1"/>
    <col min="4746" max="4746" width="11.625" style="317" customWidth="1"/>
    <col min="4747" max="4747" width="10.75" style="317" customWidth="1"/>
    <col min="4748" max="4749" width="10.375" style="317" customWidth="1"/>
    <col min="4750" max="4755" width="12.625" style="317"/>
    <col min="4756" max="4759" width="11.625" style="317" customWidth="1"/>
    <col min="4760" max="4771" width="12.625" style="317"/>
    <col min="4772" max="4772" width="7.125" style="317" customWidth="1"/>
    <col min="4773" max="4773" width="26.75" style="317" customWidth="1"/>
    <col min="4774" max="4774" width="12.875" style="317" customWidth="1"/>
    <col min="4775" max="4776" width="12.625" style="317"/>
    <col min="4777" max="4777" width="12.25" style="317" customWidth="1"/>
    <col min="4778" max="4778" width="12.125" style="317" customWidth="1"/>
    <col min="4779" max="4779" width="11.875" style="317" customWidth="1"/>
    <col min="4780" max="4780" width="12.625" style="317"/>
    <col min="4781" max="4781" width="12.375" style="317" customWidth="1"/>
    <col min="4782" max="4838" width="12.625" style="317"/>
    <col min="4839" max="4839" width="9.375" style="317" customWidth="1"/>
    <col min="4840" max="4843" width="12.625" style="317"/>
    <col min="4844" max="4844" width="12.25" style="317" customWidth="1"/>
    <col min="4845" max="4845" width="9.875" style="317" customWidth="1"/>
    <col min="4846" max="4846" width="11.25" style="317" customWidth="1"/>
    <col min="4847" max="4848" width="12.625" style="317"/>
    <col min="4849" max="4849" width="14.875" style="317" customWidth="1"/>
    <col min="4850" max="4861" width="12.625" style="317"/>
    <col min="4862" max="4865" width="0" style="317" hidden="1" customWidth="1"/>
    <col min="4866" max="4866" width="4.375" style="317" customWidth="1"/>
    <col min="4867" max="4867" width="39.125" style="317" customWidth="1"/>
    <col min="4868" max="4868" width="17.75" style="317" customWidth="1"/>
    <col min="4869" max="4870" width="11.875" style="317" customWidth="1"/>
    <col min="4871" max="4871" width="7.375" style="317" customWidth="1"/>
    <col min="4872" max="4872" width="10.125" style="317" customWidth="1"/>
    <col min="4873" max="4874" width="10.375" style="317" customWidth="1"/>
    <col min="4875" max="4875" width="7.25" style="317" customWidth="1"/>
    <col min="4876" max="4876" width="10.375" style="317" customWidth="1"/>
    <col min="4877" max="4878" width="9.125" style="317" customWidth="1"/>
    <col min="4879" max="4879" width="6.75" style="317" customWidth="1"/>
    <col min="4880" max="4880" width="9.125" style="317" customWidth="1"/>
    <col min="4881" max="4881" width="11" style="317" customWidth="1"/>
    <col min="4882" max="4882" width="11.25" style="317" customWidth="1"/>
    <col min="4883" max="4883" width="9.625" style="317" customWidth="1"/>
    <col min="4884" max="4884" width="10" style="317" customWidth="1"/>
    <col min="4885" max="4885" width="19.875" style="317" customWidth="1"/>
    <col min="4886" max="4889" width="0" style="317" hidden="1" customWidth="1"/>
    <col min="4890" max="4891" width="11.875" style="317" customWidth="1"/>
    <col min="4892" max="4892" width="7.375" style="317" customWidth="1"/>
    <col min="4893" max="4893" width="10.125" style="317" customWidth="1"/>
    <col min="4894" max="4895" width="10.375" style="317" customWidth="1"/>
    <col min="4896" max="4896" width="7.25" style="317" customWidth="1"/>
    <col min="4897" max="4897" width="10.375" style="317" customWidth="1"/>
    <col min="4898" max="4899" width="9.125" style="317" customWidth="1"/>
    <col min="4900" max="4900" width="6.75" style="317" customWidth="1"/>
    <col min="4901" max="4901" width="9.125" style="317" customWidth="1"/>
    <col min="4902" max="4902" width="11" style="317" customWidth="1"/>
    <col min="4903" max="4903" width="11.25" style="317" customWidth="1"/>
    <col min="4904" max="4904" width="9.625" style="317" customWidth="1"/>
    <col min="4905" max="4905" width="10" style="317" customWidth="1"/>
    <col min="4906" max="4906" width="9.625" style="317" customWidth="1"/>
    <col min="4907" max="4908" width="10.375" style="317" customWidth="1"/>
    <col min="4909" max="4909" width="11.375" style="317" customWidth="1"/>
    <col min="4910" max="4910" width="11.75" style="317" customWidth="1"/>
    <col min="4911" max="4911" width="11.125" style="317" customWidth="1"/>
    <col min="4912" max="4912" width="11.625" style="317" customWidth="1"/>
    <col min="4913" max="4913" width="10.75" style="317" customWidth="1"/>
    <col min="4914" max="4916" width="10.375" style="317" customWidth="1"/>
    <col min="4917" max="4917" width="13.625" style="317" customWidth="1"/>
    <col min="4918" max="4918" width="11.625" style="317" customWidth="1"/>
    <col min="4919" max="4919" width="11.875" style="317" customWidth="1"/>
    <col min="4920" max="4920" width="11.375" style="317" customWidth="1"/>
    <col min="4921" max="4922" width="13" style="317" customWidth="1"/>
    <col min="4923" max="4924" width="10.375" style="317" customWidth="1"/>
    <col min="4925" max="4925" width="11.25" style="317" customWidth="1"/>
    <col min="4926" max="4926" width="13.875" style="317" customWidth="1"/>
    <col min="4927" max="4927" width="10.375" style="317" customWidth="1"/>
    <col min="4928" max="4928" width="11.375" style="317" customWidth="1"/>
    <col min="4929" max="4934" width="10.375" style="317" customWidth="1"/>
    <col min="4935" max="4936" width="12.625" style="317"/>
    <col min="4937" max="4938" width="10.375" style="317" customWidth="1"/>
    <col min="4939" max="4939" width="11.375" style="317" customWidth="1"/>
    <col min="4940" max="4940" width="11.75" style="317" customWidth="1"/>
    <col min="4941" max="4941" width="11.125" style="317" customWidth="1"/>
    <col min="4942" max="4942" width="11.625" style="317" customWidth="1"/>
    <col min="4943" max="4943" width="10.75" style="317" customWidth="1"/>
    <col min="4944" max="4946" width="10.375" style="317" customWidth="1"/>
    <col min="4947" max="4947" width="13.625" style="317" customWidth="1"/>
    <col min="4948" max="4948" width="11.625" style="317" customWidth="1"/>
    <col min="4949" max="4949" width="11.875" style="317" customWidth="1"/>
    <col min="4950" max="4950" width="11.375" style="317" customWidth="1"/>
    <col min="4951" max="4952" width="13" style="317" customWidth="1"/>
    <col min="4953" max="4954" width="10.375" style="317" customWidth="1"/>
    <col min="4955" max="4955" width="11.25" style="317" customWidth="1"/>
    <col min="4956" max="4956" width="13.875" style="317" customWidth="1"/>
    <col min="4957" max="4957" width="10.375" style="317" customWidth="1"/>
    <col min="4958" max="4958" width="11.375" style="317" customWidth="1"/>
    <col min="4959" max="4964" width="10.375" style="317" customWidth="1"/>
    <col min="4965" max="4966" width="12.625" style="317"/>
    <col min="4967" max="4968" width="10.375" style="317" customWidth="1"/>
    <col min="4969" max="4969" width="11.375" style="317" customWidth="1"/>
    <col min="4970" max="4970" width="11.75" style="317" customWidth="1"/>
    <col min="4971" max="4971" width="11.125" style="317" customWidth="1"/>
    <col min="4972" max="4972" width="11.625" style="317" customWidth="1"/>
    <col min="4973" max="4973" width="10.75" style="317" customWidth="1"/>
    <col min="4974" max="4976" width="10.375" style="317" customWidth="1"/>
    <col min="4977" max="4977" width="13.625" style="317" customWidth="1"/>
    <col min="4978" max="4978" width="11.625" style="317" customWidth="1"/>
    <col min="4979" max="4979" width="11.875" style="317" customWidth="1"/>
    <col min="4980" max="4980" width="11.375" style="317" customWidth="1"/>
    <col min="4981" max="4982" width="13" style="317" customWidth="1"/>
    <col min="4983" max="4984" width="10.375" style="317" customWidth="1"/>
    <col min="4985" max="4985" width="11.25" style="317" customWidth="1"/>
    <col min="4986" max="4986" width="13.875" style="317" customWidth="1"/>
    <col min="4987" max="4987" width="10.375" style="317" customWidth="1"/>
    <col min="4988" max="4988" width="11.375" style="317" customWidth="1"/>
    <col min="4989" max="4989" width="18.125" style="317" customWidth="1"/>
    <col min="4990" max="4990" width="25" style="317" customWidth="1"/>
    <col min="4991" max="4994" width="10.375" style="317" customWidth="1"/>
    <col min="4995" max="4996" width="12.625" style="317"/>
    <col min="4997" max="4998" width="10.375" style="317" customWidth="1"/>
    <col min="4999" max="4999" width="11.375" style="317" customWidth="1"/>
    <col min="5000" max="5000" width="11.75" style="317" customWidth="1"/>
    <col min="5001" max="5001" width="11.125" style="317" customWidth="1"/>
    <col min="5002" max="5002" width="11.625" style="317" customWidth="1"/>
    <col min="5003" max="5003" width="10.75" style="317" customWidth="1"/>
    <col min="5004" max="5005" width="10.375" style="317" customWidth="1"/>
    <col min="5006" max="5011" width="12.625" style="317"/>
    <col min="5012" max="5015" width="11.625" style="317" customWidth="1"/>
    <col min="5016" max="5027" width="12.625" style="317"/>
    <col min="5028" max="5028" width="7.125" style="317" customWidth="1"/>
    <col min="5029" max="5029" width="26.75" style="317" customWidth="1"/>
    <col min="5030" max="5030" width="12.875" style="317" customWidth="1"/>
    <col min="5031" max="5032" width="12.625" style="317"/>
    <col min="5033" max="5033" width="12.25" style="317" customWidth="1"/>
    <col min="5034" max="5034" width="12.125" style="317" customWidth="1"/>
    <col min="5035" max="5035" width="11.875" style="317" customWidth="1"/>
    <col min="5036" max="5036" width="12.625" style="317"/>
    <col min="5037" max="5037" width="12.375" style="317" customWidth="1"/>
    <col min="5038" max="5094" width="12.625" style="317"/>
    <col min="5095" max="5095" width="9.375" style="317" customWidth="1"/>
    <col min="5096" max="5099" width="12.625" style="317"/>
    <col min="5100" max="5100" width="12.25" style="317" customWidth="1"/>
    <col min="5101" max="5101" width="9.875" style="317" customWidth="1"/>
    <col min="5102" max="5102" width="11.25" style="317" customWidth="1"/>
    <col min="5103" max="5104" width="12.625" style="317"/>
    <col min="5105" max="5105" width="14.875" style="317" customWidth="1"/>
    <col min="5106" max="5117" width="12.625" style="317"/>
    <col min="5118" max="5121" width="0" style="317" hidden="1" customWidth="1"/>
    <col min="5122" max="5122" width="4.375" style="317" customWidth="1"/>
    <col min="5123" max="5123" width="39.125" style="317" customWidth="1"/>
    <col min="5124" max="5124" width="17.75" style="317" customWidth="1"/>
    <col min="5125" max="5126" width="11.875" style="317" customWidth="1"/>
    <col min="5127" max="5127" width="7.375" style="317" customWidth="1"/>
    <col min="5128" max="5128" width="10.125" style="317" customWidth="1"/>
    <col min="5129" max="5130" width="10.375" style="317" customWidth="1"/>
    <col min="5131" max="5131" width="7.25" style="317" customWidth="1"/>
    <col min="5132" max="5132" width="10.375" style="317" customWidth="1"/>
    <col min="5133" max="5134" width="9.125" style="317" customWidth="1"/>
    <col min="5135" max="5135" width="6.75" style="317" customWidth="1"/>
    <col min="5136" max="5136" width="9.125" style="317" customWidth="1"/>
    <col min="5137" max="5137" width="11" style="317" customWidth="1"/>
    <col min="5138" max="5138" width="11.25" style="317" customWidth="1"/>
    <col min="5139" max="5139" width="9.625" style="317" customWidth="1"/>
    <col min="5140" max="5140" width="10" style="317" customWidth="1"/>
    <col min="5141" max="5141" width="19.875" style="317" customWidth="1"/>
    <col min="5142" max="5145" width="0" style="317" hidden="1" customWidth="1"/>
    <col min="5146" max="5147" width="11.875" style="317" customWidth="1"/>
    <col min="5148" max="5148" width="7.375" style="317" customWidth="1"/>
    <col min="5149" max="5149" width="10.125" style="317" customWidth="1"/>
    <col min="5150" max="5151" width="10.375" style="317" customWidth="1"/>
    <col min="5152" max="5152" width="7.25" style="317" customWidth="1"/>
    <col min="5153" max="5153" width="10.375" style="317" customWidth="1"/>
    <col min="5154" max="5155" width="9.125" style="317" customWidth="1"/>
    <col min="5156" max="5156" width="6.75" style="317" customWidth="1"/>
    <col min="5157" max="5157" width="9.125" style="317" customWidth="1"/>
    <col min="5158" max="5158" width="11" style="317" customWidth="1"/>
    <col min="5159" max="5159" width="11.25" style="317" customWidth="1"/>
    <col min="5160" max="5160" width="9.625" style="317" customWidth="1"/>
    <col min="5161" max="5161" width="10" style="317" customWidth="1"/>
    <col min="5162" max="5162" width="9.625" style="317" customWidth="1"/>
    <col min="5163" max="5164" width="10.375" style="317" customWidth="1"/>
    <col min="5165" max="5165" width="11.375" style="317" customWidth="1"/>
    <col min="5166" max="5166" width="11.75" style="317" customWidth="1"/>
    <col min="5167" max="5167" width="11.125" style="317" customWidth="1"/>
    <col min="5168" max="5168" width="11.625" style="317" customWidth="1"/>
    <col min="5169" max="5169" width="10.75" style="317" customWidth="1"/>
    <col min="5170" max="5172" width="10.375" style="317" customWidth="1"/>
    <col min="5173" max="5173" width="13.625" style="317" customWidth="1"/>
    <col min="5174" max="5174" width="11.625" style="317" customWidth="1"/>
    <col min="5175" max="5175" width="11.875" style="317" customWidth="1"/>
    <col min="5176" max="5176" width="11.375" style="317" customWidth="1"/>
    <col min="5177" max="5178" width="13" style="317" customWidth="1"/>
    <col min="5179" max="5180" width="10.375" style="317" customWidth="1"/>
    <col min="5181" max="5181" width="11.25" style="317" customWidth="1"/>
    <col min="5182" max="5182" width="13.875" style="317" customWidth="1"/>
    <col min="5183" max="5183" width="10.375" style="317" customWidth="1"/>
    <col min="5184" max="5184" width="11.375" style="317" customWidth="1"/>
    <col min="5185" max="5190" width="10.375" style="317" customWidth="1"/>
    <col min="5191" max="5192" width="12.625" style="317"/>
    <col min="5193" max="5194" width="10.375" style="317" customWidth="1"/>
    <col min="5195" max="5195" width="11.375" style="317" customWidth="1"/>
    <col min="5196" max="5196" width="11.75" style="317" customWidth="1"/>
    <col min="5197" max="5197" width="11.125" style="317" customWidth="1"/>
    <col min="5198" max="5198" width="11.625" style="317" customWidth="1"/>
    <col min="5199" max="5199" width="10.75" style="317" customWidth="1"/>
    <col min="5200" max="5202" width="10.375" style="317" customWidth="1"/>
    <col min="5203" max="5203" width="13.625" style="317" customWidth="1"/>
    <col min="5204" max="5204" width="11.625" style="317" customWidth="1"/>
    <col min="5205" max="5205" width="11.875" style="317" customWidth="1"/>
    <col min="5206" max="5206" width="11.375" style="317" customWidth="1"/>
    <col min="5207" max="5208" width="13" style="317" customWidth="1"/>
    <col min="5209" max="5210" width="10.375" style="317" customWidth="1"/>
    <col min="5211" max="5211" width="11.25" style="317" customWidth="1"/>
    <col min="5212" max="5212" width="13.875" style="317" customWidth="1"/>
    <col min="5213" max="5213" width="10.375" style="317" customWidth="1"/>
    <col min="5214" max="5214" width="11.375" style="317" customWidth="1"/>
    <col min="5215" max="5220" width="10.375" style="317" customWidth="1"/>
    <col min="5221" max="5222" width="12.625" style="317"/>
    <col min="5223" max="5224" width="10.375" style="317" customWidth="1"/>
    <col min="5225" max="5225" width="11.375" style="317" customWidth="1"/>
    <col min="5226" max="5226" width="11.75" style="317" customWidth="1"/>
    <col min="5227" max="5227" width="11.125" style="317" customWidth="1"/>
    <col min="5228" max="5228" width="11.625" style="317" customWidth="1"/>
    <col min="5229" max="5229" width="10.75" style="317" customWidth="1"/>
    <col min="5230" max="5232" width="10.375" style="317" customWidth="1"/>
    <col min="5233" max="5233" width="13.625" style="317" customWidth="1"/>
    <col min="5234" max="5234" width="11.625" style="317" customWidth="1"/>
    <col min="5235" max="5235" width="11.875" style="317" customWidth="1"/>
    <col min="5236" max="5236" width="11.375" style="317" customWidth="1"/>
    <col min="5237" max="5238" width="13" style="317" customWidth="1"/>
    <col min="5239" max="5240" width="10.375" style="317" customWidth="1"/>
    <col min="5241" max="5241" width="11.25" style="317" customWidth="1"/>
    <col min="5242" max="5242" width="13.875" style="317" customWidth="1"/>
    <col min="5243" max="5243" width="10.375" style="317" customWidth="1"/>
    <col min="5244" max="5244" width="11.375" style="317" customWidth="1"/>
    <col min="5245" max="5245" width="18.125" style="317" customWidth="1"/>
    <col min="5246" max="5246" width="25" style="317" customWidth="1"/>
    <col min="5247" max="5250" width="10.375" style="317" customWidth="1"/>
    <col min="5251" max="5252" width="12.625" style="317"/>
    <col min="5253" max="5254" width="10.375" style="317" customWidth="1"/>
    <col min="5255" max="5255" width="11.375" style="317" customWidth="1"/>
    <col min="5256" max="5256" width="11.75" style="317" customWidth="1"/>
    <col min="5257" max="5257" width="11.125" style="317" customWidth="1"/>
    <col min="5258" max="5258" width="11.625" style="317" customWidth="1"/>
    <col min="5259" max="5259" width="10.75" style="317" customWidth="1"/>
    <col min="5260" max="5261" width="10.375" style="317" customWidth="1"/>
    <col min="5262" max="5267" width="12.625" style="317"/>
    <col min="5268" max="5271" width="11.625" style="317" customWidth="1"/>
    <col min="5272" max="5283" width="12.625" style="317"/>
    <col min="5284" max="5284" width="7.125" style="317" customWidth="1"/>
    <col min="5285" max="5285" width="26.75" style="317" customWidth="1"/>
    <col min="5286" max="5286" width="12.875" style="317" customWidth="1"/>
    <col min="5287" max="5288" width="12.625" style="317"/>
    <col min="5289" max="5289" width="12.25" style="317" customWidth="1"/>
    <col min="5290" max="5290" width="12.125" style="317" customWidth="1"/>
    <col min="5291" max="5291" width="11.875" style="317" customWidth="1"/>
    <col min="5292" max="5292" width="12.625" style="317"/>
    <col min="5293" max="5293" width="12.375" style="317" customWidth="1"/>
    <col min="5294" max="5350" width="12.625" style="317"/>
    <col min="5351" max="5351" width="9.375" style="317" customWidth="1"/>
    <col min="5352" max="5355" width="12.625" style="317"/>
    <col min="5356" max="5356" width="12.25" style="317" customWidth="1"/>
    <col min="5357" max="5357" width="9.875" style="317" customWidth="1"/>
    <col min="5358" max="5358" width="11.25" style="317" customWidth="1"/>
    <col min="5359" max="5360" width="12.625" style="317"/>
    <col min="5361" max="5361" width="14.875" style="317" customWidth="1"/>
    <col min="5362" max="5373" width="12.625" style="317"/>
    <col min="5374" max="5377" width="0" style="317" hidden="1" customWidth="1"/>
    <col min="5378" max="5378" width="4.375" style="317" customWidth="1"/>
    <col min="5379" max="5379" width="39.125" style="317" customWidth="1"/>
    <col min="5380" max="5380" width="17.75" style="317" customWidth="1"/>
    <col min="5381" max="5382" width="11.875" style="317" customWidth="1"/>
    <col min="5383" max="5383" width="7.375" style="317" customWidth="1"/>
    <col min="5384" max="5384" width="10.125" style="317" customWidth="1"/>
    <col min="5385" max="5386" width="10.375" style="317" customWidth="1"/>
    <col min="5387" max="5387" width="7.25" style="317" customWidth="1"/>
    <col min="5388" max="5388" width="10.375" style="317" customWidth="1"/>
    <col min="5389" max="5390" width="9.125" style="317" customWidth="1"/>
    <col min="5391" max="5391" width="6.75" style="317" customWidth="1"/>
    <col min="5392" max="5392" width="9.125" style="317" customWidth="1"/>
    <col min="5393" max="5393" width="11" style="317" customWidth="1"/>
    <col min="5394" max="5394" width="11.25" style="317" customWidth="1"/>
    <col min="5395" max="5395" width="9.625" style="317" customWidth="1"/>
    <col min="5396" max="5396" width="10" style="317" customWidth="1"/>
    <col min="5397" max="5397" width="19.875" style="317" customWidth="1"/>
    <col min="5398" max="5401" width="0" style="317" hidden="1" customWidth="1"/>
    <col min="5402" max="5403" width="11.875" style="317" customWidth="1"/>
    <col min="5404" max="5404" width="7.375" style="317" customWidth="1"/>
    <col min="5405" max="5405" width="10.125" style="317" customWidth="1"/>
    <col min="5406" max="5407" width="10.375" style="317" customWidth="1"/>
    <col min="5408" max="5408" width="7.25" style="317" customWidth="1"/>
    <col min="5409" max="5409" width="10.375" style="317" customWidth="1"/>
    <col min="5410" max="5411" width="9.125" style="317" customWidth="1"/>
    <col min="5412" max="5412" width="6.75" style="317" customWidth="1"/>
    <col min="5413" max="5413" width="9.125" style="317" customWidth="1"/>
    <col min="5414" max="5414" width="11" style="317" customWidth="1"/>
    <col min="5415" max="5415" width="11.25" style="317" customWidth="1"/>
    <col min="5416" max="5416" width="9.625" style="317" customWidth="1"/>
    <col min="5417" max="5417" width="10" style="317" customWidth="1"/>
    <col min="5418" max="5418" width="9.625" style="317" customWidth="1"/>
    <col min="5419" max="5420" width="10.375" style="317" customWidth="1"/>
    <col min="5421" max="5421" width="11.375" style="317" customWidth="1"/>
    <col min="5422" max="5422" width="11.75" style="317" customWidth="1"/>
    <col min="5423" max="5423" width="11.125" style="317" customWidth="1"/>
    <col min="5424" max="5424" width="11.625" style="317" customWidth="1"/>
    <col min="5425" max="5425" width="10.75" style="317" customWidth="1"/>
    <col min="5426" max="5428" width="10.375" style="317" customWidth="1"/>
    <col min="5429" max="5429" width="13.625" style="317" customWidth="1"/>
    <col min="5430" max="5430" width="11.625" style="317" customWidth="1"/>
    <col min="5431" max="5431" width="11.875" style="317" customWidth="1"/>
    <col min="5432" max="5432" width="11.375" style="317" customWidth="1"/>
    <col min="5433" max="5434" width="13" style="317" customWidth="1"/>
    <col min="5435" max="5436" width="10.375" style="317" customWidth="1"/>
    <col min="5437" max="5437" width="11.25" style="317" customWidth="1"/>
    <col min="5438" max="5438" width="13.875" style="317" customWidth="1"/>
    <col min="5439" max="5439" width="10.375" style="317" customWidth="1"/>
    <col min="5440" max="5440" width="11.375" style="317" customWidth="1"/>
    <col min="5441" max="5446" width="10.375" style="317" customWidth="1"/>
    <col min="5447" max="5448" width="12.625" style="317"/>
    <col min="5449" max="5450" width="10.375" style="317" customWidth="1"/>
    <col min="5451" max="5451" width="11.375" style="317" customWidth="1"/>
    <col min="5452" max="5452" width="11.75" style="317" customWidth="1"/>
    <col min="5453" max="5453" width="11.125" style="317" customWidth="1"/>
    <col min="5454" max="5454" width="11.625" style="317" customWidth="1"/>
    <col min="5455" max="5455" width="10.75" style="317" customWidth="1"/>
    <col min="5456" max="5458" width="10.375" style="317" customWidth="1"/>
    <col min="5459" max="5459" width="13.625" style="317" customWidth="1"/>
    <col min="5460" max="5460" width="11.625" style="317" customWidth="1"/>
    <col min="5461" max="5461" width="11.875" style="317" customWidth="1"/>
    <col min="5462" max="5462" width="11.375" style="317" customWidth="1"/>
    <col min="5463" max="5464" width="13" style="317" customWidth="1"/>
    <col min="5465" max="5466" width="10.375" style="317" customWidth="1"/>
    <col min="5467" max="5467" width="11.25" style="317" customWidth="1"/>
    <col min="5468" max="5468" width="13.875" style="317" customWidth="1"/>
    <col min="5469" max="5469" width="10.375" style="317" customWidth="1"/>
    <col min="5470" max="5470" width="11.375" style="317" customWidth="1"/>
    <col min="5471" max="5476" width="10.375" style="317" customWidth="1"/>
    <col min="5477" max="5478" width="12.625" style="317"/>
    <col min="5479" max="5480" width="10.375" style="317" customWidth="1"/>
    <col min="5481" max="5481" width="11.375" style="317" customWidth="1"/>
    <col min="5482" max="5482" width="11.75" style="317" customWidth="1"/>
    <col min="5483" max="5483" width="11.125" style="317" customWidth="1"/>
    <col min="5484" max="5484" width="11.625" style="317" customWidth="1"/>
    <col min="5485" max="5485" width="10.75" style="317" customWidth="1"/>
    <col min="5486" max="5488" width="10.375" style="317" customWidth="1"/>
    <col min="5489" max="5489" width="13.625" style="317" customWidth="1"/>
    <col min="5490" max="5490" width="11.625" style="317" customWidth="1"/>
    <col min="5491" max="5491" width="11.875" style="317" customWidth="1"/>
    <col min="5492" max="5492" width="11.375" style="317" customWidth="1"/>
    <col min="5493" max="5494" width="13" style="317" customWidth="1"/>
    <col min="5495" max="5496" width="10.375" style="317" customWidth="1"/>
    <col min="5497" max="5497" width="11.25" style="317" customWidth="1"/>
    <col min="5498" max="5498" width="13.875" style="317" customWidth="1"/>
    <col min="5499" max="5499" width="10.375" style="317" customWidth="1"/>
    <col min="5500" max="5500" width="11.375" style="317" customWidth="1"/>
    <col min="5501" max="5501" width="18.125" style="317" customWidth="1"/>
    <col min="5502" max="5502" width="25" style="317" customWidth="1"/>
    <col min="5503" max="5506" width="10.375" style="317" customWidth="1"/>
    <col min="5507" max="5508" width="12.625" style="317"/>
    <col min="5509" max="5510" width="10.375" style="317" customWidth="1"/>
    <col min="5511" max="5511" width="11.375" style="317" customWidth="1"/>
    <col min="5512" max="5512" width="11.75" style="317" customWidth="1"/>
    <col min="5513" max="5513" width="11.125" style="317" customWidth="1"/>
    <col min="5514" max="5514" width="11.625" style="317" customWidth="1"/>
    <col min="5515" max="5515" width="10.75" style="317" customWidth="1"/>
    <col min="5516" max="5517" width="10.375" style="317" customWidth="1"/>
    <col min="5518" max="5523" width="12.625" style="317"/>
    <col min="5524" max="5527" width="11.625" style="317" customWidth="1"/>
    <col min="5528" max="5539" width="12.625" style="317"/>
    <col min="5540" max="5540" width="7.125" style="317" customWidth="1"/>
    <col min="5541" max="5541" width="26.75" style="317" customWidth="1"/>
    <col min="5542" max="5542" width="12.875" style="317" customWidth="1"/>
    <col min="5543" max="5544" width="12.625" style="317"/>
    <col min="5545" max="5545" width="12.25" style="317" customWidth="1"/>
    <col min="5546" max="5546" width="12.125" style="317" customWidth="1"/>
    <col min="5547" max="5547" width="11.875" style="317" customWidth="1"/>
    <col min="5548" max="5548" width="12.625" style="317"/>
    <col min="5549" max="5549" width="12.375" style="317" customWidth="1"/>
    <col min="5550" max="5606" width="12.625" style="317"/>
    <col min="5607" max="5607" width="9.375" style="317" customWidth="1"/>
    <col min="5608" max="5611" width="12.625" style="317"/>
    <col min="5612" max="5612" width="12.25" style="317" customWidth="1"/>
    <col min="5613" max="5613" width="9.875" style="317" customWidth="1"/>
    <col min="5614" max="5614" width="11.25" style="317" customWidth="1"/>
    <col min="5615" max="5616" width="12.625" style="317"/>
    <col min="5617" max="5617" width="14.875" style="317" customWidth="1"/>
    <col min="5618" max="5629" width="12.625" style="317"/>
    <col min="5630" max="5633" width="0" style="317" hidden="1" customWidth="1"/>
    <col min="5634" max="5634" width="4.375" style="317" customWidth="1"/>
    <col min="5635" max="5635" width="39.125" style="317" customWidth="1"/>
    <col min="5636" max="5636" width="17.75" style="317" customWidth="1"/>
    <col min="5637" max="5638" width="11.875" style="317" customWidth="1"/>
    <col min="5639" max="5639" width="7.375" style="317" customWidth="1"/>
    <col min="5640" max="5640" width="10.125" style="317" customWidth="1"/>
    <col min="5641" max="5642" width="10.375" style="317" customWidth="1"/>
    <col min="5643" max="5643" width="7.25" style="317" customWidth="1"/>
    <col min="5644" max="5644" width="10.375" style="317" customWidth="1"/>
    <col min="5645" max="5646" width="9.125" style="317" customWidth="1"/>
    <col min="5647" max="5647" width="6.75" style="317" customWidth="1"/>
    <col min="5648" max="5648" width="9.125" style="317" customWidth="1"/>
    <col min="5649" max="5649" width="11" style="317" customWidth="1"/>
    <col min="5650" max="5650" width="11.25" style="317" customWidth="1"/>
    <col min="5651" max="5651" width="9.625" style="317" customWidth="1"/>
    <col min="5652" max="5652" width="10" style="317" customWidth="1"/>
    <col min="5653" max="5653" width="19.875" style="317" customWidth="1"/>
    <col min="5654" max="5657" width="0" style="317" hidden="1" customWidth="1"/>
    <col min="5658" max="5659" width="11.875" style="317" customWidth="1"/>
    <col min="5660" max="5660" width="7.375" style="317" customWidth="1"/>
    <col min="5661" max="5661" width="10.125" style="317" customWidth="1"/>
    <col min="5662" max="5663" width="10.375" style="317" customWidth="1"/>
    <col min="5664" max="5664" width="7.25" style="317" customWidth="1"/>
    <col min="5665" max="5665" width="10.375" style="317" customWidth="1"/>
    <col min="5666" max="5667" width="9.125" style="317" customWidth="1"/>
    <col min="5668" max="5668" width="6.75" style="317" customWidth="1"/>
    <col min="5669" max="5669" width="9.125" style="317" customWidth="1"/>
    <col min="5670" max="5670" width="11" style="317" customWidth="1"/>
    <col min="5671" max="5671" width="11.25" style="317" customWidth="1"/>
    <col min="5672" max="5672" width="9.625" style="317" customWidth="1"/>
    <col min="5673" max="5673" width="10" style="317" customWidth="1"/>
    <col min="5674" max="5674" width="9.625" style="317" customWidth="1"/>
    <col min="5675" max="5676" width="10.375" style="317" customWidth="1"/>
    <col min="5677" max="5677" width="11.375" style="317" customWidth="1"/>
    <col min="5678" max="5678" width="11.75" style="317" customWidth="1"/>
    <col min="5679" max="5679" width="11.125" style="317" customWidth="1"/>
    <col min="5680" max="5680" width="11.625" style="317" customWidth="1"/>
    <col min="5681" max="5681" width="10.75" style="317" customWidth="1"/>
    <col min="5682" max="5684" width="10.375" style="317" customWidth="1"/>
    <col min="5685" max="5685" width="13.625" style="317" customWidth="1"/>
    <col min="5686" max="5686" width="11.625" style="317" customWidth="1"/>
    <col min="5687" max="5687" width="11.875" style="317" customWidth="1"/>
    <col min="5688" max="5688" width="11.375" style="317" customWidth="1"/>
    <col min="5689" max="5690" width="13" style="317" customWidth="1"/>
    <col min="5691" max="5692" width="10.375" style="317" customWidth="1"/>
    <col min="5693" max="5693" width="11.25" style="317" customWidth="1"/>
    <col min="5694" max="5694" width="13.875" style="317" customWidth="1"/>
    <col min="5695" max="5695" width="10.375" style="317" customWidth="1"/>
    <col min="5696" max="5696" width="11.375" style="317" customWidth="1"/>
    <col min="5697" max="5702" width="10.375" style="317" customWidth="1"/>
    <col min="5703" max="5704" width="12.625" style="317"/>
    <col min="5705" max="5706" width="10.375" style="317" customWidth="1"/>
    <col min="5707" max="5707" width="11.375" style="317" customWidth="1"/>
    <col min="5708" max="5708" width="11.75" style="317" customWidth="1"/>
    <col min="5709" max="5709" width="11.125" style="317" customWidth="1"/>
    <col min="5710" max="5710" width="11.625" style="317" customWidth="1"/>
    <col min="5711" max="5711" width="10.75" style="317" customWidth="1"/>
    <col min="5712" max="5714" width="10.375" style="317" customWidth="1"/>
    <col min="5715" max="5715" width="13.625" style="317" customWidth="1"/>
    <col min="5716" max="5716" width="11.625" style="317" customWidth="1"/>
    <col min="5717" max="5717" width="11.875" style="317" customWidth="1"/>
    <col min="5718" max="5718" width="11.375" style="317" customWidth="1"/>
    <col min="5719" max="5720" width="13" style="317" customWidth="1"/>
    <col min="5721" max="5722" width="10.375" style="317" customWidth="1"/>
    <col min="5723" max="5723" width="11.25" style="317" customWidth="1"/>
    <col min="5724" max="5724" width="13.875" style="317" customWidth="1"/>
    <col min="5725" max="5725" width="10.375" style="317" customWidth="1"/>
    <col min="5726" max="5726" width="11.375" style="317" customWidth="1"/>
    <col min="5727" max="5732" width="10.375" style="317" customWidth="1"/>
    <col min="5733" max="5734" width="12.625" style="317"/>
    <col min="5735" max="5736" width="10.375" style="317" customWidth="1"/>
    <col min="5737" max="5737" width="11.375" style="317" customWidth="1"/>
    <col min="5738" max="5738" width="11.75" style="317" customWidth="1"/>
    <col min="5739" max="5739" width="11.125" style="317" customWidth="1"/>
    <col min="5740" max="5740" width="11.625" style="317" customWidth="1"/>
    <col min="5741" max="5741" width="10.75" style="317" customWidth="1"/>
    <col min="5742" max="5744" width="10.375" style="317" customWidth="1"/>
    <col min="5745" max="5745" width="13.625" style="317" customWidth="1"/>
    <col min="5746" max="5746" width="11.625" style="317" customWidth="1"/>
    <col min="5747" max="5747" width="11.875" style="317" customWidth="1"/>
    <col min="5748" max="5748" width="11.375" style="317" customWidth="1"/>
    <col min="5749" max="5750" width="13" style="317" customWidth="1"/>
    <col min="5751" max="5752" width="10.375" style="317" customWidth="1"/>
    <col min="5753" max="5753" width="11.25" style="317" customWidth="1"/>
    <col min="5754" max="5754" width="13.875" style="317" customWidth="1"/>
    <col min="5755" max="5755" width="10.375" style="317" customWidth="1"/>
    <col min="5756" max="5756" width="11.375" style="317" customWidth="1"/>
    <col min="5757" max="5757" width="18.125" style="317" customWidth="1"/>
    <col min="5758" max="5758" width="25" style="317" customWidth="1"/>
    <col min="5759" max="5762" width="10.375" style="317" customWidth="1"/>
    <col min="5763" max="5764" width="12.625" style="317"/>
    <col min="5765" max="5766" width="10.375" style="317" customWidth="1"/>
    <col min="5767" max="5767" width="11.375" style="317" customWidth="1"/>
    <col min="5768" max="5768" width="11.75" style="317" customWidth="1"/>
    <col min="5769" max="5769" width="11.125" style="317" customWidth="1"/>
    <col min="5770" max="5770" width="11.625" style="317" customWidth="1"/>
    <col min="5771" max="5771" width="10.75" style="317" customWidth="1"/>
    <col min="5772" max="5773" width="10.375" style="317" customWidth="1"/>
    <col min="5774" max="5779" width="12.625" style="317"/>
    <col min="5780" max="5783" width="11.625" style="317" customWidth="1"/>
    <col min="5784" max="5795" width="12.625" style="317"/>
    <col min="5796" max="5796" width="7.125" style="317" customWidth="1"/>
    <col min="5797" max="5797" width="26.75" style="317" customWidth="1"/>
    <col min="5798" max="5798" width="12.875" style="317" customWidth="1"/>
    <col min="5799" max="5800" width="12.625" style="317"/>
    <col min="5801" max="5801" width="12.25" style="317" customWidth="1"/>
    <col min="5802" max="5802" width="12.125" style="317" customWidth="1"/>
    <col min="5803" max="5803" width="11.875" style="317" customWidth="1"/>
    <col min="5804" max="5804" width="12.625" style="317"/>
    <col min="5805" max="5805" width="12.375" style="317" customWidth="1"/>
    <col min="5806" max="5862" width="12.625" style="317"/>
    <col min="5863" max="5863" width="9.375" style="317" customWidth="1"/>
    <col min="5864" max="5867" width="12.625" style="317"/>
    <col min="5868" max="5868" width="12.25" style="317" customWidth="1"/>
    <col min="5869" max="5869" width="9.875" style="317" customWidth="1"/>
    <col min="5870" max="5870" width="11.25" style="317" customWidth="1"/>
    <col min="5871" max="5872" width="12.625" style="317"/>
    <col min="5873" max="5873" width="14.875" style="317" customWidth="1"/>
    <col min="5874" max="5885" width="12.625" style="317"/>
    <col min="5886" max="5889" width="0" style="317" hidden="1" customWidth="1"/>
    <col min="5890" max="5890" width="4.375" style="317" customWidth="1"/>
    <col min="5891" max="5891" width="39.125" style="317" customWidth="1"/>
    <col min="5892" max="5892" width="17.75" style="317" customWidth="1"/>
    <col min="5893" max="5894" width="11.875" style="317" customWidth="1"/>
    <col min="5895" max="5895" width="7.375" style="317" customWidth="1"/>
    <col min="5896" max="5896" width="10.125" style="317" customWidth="1"/>
    <col min="5897" max="5898" width="10.375" style="317" customWidth="1"/>
    <col min="5899" max="5899" width="7.25" style="317" customWidth="1"/>
    <col min="5900" max="5900" width="10.375" style="317" customWidth="1"/>
    <col min="5901" max="5902" width="9.125" style="317" customWidth="1"/>
    <col min="5903" max="5903" width="6.75" style="317" customWidth="1"/>
    <col min="5904" max="5904" width="9.125" style="317" customWidth="1"/>
    <col min="5905" max="5905" width="11" style="317" customWidth="1"/>
    <col min="5906" max="5906" width="11.25" style="317" customWidth="1"/>
    <col min="5907" max="5907" width="9.625" style="317" customWidth="1"/>
    <col min="5908" max="5908" width="10" style="317" customWidth="1"/>
    <col min="5909" max="5909" width="19.875" style="317" customWidth="1"/>
    <col min="5910" max="5913" width="0" style="317" hidden="1" customWidth="1"/>
    <col min="5914" max="5915" width="11.875" style="317" customWidth="1"/>
    <col min="5916" max="5916" width="7.375" style="317" customWidth="1"/>
    <col min="5917" max="5917" width="10.125" style="317" customWidth="1"/>
    <col min="5918" max="5919" width="10.375" style="317" customWidth="1"/>
    <col min="5920" max="5920" width="7.25" style="317" customWidth="1"/>
    <col min="5921" max="5921" width="10.375" style="317" customWidth="1"/>
    <col min="5922" max="5923" width="9.125" style="317" customWidth="1"/>
    <col min="5924" max="5924" width="6.75" style="317" customWidth="1"/>
    <col min="5925" max="5925" width="9.125" style="317" customWidth="1"/>
    <col min="5926" max="5926" width="11" style="317" customWidth="1"/>
    <col min="5927" max="5927" width="11.25" style="317" customWidth="1"/>
    <col min="5928" max="5928" width="9.625" style="317" customWidth="1"/>
    <col min="5929" max="5929" width="10" style="317" customWidth="1"/>
    <col min="5930" max="5930" width="9.625" style="317" customWidth="1"/>
    <col min="5931" max="5932" width="10.375" style="317" customWidth="1"/>
    <col min="5933" max="5933" width="11.375" style="317" customWidth="1"/>
    <col min="5934" max="5934" width="11.75" style="317" customWidth="1"/>
    <col min="5935" max="5935" width="11.125" style="317" customWidth="1"/>
    <col min="5936" max="5936" width="11.625" style="317" customWidth="1"/>
    <col min="5937" max="5937" width="10.75" style="317" customWidth="1"/>
    <col min="5938" max="5940" width="10.375" style="317" customWidth="1"/>
    <col min="5941" max="5941" width="13.625" style="317" customWidth="1"/>
    <col min="5942" max="5942" width="11.625" style="317" customWidth="1"/>
    <col min="5943" max="5943" width="11.875" style="317" customWidth="1"/>
    <col min="5944" max="5944" width="11.375" style="317" customWidth="1"/>
    <col min="5945" max="5946" width="13" style="317" customWidth="1"/>
    <col min="5947" max="5948" width="10.375" style="317" customWidth="1"/>
    <col min="5949" max="5949" width="11.25" style="317" customWidth="1"/>
    <col min="5950" max="5950" width="13.875" style="317" customWidth="1"/>
    <col min="5951" max="5951" width="10.375" style="317" customWidth="1"/>
    <col min="5952" max="5952" width="11.375" style="317" customWidth="1"/>
    <col min="5953" max="5958" width="10.375" style="317" customWidth="1"/>
    <col min="5959" max="5960" width="12.625" style="317"/>
    <col min="5961" max="5962" width="10.375" style="317" customWidth="1"/>
    <col min="5963" max="5963" width="11.375" style="317" customWidth="1"/>
    <col min="5964" max="5964" width="11.75" style="317" customWidth="1"/>
    <col min="5965" max="5965" width="11.125" style="317" customWidth="1"/>
    <col min="5966" max="5966" width="11.625" style="317" customWidth="1"/>
    <col min="5967" max="5967" width="10.75" style="317" customWidth="1"/>
    <col min="5968" max="5970" width="10.375" style="317" customWidth="1"/>
    <col min="5971" max="5971" width="13.625" style="317" customWidth="1"/>
    <col min="5972" max="5972" width="11.625" style="317" customWidth="1"/>
    <col min="5973" max="5973" width="11.875" style="317" customWidth="1"/>
    <col min="5974" max="5974" width="11.375" style="317" customWidth="1"/>
    <col min="5975" max="5976" width="13" style="317" customWidth="1"/>
    <col min="5977" max="5978" width="10.375" style="317" customWidth="1"/>
    <col min="5979" max="5979" width="11.25" style="317" customWidth="1"/>
    <col min="5980" max="5980" width="13.875" style="317" customWidth="1"/>
    <col min="5981" max="5981" width="10.375" style="317" customWidth="1"/>
    <col min="5982" max="5982" width="11.375" style="317" customWidth="1"/>
    <col min="5983" max="5988" width="10.375" style="317" customWidth="1"/>
    <col min="5989" max="5990" width="12.625" style="317"/>
    <col min="5991" max="5992" width="10.375" style="317" customWidth="1"/>
    <col min="5993" max="5993" width="11.375" style="317" customWidth="1"/>
    <col min="5994" max="5994" width="11.75" style="317" customWidth="1"/>
    <col min="5995" max="5995" width="11.125" style="317" customWidth="1"/>
    <col min="5996" max="5996" width="11.625" style="317" customWidth="1"/>
    <col min="5997" max="5997" width="10.75" style="317" customWidth="1"/>
    <col min="5998" max="6000" width="10.375" style="317" customWidth="1"/>
    <col min="6001" max="6001" width="13.625" style="317" customWidth="1"/>
    <col min="6002" max="6002" width="11.625" style="317" customWidth="1"/>
    <col min="6003" max="6003" width="11.875" style="317" customWidth="1"/>
    <col min="6004" max="6004" width="11.375" style="317" customWidth="1"/>
    <col min="6005" max="6006" width="13" style="317" customWidth="1"/>
    <col min="6007" max="6008" width="10.375" style="317" customWidth="1"/>
    <col min="6009" max="6009" width="11.25" style="317" customWidth="1"/>
    <col min="6010" max="6010" width="13.875" style="317" customWidth="1"/>
    <col min="6011" max="6011" width="10.375" style="317" customWidth="1"/>
    <col min="6012" max="6012" width="11.375" style="317" customWidth="1"/>
    <col min="6013" max="6013" width="18.125" style="317" customWidth="1"/>
    <col min="6014" max="6014" width="25" style="317" customWidth="1"/>
    <col min="6015" max="6018" width="10.375" style="317" customWidth="1"/>
    <col min="6019" max="6020" width="12.625" style="317"/>
    <col min="6021" max="6022" width="10.375" style="317" customWidth="1"/>
    <col min="6023" max="6023" width="11.375" style="317" customWidth="1"/>
    <col min="6024" max="6024" width="11.75" style="317" customWidth="1"/>
    <col min="6025" max="6025" width="11.125" style="317" customWidth="1"/>
    <col min="6026" max="6026" width="11.625" style="317" customWidth="1"/>
    <col min="6027" max="6027" width="10.75" style="317" customWidth="1"/>
    <col min="6028" max="6029" width="10.375" style="317" customWidth="1"/>
    <col min="6030" max="6035" width="12.625" style="317"/>
    <col min="6036" max="6039" width="11.625" style="317" customWidth="1"/>
    <col min="6040" max="6051" width="12.625" style="317"/>
    <col min="6052" max="6052" width="7.125" style="317" customWidth="1"/>
    <col min="6053" max="6053" width="26.75" style="317" customWidth="1"/>
    <col min="6054" max="6054" width="12.875" style="317" customWidth="1"/>
    <col min="6055" max="6056" width="12.625" style="317"/>
    <col min="6057" max="6057" width="12.25" style="317" customWidth="1"/>
    <col min="6058" max="6058" width="12.125" style="317" customWidth="1"/>
    <col min="6059" max="6059" width="11.875" style="317" customWidth="1"/>
    <col min="6060" max="6060" width="12.625" style="317"/>
    <col min="6061" max="6061" width="12.375" style="317" customWidth="1"/>
    <col min="6062" max="6118" width="12.625" style="317"/>
    <col min="6119" max="6119" width="9.375" style="317" customWidth="1"/>
    <col min="6120" max="6123" width="12.625" style="317"/>
    <col min="6124" max="6124" width="12.25" style="317" customWidth="1"/>
    <col min="6125" max="6125" width="9.875" style="317" customWidth="1"/>
    <col min="6126" max="6126" width="11.25" style="317" customWidth="1"/>
    <col min="6127" max="6128" width="12.625" style="317"/>
    <col min="6129" max="6129" width="14.875" style="317" customWidth="1"/>
    <col min="6130" max="6141" width="12.625" style="317"/>
    <col min="6142" max="6145" width="0" style="317" hidden="1" customWidth="1"/>
    <col min="6146" max="6146" width="4.375" style="317" customWidth="1"/>
    <col min="6147" max="6147" width="39.125" style="317" customWidth="1"/>
    <col min="6148" max="6148" width="17.75" style="317" customWidth="1"/>
    <col min="6149" max="6150" width="11.875" style="317" customWidth="1"/>
    <col min="6151" max="6151" width="7.375" style="317" customWidth="1"/>
    <col min="6152" max="6152" width="10.125" style="317" customWidth="1"/>
    <col min="6153" max="6154" width="10.375" style="317" customWidth="1"/>
    <col min="6155" max="6155" width="7.25" style="317" customWidth="1"/>
    <col min="6156" max="6156" width="10.375" style="317" customWidth="1"/>
    <col min="6157" max="6158" width="9.125" style="317" customWidth="1"/>
    <col min="6159" max="6159" width="6.75" style="317" customWidth="1"/>
    <col min="6160" max="6160" width="9.125" style="317" customWidth="1"/>
    <col min="6161" max="6161" width="11" style="317" customWidth="1"/>
    <col min="6162" max="6162" width="11.25" style="317" customWidth="1"/>
    <col min="6163" max="6163" width="9.625" style="317" customWidth="1"/>
    <col min="6164" max="6164" width="10" style="317" customWidth="1"/>
    <col min="6165" max="6165" width="19.875" style="317" customWidth="1"/>
    <col min="6166" max="6169" width="0" style="317" hidden="1" customWidth="1"/>
    <col min="6170" max="6171" width="11.875" style="317" customWidth="1"/>
    <col min="6172" max="6172" width="7.375" style="317" customWidth="1"/>
    <col min="6173" max="6173" width="10.125" style="317" customWidth="1"/>
    <col min="6174" max="6175" width="10.375" style="317" customWidth="1"/>
    <col min="6176" max="6176" width="7.25" style="317" customWidth="1"/>
    <col min="6177" max="6177" width="10.375" style="317" customWidth="1"/>
    <col min="6178" max="6179" width="9.125" style="317" customWidth="1"/>
    <col min="6180" max="6180" width="6.75" style="317" customWidth="1"/>
    <col min="6181" max="6181" width="9.125" style="317" customWidth="1"/>
    <col min="6182" max="6182" width="11" style="317" customWidth="1"/>
    <col min="6183" max="6183" width="11.25" style="317" customWidth="1"/>
    <col min="6184" max="6184" width="9.625" style="317" customWidth="1"/>
    <col min="6185" max="6185" width="10" style="317" customWidth="1"/>
    <col min="6186" max="6186" width="9.625" style="317" customWidth="1"/>
    <col min="6187" max="6188" width="10.375" style="317" customWidth="1"/>
    <col min="6189" max="6189" width="11.375" style="317" customWidth="1"/>
    <col min="6190" max="6190" width="11.75" style="317" customWidth="1"/>
    <col min="6191" max="6191" width="11.125" style="317" customWidth="1"/>
    <col min="6192" max="6192" width="11.625" style="317" customWidth="1"/>
    <col min="6193" max="6193" width="10.75" style="317" customWidth="1"/>
    <col min="6194" max="6196" width="10.375" style="317" customWidth="1"/>
    <col min="6197" max="6197" width="13.625" style="317" customWidth="1"/>
    <col min="6198" max="6198" width="11.625" style="317" customWidth="1"/>
    <col min="6199" max="6199" width="11.875" style="317" customWidth="1"/>
    <col min="6200" max="6200" width="11.375" style="317" customWidth="1"/>
    <col min="6201" max="6202" width="13" style="317" customWidth="1"/>
    <col min="6203" max="6204" width="10.375" style="317" customWidth="1"/>
    <col min="6205" max="6205" width="11.25" style="317" customWidth="1"/>
    <col min="6206" max="6206" width="13.875" style="317" customWidth="1"/>
    <col min="6207" max="6207" width="10.375" style="317" customWidth="1"/>
    <col min="6208" max="6208" width="11.375" style="317" customWidth="1"/>
    <col min="6209" max="6214" width="10.375" style="317" customWidth="1"/>
    <col min="6215" max="6216" width="12.625" style="317"/>
    <col min="6217" max="6218" width="10.375" style="317" customWidth="1"/>
    <col min="6219" max="6219" width="11.375" style="317" customWidth="1"/>
    <col min="6220" max="6220" width="11.75" style="317" customWidth="1"/>
    <col min="6221" max="6221" width="11.125" style="317" customWidth="1"/>
    <col min="6222" max="6222" width="11.625" style="317" customWidth="1"/>
    <col min="6223" max="6223" width="10.75" style="317" customWidth="1"/>
    <col min="6224" max="6226" width="10.375" style="317" customWidth="1"/>
    <col min="6227" max="6227" width="13.625" style="317" customWidth="1"/>
    <col min="6228" max="6228" width="11.625" style="317" customWidth="1"/>
    <col min="6229" max="6229" width="11.875" style="317" customWidth="1"/>
    <col min="6230" max="6230" width="11.375" style="317" customWidth="1"/>
    <col min="6231" max="6232" width="13" style="317" customWidth="1"/>
    <col min="6233" max="6234" width="10.375" style="317" customWidth="1"/>
    <col min="6235" max="6235" width="11.25" style="317" customWidth="1"/>
    <col min="6236" max="6236" width="13.875" style="317" customWidth="1"/>
    <col min="6237" max="6237" width="10.375" style="317" customWidth="1"/>
    <col min="6238" max="6238" width="11.375" style="317" customWidth="1"/>
    <col min="6239" max="6244" width="10.375" style="317" customWidth="1"/>
    <col min="6245" max="6246" width="12.625" style="317"/>
    <col min="6247" max="6248" width="10.375" style="317" customWidth="1"/>
    <col min="6249" max="6249" width="11.375" style="317" customWidth="1"/>
    <col min="6250" max="6250" width="11.75" style="317" customWidth="1"/>
    <col min="6251" max="6251" width="11.125" style="317" customWidth="1"/>
    <col min="6252" max="6252" width="11.625" style="317" customWidth="1"/>
    <col min="6253" max="6253" width="10.75" style="317" customWidth="1"/>
    <col min="6254" max="6256" width="10.375" style="317" customWidth="1"/>
    <col min="6257" max="6257" width="13.625" style="317" customWidth="1"/>
    <col min="6258" max="6258" width="11.625" style="317" customWidth="1"/>
    <col min="6259" max="6259" width="11.875" style="317" customWidth="1"/>
    <col min="6260" max="6260" width="11.375" style="317" customWidth="1"/>
    <col min="6261" max="6262" width="13" style="317" customWidth="1"/>
    <col min="6263" max="6264" width="10.375" style="317" customWidth="1"/>
    <col min="6265" max="6265" width="11.25" style="317" customWidth="1"/>
    <col min="6266" max="6266" width="13.875" style="317" customWidth="1"/>
    <col min="6267" max="6267" width="10.375" style="317" customWidth="1"/>
    <col min="6268" max="6268" width="11.375" style="317" customWidth="1"/>
    <col min="6269" max="6269" width="18.125" style="317" customWidth="1"/>
    <col min="6270" max="6270" width="25" style="317" customWidth="1"/>
    <col min="6271" max="6274" width="10.375" style="317" customWidth="1"/>
    <col min="6275" max="6276" width="12.625" style="317"/>
    <col min="6277" max="6278" width="10.375" style="317" customWidth="1"/>
    <col min="6279" max="6279" width="11.375" style="317" customWidth="1"/>
    <col min="6280" max="6280" width="11.75" style="317" customWidth="1"/>
    <col min="6281" max="6281" width="11.125" style="317" customWidth="1"/>
    <col min="6282" max="6282" width="11.625" style="317" customWidth="1"/>
    <col min="6283" max="6283" width="10.75" style="317" customWidth="1"/>
    <col min="6284" max="6285" width="10.375" style="317" customWidth="1"/>
    <col min="6286" max="6291" width="12.625" style="317"/>
    <col min="6292" max="6295" width="11.625" style="317" customWidth="1"/>
    <col min="6296" max="6307" width="12.625" style="317"/>
    <col min="6308" max="6308" width="7.125" style="317" customWidth="1"/>
    <col min="6309" max="6309" width="26.75" style="317" customWidth="1"/>
    <col min="6310" max="6310" width="12.875" style="317" customWidth="1"/>
    <col min="6311" max="6312" width="12.625" style="317"/>
    <col min="6313" max="6313" width="12.25" style="317" customWidth="1"/>
    <col min="6314" max="6314" width="12.125" style="317" customWidth="1"/>
    <col min="6315" max="6315" width="11.875" style="317" customWidth="1"/>
    <col min="6316" max="6316" width="12.625" style="317"/>
    <col min="6317" max="6317" width="12.375" style="317" customWidth="1"/>
    <col min="6318" max="6374" width="12.625" style="317"/>
    <col min="6375" max="6375" width="9.375" style="317" customWidth="1"/>
    <col min="6376" max="6379" width="12.625" style="317"/>
    <col min="6380" max="6380" width="12.25" style="317" customWidth="1"/>
    <col min="6381" max="6381" width="9.875" style="317" customWidth="1"/>
    <col min="6382" max="6382" width="11.25" style="317" customWidth="1"/>
    <col min="6383" max="6384" width="12.625" style="317"/>
    <col min="6385" max="6385" width="14.875" style="317" customWidth="1"/>
    <col min="6386" max="6397" width="12.625" style="317"/>
    <col min="6398" max="6401" width="0" style="317" hidden="1" customWidth="1"/>
    <col min="6402" max="6402" width="4.375" style="317" customWidth="1"/>
    <col min="6403" max="6403" width="39.125" style="317" customWidth="1"/>
    <col min="6404" max="6404" width="17.75" style="317" customWidth="1"/>
    <col min="6405" max="6406" width="11.875" style="317" customWidth="1"/>
    <col min="6407" max="6407" width="7.375" style="317" customWidth="1"/>
    <col min="6408" max="6408" width="10.125" style="317" customWidth="1"/>
    <col min="6409" max="6410" width="10.375" style="317" customWidth="1"/>
    <col min="6411" max="6411" width="7.25" style="317" customWidth="1"/>
    <col min="6412" max="6412" width="10.375" style="317" customWidth="1"/>
    <col min="6413" max="6414" width="9.125" style="317" customWidth="1"/>
    <col min="6415" max="6415" width="6.75" style="317" customWidth="1"/>
    <col min="6416" max="6416" width="9.125" style="317" customWidth="1"/>
    <col min="6417" max="6417" width="11" style="317" customWidth="1"/>
    <col min="6418" max="6418" width="11.25" style="317" customWidth="1"/>
    <col min="6419" max="6419" width="9.625" style="317" customWidth="1"/>
    <col min="6420" max="6420" width="10" style="317" customWidth="1"/>
    <col min="6421" max="6421" width="19.875" style="317" customWidth="1"/>
    <col min="6422" max="6425" width="0" style="317" hidden="1" customWidth="1"/>
    <col min="6426" max="6427" width="11.875" style="317" customWidth="1"/>
    <col min="6428" max="6428" width="7.375" style="317" customWidth="1"/>
    <col min="6429" max="6429" width="10.125" style="317" customWidth="1"/>
    <col min="6430" max="6431" width="10.375" style="317" customWidth="1"/>
    <col min="6432" max="6432" width="7.25" style="317" customWidth="1"/>
    <col min="6433" max="6433" width="10.375" style="317" customWidth="1"/>
    <col min="6434" max="6435" width="9.125" style="317" customWidth="1"/>
    <col min="6436" max="6436" width="6.75" style="317" customWidth="1"/>
    <col min="6437" max="6437" width="9.125" style="317" customWidth="1"/>
    <col min="6438" max="6438" width="11" style="317" customWidth="1"/>
    <col min="6439" max="6439" width="11.25" style="317" customWidth="1"/>
    <col min="6440" max="6440" width="9.625" style="317" customWidth="1"/>
    <col min="6441" max="6441" width="10" style="317" customWidth="1"/>
    <col min="6442" max="6442" width="9.625" style="317" customWidth="1"/>
    <col min="6443" max="6444" width="10.375" style="317" customWidth="1"/>
    <col min="6445" max="6445" width="11.375" style="317" customWidth="1"/>
    <col min="6446" max="6446" width="11.75" style="317" customWidth="1"/>
    <col min="6447" max="6447" width="11.125" style="317" customWidth="1"/>
    <col min="6448" max="6448" width="11.625" style="317" customWidth="1"/>
    <col min="6449" max="6449" width="10.75" style="317" customWidth="1"/>
    <col min="6450" max="6452" width="10.375" style="317" customWidth="1"/>
    <col min="6453" max="6453" width="13.625" style="317" customWidth="1"/>
    <col min="6454" max="6454" width="11.625" style="317" customWidth="1"/>
    <col min="6455" max="6455" width="11.875" style="317" customWidth="1"/>
    <col min="6456" max="6456" width="11.375" style="317" customWidth="1"/>
    <col min="6457" max="6458" width="13" style="317" customWidth="1"/>
    <col min="6459" max="6460" width="10.375" style="317" customWidth="1"/>
    <col min="6461" max="6461" width="11.25" style="317" customWidth="1"/>
    <col min="6462" max="6462" width="13.875" style="317" customWidth="1"/>
    <col min="6463" max="6463" width="10.375" style="317" customWidth="1"/>
    <col min="6464" max="6464" width="11.375" style="317" customWidth="1"/>
    <col min="6465" max="6470" width="10.375" style="317" customWidth="1"/>
    <col min="6471" max="6472" width="12.625" style="317"/>
    <col min="6473" max="6474" width="10.375" style="317" customWidth="1"/>
    <col min="6475" max="6475" width="11.375" style="317" customWidth="1"/>
    <col min="6476" max="6476" width="11.75" style="317" customWidth="1"/>
    <col min="6477" max="6477" width="11.125" style="317" customWidth="1"/>
    <col min="6478" max="6478" width="11.625" style="317" customWidth="1"/>
    <col min="6479" max="6479" width="10.75" style="317" customWidth="1"/>
    <col min="6480" max="6482" width="10.375" style="317" customWidth="1"/>
    <col min="6483" max="6483" width="13.625" style="317" customWidth="1"/>
    <col min="6484" max="6484" width="11.625" style="317" customWidth="1"/>
    <col min="6485" max="6485" width="11.875" style="317" customWidth="1"/>
    <col min="6486" max="6486" width="11.375" style="317" customWidth="1"/>
    <col min="6487" max="6488" width="13" style="317" customWidth="1"/>
    <col min="6489" max="6490" width="10.375" style="317" customWidth="1"/>
    <col min="6491" max="6491" width="11.25" style="317" customWidth="1"/>
    <col min="6492" max="6492" width="13.875" style="317" customWidth="1"/>
    <col min="6493" max="6493" width="10.375" style="317" customWidth="1"/>
    <col min="6494" max="6494" width="11.375" style="317" customWidth="1"/>
    <col min="6495" max="6500" width="10.375" style="317" customWidth="1"/>
    <col min="6501" max="6502" width="12.625" style="317"/>
    <col min="6503" max="6504" width="10.375" style="317" customWidth="1"/>
    <col min="6505" max="6505" width="11.375" style="317" customWidth="1"/>
    <col min="6506" max="6506" width="11.75" style="317" customWidth="1"/>
    <col min="6507" max="6507" width="11.125" style="317" customWidth="1"/>
    <col min="6508" max="6508" width="11.625" style="317" customWidth="1"/>
    <col min="6509" max="6509" width="10.75" style="317" customWidth="1"/>
    <col min="6510" max="6512" width="10.375" style="317" customWidth="1"/>
    <col min="6513" max="6513" width="13.625" style="317" customWidth="1"/>
    <col min="6514" max="6514" width="11.625" style="317" customWidth="1"/>
    <col min="6515" max="6515" width="11.875" style="317" customWidth="1"/>
    <col min="6516" max="6516" width="11.375" style="317" customWidth="1"/>
    <col min="6517" max="6518" width="13" style="317" customWidth="1"/>
    <col min="6519" max="6520" width="10.375" style="317" customWidth="1"/>
    <col min="6521" max="6521" width="11.25" style="317" customWidth="1"/>
    <col min="6522" max="6522" width="13.875" style="317" customWidth="1"/>
    <col min="6523" max="6523" width="10.375" style="317" customWidth="1"/>
    <col min="6524" max="6524" width="11.375" style="317" customWidth="1"/>
    <col min="6525" max="6525" width="18.125" style="317" customWidth="1"/>
    <col min="6526" max="6526" width="25" style="317" customWidth="1"/>
    <col min="6527" max="6530" width="10.375" style="317" customWidth="1"/>
    <col min="6531" max="6532" width="12.625" style="317"/>
    <col min="6533" max="6534" width="10.375" style="317" customWidth="1"/>
    <col min="6535" max="6535" width="11.375" style="317" customWidth="1"/>
    <col min="6536" max="6536" width="11.75" style="317" customWidth="1"/>
    <col min="6537" max="6537" width="11.125" style="317" customWidth="1"/>
    <col min="6538" max="6538" width="11.625" style="317" customWidth="1"/>
    <col min="6539" max="6539" width="10.75" style="317" customWidth="1"/>
    <col min="6540" max="6541" width="10.375" style="317" customWidth="1"/>
    <col min="6542" max="6547" width="12.625" style="317"/>
    <col min="6548" max="6551" width="11.625" style="317" customWidth="1"/>
    <col min="6552" max="6563" width="12.625" style="317"/>
    <col min="6564" max="6564" width="7.125" style="317" customWidth="1"/>
    <col min="6565" max="6565" width="26.75" style="317" customWidth="1"/>
    <col min="6566" max="6566" width="12.875" style="317" customWidth="1"/>
    <col min="6567" max="6568" width="12.625" style="317"/>
    <col min="6569" max="6569" width="12.25" style="317" customWidth="1"/>
    <col min="6570" max="6570" width="12.125" style="317" customWidth="1"/>
    <col min="6571" max="6571" width="11.875" style="317" customWidth="1"/>
    <col min="6572" max="6572" width="12.625" style="317"/>
    <col min="6573" max="6573" width="12.375" style="317" customWidth="1"/>
    <col min="6574" max="6630" width="12.625" style="317"/>
    <col min="6631" max="6631" width="9.375" style="317" customWidth="1"/>
    <col min="6632" max="6635" width="12.625" style="317"/>
    <col min="6636" max="6636" width="12.25" style="317" customWidth="1"/>
    <col min="6637" max="6637" width="9.875" style="317" customWidth="1"/>
    <col min="6638" max="6638" width="11.25" style="317" customWidth="1"/>
    <col min="6639" max="6640" width="12.625" style="317"/>
    <col min="6641" max="6641" width="14.875" style="317" customWidth="1"/>
    <col min="6642" max="6653" width="12.625" style="317"/>
    <col min="6654" max="6657" width="0" style="317" hidden="1" customWidth="1"/>
    <col min="6658" max="6658" width="4.375" style="317" customWidth="1"/>
    <col min="6659" max="6659" width="39.125" style="317" customWidth="1"/>
    <col min="6660" max="6660" width="17.75" style="317" customWidth="1"/>
    <col min="6661" max="6662" width="11.875" style="317" customWidth="1"/>
    <col min="6663" max="6663" width="7.375" style="317" customWidth="1"/>
    <col min="6664" max="6664" width="10.125" style="317" customWidth="1"/>
    <col min="6665" max="6666" width="10.375" style="317" customWidth="1"/>
    <col min="6667" max="6667" width="7.25" style="317" customWidth="1"/>
    <col min="6668" max="6668" width="10.375" style="317" customWidth="1"/>
    <col min="6669" max="6670" width="9.125" style="317" customWidth="1"/>
    <col min="6671" max="6671" width="6.75" style="317" customWidth="1"/>
    <col min="6672" max="6672" width="9.125" style="317" customWidth="1"/>
    <col min="6673" max="6673" width="11" style="317" customWidth="1"/>
    <col min="6674" max="6674" width="11.25" style="317" customWidth="1"/>
    <col min="6675" max="6675" width="9.625" style="317" customWidth="1"/>
    <col min="6676" max="6676" width="10" style="317" customWidth="1"/>
    <col min="6677" max="6677" width="19.875" style="317" customWidth="1"/>
    <col min="6678" max="6681" width="0" style="317" hidden="1" customWidth="1"/>
    <col min="6682" max="6683" width="11.875" style="317" customWidth="1"/>
    <col min="6684" max="6684" width="7.375" style="317" customWidth="1"/>
    <col min="6685" max="6685" width="10.125" style="317" customWidth="1"/>
    <col min="6686" max="6687" width="10.375" style="317" customWidth="1"/>
    <col min="6688" max="6688" width="7.25" style="317" customWidth="1"/>
    <col min="6689" max="6689" width="10.375" style="317" customWidth="1"/>
    <col min="6690" max="6691" width="9.125" style="317" customWidth="1"/>
    <col min="6692" max="6692" width="6.75" style="317" customWidth="1"/>
    <col min="6693" max="6693" width="9.125" style="317" customWidth="1"/>
    <col min="6694" max="6694" width="11" style="317" customWidth="1"/>
    <col min="6695" max="6695" width="11.25" style="317" customWidth="1"/>
    <col min="6696" max="6696" width="9.625" style="317" customWidth="1"/>
    <col min="6697" max="6697" width="10" style="317" customWidth="1"/>
    <col min="6698" max="6698" width="9.625" style="317" customWidth="1"/>
    <col min="6699" max="6700" width="10.375" style="317" customWidth="1"/>
    <col min="6701" max="6701" width="11.375" style="317" customWidth="1"/>
    <col min="6702" max="6702" width="11.75" style="317" customWidth="1"/>
    <col min="6703" max="6703" width="11.125" style="317" customWidth="1"/>
    <col min="6704" max="6704" width="11.625" style="317" customWidth="1"/>
    <col min="6705" max="6705" width="10.75" style="317" customWidth="1"/>
    <col min="6706" max="6708" width="10.375" style="317" customWidth="1"/>
    <col min="6709" max="6709" width="13.625" style="317" customWidth="1"/>
    <col min="6710" max="6710" width="11.625" style="317" customWidth="1"/>
    <col min="6711" max="6711" width="11.875" style="317" customWidth="1"/>
    <col min="6712" max="6712" width="11.375" style="317" customWidth="1"/>
    <col min="6713" max="6714" width="13" style="317" customWidth="1"/>
    <col min="6715" max="6716" width="10.375" style="317" customWidth="1"/>
    <col min="6717" max="6717" width="11.25" style="317" customWidth="1"/>
    <col min="6718" max="6718" width="13.875" style="317" customWidth="1"/>
    <col min="6719" max="6719" width="10.375" style="317" customWidth="1"/>
    <col min="6720" max="6720" width="11.375" style="317" customWidth="1"/>
    <col min="6721" max="6726" width="10.375" style="317" customWidth="1"/>
    <col min="6727" max="6728" width="12.625" style="317"/>
    <col min="6729" max="6730" width="10.375" style="317" customWidth="1"/>
    <col min="6731" max="6731" width="11.375" style="317" customWidth="1"/>
    <col min="6732" max="6732" width="11.75" style="317" customWidth="1"/>
    <col min="6733" max="6733" width="11.125" style="317" customWidth="1"/>
    <col min="6734" max="6734" width="11.625" style="317" customWidth="1"/>
    <col min="6735" max="6735" width="10.75" style="317" customWidth="1"/>
    <col min="6736" max="6738" width="10.375" style="317" customWidth="1"/>
    <col min="6739" max="6739" width="13.625" style="317" customWidth="1"/>
    <col min="6740" max="6740" width="11.625" style="317" customWidth="1"/>
    <col min="6741" max="6741" width="11.875" style="317" customWidth="1"/>
    <col min="6742" max="6742" width="11.375" style="317" customWidth="1"/>
    <col min="6743" max="6744" width="13" style="317" customWidth="1"/>
    <col min="6745" max="6746" width="10.375" style="317" customWidth="1"/>
    <col min="6747" max="6747" width="11.25" style="317" customWidth="1"/>
    <col min="6748" max="6748" width="13.875" style="317" customWidth="1"/>
    <col min="6749" max="6749" width="10.375" style="317" customWidth="1"/>
    <col min="6750" max="6750" width="11.375" style="317" customWidth="1"/>
    <col min="6751" max="6756" width="10.375" style="317" customWidth="1"/>
    <col min="6757" max="6758" width="12.625" style="317"/>
    <col min="6759" max="6760" width="10.375" style="317" customWidth="1"/>
    <col min="6761" max="6761" width="11.375" style="317" customWidth="1"/>
    <col min="6762" max="6762" width="11.75" style="317" customWidth="1"/>
    <col min="6763" max="6763" width="11.125" style="317" customWidth="1"/>
    <col min="6764" max="6764" width="11.625" style="317" customWidth="1"/>
    <col min="6765" max="6765" width="10.75" style="317" customWidth="1"/>
    <col min="6766" max="6768" width="10.375" style="317" customWidth="1"/>
    <col min="6769" max="6769" width="13.625" style="317" customWidth="1"/>
    <col min="6770" max="6770" width="11.625" style="317" customWidth="1"/>
    <col min="6771" max="6771" width="11.875" style="317" customWidth="1"/>
    <col min="6772" max="6772" width="11.375" style="317" customWidth="1"/>
    <col min="6773" max="6774" width="13" style="317" customWidth="1"/>
    <col min="6775" max="6776" width="10.375" style="317" customWidth="1"/>
    <col min="6777" max="6777" width="11.25" style="317" customWidth="1"/>
    <col min="6778" max="6778" width="13.875" style="317" customWidth="1"/>
    <col min="6779" max="6779" width="10.375" style="317" customWidth="1"/>
    <col min="6780" max="6780" width="11.375" style="317" customWidth="1"/>
    <col min="6781" max="6781" width="18.125" style="317" customWidth="1"/>
    <col min="6782" max="6782" width="25" style="317" customWidth="1"/>
    <col min="6783" max="6786" width="10.375" style="317" customWidth="1"/>
    <col min="6787" max="6788" width="12.625" style="317"/>
    <col min="6789" max="6790" width="10.375" style="317" customWidth="1"/>
    <col min="6791" max="6791" width="11.375" style="317" customWidth="1"/>
    <col min="6792" max="6792" width="11.75" style="317" customWidth="1"/>
    <col min="6793" max="6793" width="11.125" style="317" customWidth="1"/>
    <col min="6794" max="6794" width="11.625" style="317" customWidth="1"/>
    <col min="6795" max="6795" width="10.75" style="317" customWidth="1"/>
    <col min="6796" max="6797" width="10.375" style="317" customWidth="1"/>
    <col min="6798" max="6803" width="12.625" style="317"/>
    <col min="6804" max="6807" width="11.625" style="317" customWidth="1"/>
    <col min="6808" max="6819" width="12.625" style="317"/>
    <col min="6820" max="6820" width="7.125" style="317" customWidth="1"/>
    <col min="6821" max="6821" width="26.75" style="317" customWidth="1"/>
    <col min="6822" max="6822" width="12.875" style="317" customWidth="1"/>
    <col min="6823" max="6824" width="12.625" style="317"/>
    <col min="6825" max="6825" width="12.25" style="317" customWidth="1"/>
    <col min="6826" max="6826" width="12.125" style="317" customWidth="1"/>
    <col min="6827" max="6827" width="11.875" style="317" customWidth="1"/>
    <col min="6828" max="6828" width="12.625" style="317"/>
    <col min="6829" max="6829" width="12.375" style="317" customWidth="1"/>
    <col min="6830" max="6886" width="12.625" style="317"/>
    <col min="6887" max="6887" width="9.375" style="317" customWidth="1"/>
    <col min="6888" max="6891" width="12.625" style="317"/>
    <col min="6892" max="6892" width="12.25" style="317" customWidth="1"/>
    <col min="6893" max="6893" width="9.875" style="317" customWidth="1"/>
    <col min="6894" max="6894" width="11.25" style="317" customWidth="1"/>
    <col min="6895" max="6896" width="12.625" style="317"/>
    <col min="6897" max="6897" width="14.875" style="317" customWidth="1"/>
    <col min="6898" max="6909" width="12.625" style="317"/>
    <col min="6910" max="6913" width="0" style="317" hidden="1" customWidth="1"/>
    <col min="6914" max="6914" width="4.375" style="317" customWidth="1"/>
    <col min="6915" max="6915" width="39.125" style="317" customWidth="1"/>
    <col min="6916" max="6916" width="17.75" style="317" customWidth="1"/>
    <col min="6917" max="6918" width="11.875" style="317" customWidth="1"/>
    <col min="6919" max="6919" width="7.375" style="317" customWidth="1"/>
    <col min="6920" max="6920" width="10.125" style="317" customWidth="1"/>
    <col min="6921" max="6922" width="10.375" style="317" customWidth="1"/>
    <col min="6923" max="6923" width="7.25" style="317" customWidth="1"/>
    <col min="6924" max="6924" width="10.375" style="317" customWidth="1"/>
    <col min="6925" max="6926" width="9.125" style="317" customWidth="1"/>
    <col min="6927" max="6927" width="6.75" style="317" customWidth="1"/>
    <col min="6928" max="6928" width="9.125" style="317" customWidth="1"/>
    <col min="6929" max="6929" width="11" style="317" customWidth="1"/>
    <col min="6930" max="6930" width="11.25" style="317" customWidth="1"/>
    <col min="6931" max="6931" width="9.625" style="317" customWidth="1"/>
    <col min="6932" max="6932" width="10" style="317" customWidth="1"/>
    <col min="6933" max="6933" width="19.875" style="317" customWidth="1"/>
    <col min="6934" max="6937" width="0" style="317" hidden="1" customWidth="1"/>
    <col min="6938" max="6939" width="11.875" style="317" customWidth="1"/>
    <col min="6940" max="6940" width="7.375" style="317" customWidth="1"/>
    <col min="6941" max="6941" width="10.125" style="317" customWidth="1"/>
    <col min="6942" max="6943" width="10.375" style="317" customWidth="1"/>
    <col min="6944" max="6944" width="7.25" style="317" customWidth="1"/>
    <col min="6945" max="6945" width="10.375" style="317" customWidth="1"/>
    <col min="6946" max="6947" width="9.125" style="317" customWidth="1"/>
    <col min="6948" max="6948" width="6.75" style="317" customWidth="1"/>
    <col min="6949" max="6949" width="9.125" style="317" customWidth="1"/>
    <col min="6950" max="6950" width="11" style="317" customWidth="1"/>
    <col min="6951" max="6951" width="11.25" style="317" customWidth="1"/>
    <col min="6952" max="6952" width="9.625" style="317" customWidth="1"/>
    <col min="6953" max="6953" width="10" style="317" customWidth="1"/>
    <col min="6954" max="6954" width="9.625" style="317" customWidth="1"/>
    <col min="6955" max="6956" width="10.375" style="317" customWidth="1"/>
    <col min="6957" max="6957" width="11.375" style="317" customWidth="1"/>
    <col min="6958" max="6958" width="11.75" style="317" customWidth="1"/>
    <col min="6959" max="6959" width="11.125" style="317" customWidth="1"/>
    <col min="6960" max="6960" width="11.625" style="317" customWidth="1"/>
    <col min="6961" max="6961" width="10.75" style="317" customWidth="1"/>
    <col min="6962" max="6964" width="10.375" style="317" customWidth="1"/>
    <col min="6965" max="6965" width="13.625" style="317" customWidth="1"/>
    <col min="6966" max="6966" width="11.625" style="317" customWidth="1"/>
    <col min="6967" max="6967" width="11.875" style="317" customWidth="1"/>
    <col min="6968" max="6968" width="11.375" style="317" customWidth="1"/>
    <col min="6969" max="6970" width="13" style="317" customWidth="1"/>
    <col min="6971" max="6972" width="10.375" style="317" customWidth="1"/>
    <col min="6973" max="6973" width="11.25" style="317" customWidth="1"/>
    <col min="6974" max="6974" width="13.875" style="317" customWidth="1"/>
    <col min="6975" max="6975" width="10.375" style="317" customWidth="1"/>
    <col min="6976" max="6976" width="11.375" style="317" customWidth="1"/>
    <col min="6977" max="6982" width="10.375" style="317" customWidth="1"/>
    <col min="6983" max="6984" width="12.625" style="317"/>
    <col min="6985" max="6986" width="10.375" style="317" customWidth="1"/>
    <col min="6987" max="6987" width="11.375" style="317" customWidth="1"/>
    <col min="6988" max="6988" width="11.75" style="317" customWidth="1"/>
    <col min="6989" max="6989" width="11.125" style="317" customWidth="1"/>
    <col min="6990" max="6990" width="11.625" style="317" customWidth="1"/>
    <col min="6991" max="6991" width="10.75" style="317" customWidth="1"/>
    <col min="6992" max="6994" width="10.375" style="317" customWidth="1"/>
    <col min="6995" max="6995" width="13.625" style="317" customWidth="1"/>
    <col min="6996" max="6996" width="11.625" style="317" customWidth="1"/>
    <col min="6997" max="6997" width="11.875" style="317" customWidth="1"/>
    <col min="6998" max="6998" width="11.375" style="317" customWidth="1"/>
    <col min="6999" max="7000" width="13" style="317" customWidth="1"/>
    <col min="7001" max="7002" width="10.375" style="317" customWidth="1"/>
    <col min="7003" max="7003" width="11.25" style="317" customWidth="1"/>
    <col min="7004" max="7004" width="13.875" style="317" customWidth="1"/>
    <col min="7005" max="7005" width="10.375" style="317" customWidth="1"/>
    <col min="7006" max="7006" width="11.375" style="317" customWidth="1"/>
    <col min="7007" max="7012" width="10.375" style="317" customWidth="1"/>
    <col min="7013" max="7014" width="12.625" style="317"/>
    <col min="7015" max="7016" width="10.375" style="317" customWidth="1"/>
    <col min="7017" max="7017" width="11.375" style="317" customWidth="1"/>
    <col min="7018" max="7018" width="11.75" style="317" customWidth="1"/>
    <col min="7019" max="7019" width="11.125" style="317" customWidth="1"/>
    <col min="7020" max="7020" width="11.625" style="317" customWidth="1"/>
    <col min="7021" max="7021" width="10.75" style="317" customWidth="1"/>
    <col min="7022" max="7024" width="10.375" style="317" customWidth="1"/>
    <col min="7025" max="7025" width="13.625" style="317" customWidth="1"/>
    <col min="7026" max="7026" width="11.625" style="317" customWidth="1"/>
    <col min="7027" max="7027" width="11.875" style="317" customWidth="1"/>
    <col min="7028" max="7028" width="11.375" style="317" customWidth="1"/>
    <col min="7029" max="7030" width="13" style="317" customWidth="1"/>
    <col min="7031" max="7032" width="10.375" style="317" customWidth="1"/>
    <col min="7033" max="7033" width="11.25" style="317" customWidth="1"/>
    <col min="7034" max="7034" width="13.875" style="317" customWidth="1"/>
    <col min="7035" max="7035" width="10.375" style="317" customWidth="1"/>
    <col min="7036" max="7036" width="11.375" style="317" customWidth="1"/>
    <col min="7037" max="7037" width="18.125" style="317" customWidth="1"/>
    <col min="7038" max="7038" width="25" style="317" customWidth="1"/>
    <col min="7039" max="7042" width="10.375" style="317" customWidth="1"/>
    <col min="7043" max="7044" width="12.625" style="317"/>
    <col min="7045" max="7046" width="10.375" style="317" customWidth="1"/>
    <col min="7047" max="7047" width="11.375" style="317" customWidth="1"/>
    <col min="7048" max="7048" width="11.75" style="317" customWidth="1"/>
    <col min="7049" max="7049" width="11.125" style="317" customWidth="1"/>
    <col min="7050" max="7050" width="11.625" style="317" customWidth="1"/>
    <col min="7051" max="7051" width="10.75" style="317" customWidth="1"/>
    <col min="7052" max="7053" width="10.375" style="317" customWidth="1"/>
    <col min="7054" max="7059" width="12.625" style="317"/>
    <col min="7060" max="7063" width="11.625" style="317" customWidth="1"/>
    <col min="7064" max="7075" width="12.625" style="317"/>
    <col min="7076" max="7076" width="7.125" style="317" customWidth="1"/>
    <col min="7077" max="7077" width="26.75" style="317" customWidth="1"/>
    <col min="7078" max="7078" width="12.875" style="317" customWidth="1"/>
    <col min="7079" max="7080" width="12.625" style="317"/>
    <col min="7081" max="7081" width="12.25" style="317" customWidth="1"/>
    <col min="7082" max="7082" width="12.125" style="317" customWidth="1"/>
    <col min="7083" max="7083" width="11.875" style="317" customWidth="1"/>
    <col min="7084" max="7084" width="12.625" style="317"/>
    <col min="7085" max="7085" width="12.375" style="317" customWidth="1"/>
    <col min="7086" max="7142" width="12.625" style="317"/>
    <col min="7143" max="7143" width="9.375" style="317" customWidth="1"/>
    <col min="7144" max="7147" width="12.625" style="317"/>
    <col min="7148" max="7148" width="12.25" style="317" customWidth="1"/>
    <col min="7149" max="7149" width="9.875" style="317" customWidth="1"/>
    <col min="7150" max="7150" width="11.25" style="317" customWidth="1"/>
    <col min="7151" max="7152" width="12.625" style="317"/>
    <col min="7153" max="7153" width="14.875" style="317" customWidth="1"/>
    <col min="7154" max="7165" width="12.625" style="317"/>
    <col min="7166" max="7169" width="0" style="317" hidden="1" customWidth="1"/>
    <col min="7170" max="7170" width="4.375" style="317" customWidth="1"/>
    <col min="7171" max="7171" width="39.125" style="317" customWidth="1"/>
    <col min="7172" max="7172" width="17.75" style="317" customWidth="1"/>
    <col min="7173" max="7174" width="11.875" style="317" customWidth="1"/>
    <col min="7175" max="7175" width="7.375" style="317" customWidth="1"/>
    <col min="7176" max="7176" width="10.125" style="317" customWidth="1"/>
    <col min="7177" max="7178" width="10.375" style="317" customWidth="1"/>
    <col min="7179" max="7179" width="7.25" style="317" customWidth="1"/>
    <col min="7180" max="7180" width="10.375" style="317" customWidth="1"/>
    <col min="7181" max="7182" width="9.125" style="317" customWidth="1"/>
    <col min="7183" max="7183" width="6.75" style="317" customWidth="1"/>
    <col min="7184" max="7184" width="9.125" style="317" customWidth="1"/>
    <col min="7185" max="7185" width="11" style="317" customWidth="1"/>
    <col min="7186" max="7186" width="11.25" style="317" customWidth="1"/>
    <col min="7187" max="7187" width="9.625" style="317" customWidth="1"/>
    <col min="7188" max="7188" width="10" style="317" customWidth="1"/>
    <col min="7189" max="7189" width="19.875" style="317" customWidth="1"/>
    <col min="7190" max="7193" width="0" style="317" hidden="1" customWidth="1"/>
    <col min="7194" max="7195" width="11.875" style="317" customWidth="1"/>
    <col min="7196" max="7196" width="7.375" style="317" customWidth="1"/>
    <col min="7197" max="7197" width="10.125" style="317" customWidth="1"/>
    <col min="7198" max="7199" width="10.375" style="317" customWidth="1"/>
    <col min="7200" max="7200" width="7.25" style="317" customWidth="1"/>
    <col min="7201" max="7201" width="10.375" style="317" customWidth="1"/>
    <col min="7202" max="7203" width="9.125" style="317" customWidth="1"/>
    <col min="7204" max="7204" width="6.75" style="317" customWidth="1"/>
    <col min="7205" max="7205" width="9.125" style="317" customWidth="1"/>
    <col min="7206" max="7206" width="11" style="317" customWidth="1"/>
    <col min="7207" max="7207" width="11.25" style="317" customWidth="1"/>
    <col min="7208" max="7208" width="9.625" style="317" customWidth="1"/>
    <col min="7209" max="7209" width="10" style="317" customWidth="1"/>
    <col min="7210" max="7210" width="9.625" style="317" customWidth="1"/>
    <col min="7211" max="7212" width="10.375" style="317" customWidth="1"/>
    <col min="7213" max="7213" width="11.375" style="317" customWidth="1"/>
    <col min="7214" max="7214" width="11.75" style="317" customWidth="1"/>
    <col min="7215" max="7215" width="11.125" style="317" customWidth="1"/>
    <col min="7216" max="7216" width="11.625" style="317" customWidth="1"/>
    <col min="7217" max="7217" width="10.75" style="317" customWidth="1"/>
    <col min="7218" max="7220" width="10.375" style="317" customWidth="1"/>
    <col min="7221" max="7221" width="13.625" style="317" customWidth="1"/>
    <col min="7222" max="7222" width="11.625" style="317" customWidth="1"/>
    <col min="7223" max="7223" width="11.875" style="317" customWidth="1"/>
    <col min="7224" max="7224" width="11.375" style="317" customWidth="1"/>
    <col min="7225" max="7226" width="13" style="317" customWidth="1"/>
    <col min="7227" max="7228" width="10.375" style="317" customWidth="1"/>
    <col min="7229" max="7229" width="11.25" style="317" customWidth="1"/>
    <col min="7230" max="7230" width="13.875" style="317" customWidth="1"/>
    <col min="7231" max="7231" width="10.375" style="317" customWidth="1"/>
    <col min="7232" max="7232" width="11.375" style="317" customWidth="1"/>
    <col min="7233" max="7238" width="10.375" style="317" customWidth="1"/>
    <col min="7239" max="7240" width="12.625" style="317"/>
    <col min="7241" max="7242" width="10.375" style="317" customWidth="1"/>
    <col min="7243" max="7243" width="11.375" style="317" customWidth="1"/>
    <col min="7244" max="7244" width="11.75" style="317" customWidth="1"/>
    <col min="7245" max="7245" width="11.125" style="317" customWidth="1"/>
    <col min="7246" max="7246" width="11.625" style="317" customWidth="1"/>
    <col min="7247" max="7247" width="10.75" style="317" customWidth="1"/>
    <col min="7248" max="7250" width="10.375" style="317" customWidth="1"/>
    <col min="7251" max="7251" width="13.625" style="317" customWidth="1"/>
    <col min="7252" max="7252" width="11.625" style="317" customWidth="1"/>
    <col min="7253" max="7253" width="11.875" style="317" customWidth="1"/>
    <col min="7254" max="7254" width="11.375" style="317" customWidth="1"/>
    <col min="7255" max="7256" width="13" style="317" customWidth="1"/>
    <col min="7257" max="7258" width="10.375" style="317" customWidth="1"/>
    <col min="7259" max="7259" width="11.25" style="317" customWidth="1"/>
    <col min="7260" max="7260" width="13.875" style="317" customWidth="1"/>
    <col min="7261" max="7261" width="10.375" style="317" customWidth="1"/>
    <col min="7262" max="7262" width="11.375" style="317" customWidth="1"/>
    <col min="7263" max="7268" width="10.375" style="317" customWidth="1"/>
    <col min="7269" max="7270" width="12.625" style="317"/>
    <col min="7271" max="7272" width="10.375" style="317" customWidth="1"/>
    <col min="7273" max="7273" width="11.375" style="317" customWidth="1"/>
    <col min="7274" max="7274" width="11.75" style="317" customWidth="1"/>
    <col min="7275" max="7275" width="11.125" style="317" customWidth="1"/>
    <col min="7276" max="7276" width="11.625" style="317" customWidth="1"/>
    <col min="7277" max="7277" width="10.75" style="317" customWidth="1"/>
    <col min="7278" max="7280" width="10.375" style="317" customWidth="1"/>
    <col min="7281" max="7281" width="13.625" style="317" customWidth="1"/>
    <col min="7282" max="7282" width="11.625" style="317" customWidth="1"/>
    <col min="7283" max="7283" width="11.875" style="317" customWidth="1"/>
    <col min="7284" max="7284" width="11.375" style="317" customWidth="1"/>
    <col min="7285" max="7286" width="13" style="317" customWidth="1"/>
    <col min="7287" max="7288" width="10.375" style="317" customWidth="1"/>
    <col min="7289" max="7289" width="11.25" style="317" customWidth="1"/>
    <col min="7290" max="7290" width="13.875" style="317" customWidth="1"/>
    <col min="7291" max="7291" width="10.375" style="317" customWidth="1"/>
    <col min="7292" max="7292" width="11.375" style="317" customWidth="1"/>
    <col min="7293" max="7293" width="18.125" style="317" customWidth="1"/>
    <col min="7294" max="7294" width="25" style="317" customWidth="1"/>
    <col min="7295" max="7298" width="10.375" style="317" customWidth="1"/>
    <col min="7299" max="7300" width="12.625" style="317"/>
    <col min="7301" max="7302" width="10.375" style="317" customWidth="1"/>
    <col min="7303" max="7303" width="11.375" style="317" customWidth="1"/>
    <col min="7304" max="7304" width="11.75" style="317" customWidth="1"/>
    <col min="7305" max="7305" width="11.125" style="317" customWidth="1"/>
    <col min="7306" max="7306" width="11.625" style="317" customWidth="1"/>
    <col min="7307" max="7307" width="10.75" style="317" customWidth="1"/>
    <col min="7308" max="7309" width="10.375" style="317" customWidth="1"/>
    <col min="7310" max="7315" width="12.625" style="317"/>
    <col min="7316" max="7319" width="11.625" style="317" customWidth="1"/>
    <col min="7320" max="7331" width="12.625" style="317"/>
    <col min="7332" max="7332" width="7.125" style="317" customWidth="1"/>
    <col min="7333" max="7333" width="26.75" style="317" customWidth="1"/>
    <col min="7334" max="7334" width="12.875" style="317" customWidth="1"/>
    <col min="7335" max="7336" width="12.625" style="317"/>
    <col min="7337" max="7337" width="12.25" style="317" customWidth="1"/>
    <col min="7338" max="7338" width="12.125" style="317" customWidth="1"/>
    <col min="7339" max="7339" width="11.875" style="317" customWidth="1"/>
    <col min="7340" max="7340" width="12.625" style="317"/>
    <col min="7341" max="7341" width="12.375" style="317" customWidth="1"/>
    <col min="7342" max="7398" width="12.625" style="317"/>
    <col min="7399" max="7399" width="9.375" style="317" customWidth="1"/>
    <col min="7400" max="7403" width="12.625" style="317"/>
    <col min="7404" max="7404" width="12.25" style="317" customWidth="1"/>
    <col min="7405" max="7405" width="9.875" style="317" customWidth="1"/>
    <col min="7406" max="7406" width="11.25" style="317" customWidth="1"/>
    <col min="7407" max="7408" width="12.625" style="317"/>
    <col min="7409" max="7409" width="14.875" style="317" customWidth="1"/>
    <col min="7410" max="7421" width="12.625" style="317"/>
    <col min="7422" max="7425" width="0" style="317" hidden="1" customWidth="1"/>
    <col min="7426" max="7426" width="4.375" style="317" customWidth="1"/>
    <col min="7427" max="7427" width="39.125" style="317" customWidth="1"/>
    <col min="7428" max="7428" width="17.75" style="317" customWidth="1"/>
    <col min="7429" max="7430" width="11.875" style="317" customWidth="1"/>
    <col min="7431" max="7431" width="7.375" style="317" customWidth="1"/>
    <col min="7432" max="7432" width="10.125" style="317" customWidth="1"/>
    <col min="7433" max="7434" width="10.375" style="317" customWidth="1"/>
    <col min="7435" max="7435" width="7.25" style="317" customWidth="1"/>
    <col min="7436" max="7436" width="10.375" style="317" customWidth="1"/>
    <col min="7437" max="7438" width="9.125" style="317" customWidth="1"/>
    <col min="7439" max="7439" width="6.75" style="317" customWidth="1"/>
    <col min="7440" max="7440" width="9.125" style="317" customWidth="1"/>
    <col min="7441" max="7441" width="11" style="317" customWidth="1"/>
    <col min="7442" max="7442" width="11.25" style="317" customWidth="1"/>
    <col min="7443" max="7443" width="9.625" style="317" customWidth="1"/>
    <col min="7444" max="7444" width="10" style="317" customWidth="1"/>
    <col min="7445" max="7445" width="19.875" style="317" customWidth="1"/>
    <col min="7446" max="7449" width="0" style="317" hidden="1" customWidth="1"/>
    <col min="7450" max="7451" width="11.875" style="317" customWidth="1"/>
    <col min="7452" max="7452" width="7.375" style="317" customWidth="1"/>
    <col min="7453" max="7453" width="10.125" style="317" customWidth="1"/>
    <col min="7454" max="7455" width="10.375" style="317" customWidth="1"/>
    <col min="7456" max="7456" width="7.25" style="317" customWidth="1"/>
    <col min="7457" max="7457" width="10.375" style="317" customWidth="1"/>
    <col min="7458" max="7459" width="9.125" style="317" customWidth="1"/>
    <col min="7460" max="7460" width="6.75" style="317" customWidth="1"/>
    <col min="7461" max="7461" width="9.125" style="317" customWidth="1"/>
    <col min="7462" max="7462" width="11" style="317" customWidth="1"/>
    <col min="7463" max="7463" width="11.25" style="317" customWidth="1"/>
    <col min="7464" max="7464" width="9.625" style="317" customWidth="1"/>
    <col min="7465" max="7465" width="10" style="317" customWidth="1"/>
    <col min="7466" max="7466" width="9.625" style="317" customWidth="1"/>
    <col min="7467" max="7468" width="10.375" style="317" customWidth="1"/>
    <col min="7469" max="7469" width="11.375" style="317" customWidth="1"/>
    <col min="7470" max="7470" width="11.75" style="317" customWidth="1"/>
    <col min="7471" max="7471" width="11.125" style="317" customWidth="1"/>
    <col min="7472" max="7472" width="11.625" style="317" customWidth="1"/>
    <col min="7473" max="7473" width="10.75" style="317" customWidth="1"/>
    <col min="7474" max="7476" width="10.375" style="317" customWidth="1"/>
    <col min="7477" max="7477" width="13.625" style="317" customWidth="1"/>
    <col min="7478" max="7478" width="11.625" style="317" customWidth="1"/>
    <col min="7479" max="7479" width="11.875" style="317" customWidth="1"/>
    <col min="7480" max="7480" width="11.375" style="317" customWidth="1"/>
    <col min="7481" max="7482" width="13" style="317" customWidth="1"/>
    <col min="7483" max="7484" width="10.375" style="317" customWidth="1"/>
    <col min="7485" max="7485" width="11.25" style="317" customWidth="1"/>
    <col min="7486" max="7486" width="13.875" style="317" customWidth="1"/>
    <col min="7487" max="7487" width="10.375" style="317" customWidth="1"/>
    <col min="7488" max="7488" width="11.375" style="317" customWidth="1"/>
    <col min="7489" max="7494" width="10.375" style="317" customWidth="1"/>
    <col min="7495" max="7496" width="12.625" style="317"/>
    <col min="7497" max="7498" width="10.375" style="317" customWidth="1"/>
    <col min="7499" max="7499" width="11.375" style="317" customWidth="1"/>
    <col min="7500" max="7500" width="11.75" style="317" customWidth="1"/>
    <col min="7501" max="7501" width="11.125" style="317" customWidth="1"/>
    <col min="7502" max="7502" width="11.625" style="317" customWidth="1"/>
    <col min="7503" max="7503" width="10.75" style="317" customWidth="1"/>
    <col min="7504" max="7506" width="10.375" style="317" customWidth="1"/>
    <col min="7507" max="7507" width="13.625" style="317" customWidth="1"/>
    <col min="7508" max="7508" width="11.625" style="317" customWidth="1"/>
    <col min="7509" max="7509" width="11.875" style="317" customWidth="1"/>
    <col min="7510" max="7510" width="11.375" style="317" customWidth="1"/>
    <col min="7511" max="7512" width="13" style="317" customWidth="1"/>
    <col min="7513" max="7514" width="10.375" style="317" customWidth="1"/>
    <col min="7515" max="7515" width="11.25" style="317" customWidth="1"/>
    <col min="7516" max="7516" width="13.875" style="317" customWidth="1"/>
    <col min="7517" max="7517" width="10.375" style="317" customWidth="1"/>
    <col min="7518" max="7518" width="11.375" style="317" customWidth="1"/>
    <col min="7519" max="7524" width="10.375" style="317" customWidth="1"/>
    <col min="7525" max="7526" width="12.625" style="317"/>
    <col min="7527" max="7528" width="10.375" style="317" customWidth="1"/>
    <col min="7529" max="7529" width="11.375" style="317" customWidth="1"/>
    <col min="7530" max="7530" width="11.75" style="317" customWidth="1"/>
    <col min="7531" max="7531" width="11.125" style="317" customWidth="1"/>
    <col min="7532" max="7532" width="11.625" style="317" customWidth="1"/>
    <col min="7533" max="7533" width="10.75" style="317" customWidth="1"/>
    <col min="7534" max="7536" width="10.375" style="317" customWidth="1"/>
    <col min="7537" max="7537" width="13.625" style="317" customWidth="1"/>
    <col min="7538" max="7538" width="11.625" style="317" customWidth="1"/>
    <col min="7539" max="7539" width="11.875" style="317" customWidth="1"/>
    <col min="7540" max="7540" width="11.375" style="317" customWidth="1"/>
    <col min="7541" max="7542" width="13" style="317" customWidth="1"/>
    <col min="7543" max="7544" width="10.375" style="317" customWidth="1"/>
    <col min="7545" max="7545" width="11.25" style="317" customWidth="1"/>
    <col min="7546" max="7546" width="13.875" style="317" customWidth="1"/>
    <col min="7547" max="7547" width="10.375" style="317" customWidth="1"/>
    <col min="7548" max="7548" width="11.375" style="317" customWidth="1"/>
    <col min="7549" max="7549" width="18.125" style="317" customWidth="1"/>
    <col min="7550" max="7550" width="25" style="317" customWidth="1"/>
    <col min="7551" max="7554" width="10.375" style="317" customWidth="1"/>
    <col min="7555" max="7556" width="12.625" style="317"/>
    <col min="7557" max="7558" width="10.375" style="317" customWidth="1"/>
    <col min="7559" max="7559" width="11.375" style="317" customWidth="1"/>
    <col min="7560" max="7560" width="11.75" style="317" customWidth="1"/>
    <col min="7561" max="7561" width="11.125" style="317" customWidth="1"/>
    <col min="7562" max="7562" width="11.625" style="317" customWidth="1"/>
    <col min="7563" max="7563" width="10.75" style="317" customWidth="1"/>
    <col min="7564" max="7565" width="10.375" style="317" customWidth="1"/>
    <col min="7566" max="7571" width="12.625" style="317"/>
    <col min="7572" max="7575" width="11.625" style="317" customWidth="1"/>
    <col min="7576" max="7587" width="12.625" style="317"/>
    <col min="7588" max="7588" width="7.125" style="317" customWidth="1"/>
    <col min="7589" max="7589" width="26.75" style="317" customWidth="1"/>
    <col min="7590" max="7590" width="12.875" style="317" customWidth="1"/>
    <col min="7591" max="7592" width="12.625" style="317"/>
    <col min="7593" max="7593" width="12.25" style="317" customWidth="1"/>
    <col min="7594" max="7594" width="12.125" style="317" customWidth="1"/>
    <col min="7595" max="7595" width="11.875" style="317" customWidth="1"/>
    <col min="7596" max="7596" width="12.625" style="317"/>
    <col min="7597" max="7597" width="12.375" style="317" customWidth="1"/>
    <col min="7598" max="7654" width="12.625" style="317"/>
    <col min="7655" max="7655" width="9.375" style="317" customWidth="1"/>
    <col min="7656" max="7659" width="12.625" style="317"/>
    <col min="7660" max="7660" width="12.25" style="317" customWidth="1"/>
    <col min="7661" max="7661" width="9.875" style="317" customWidth="1"/>
    <col min="7662" max="7662" width="11.25" style="317" customWidth="1"/>
    <col min="7663" max="7664" width="12.625" style="317"/>
    <col min="7665" max="7665" width="14.875" style="317" customWidth="1"/>
    <col min="7666" max="7677" width="12.625" style="317"/>
    <col min="7678" max="7681" width="0" style="317" hidden="1" customWidth="1"/>
    <col min="7682" max="7682" width="4.375" style="317" customWidth="1"/>
    <col min="7683" max="7683" width="39.125" style="317" customWidth="1"/>
    <col min="7684" max="7684" width="17.75" style="317" customWidth="1"/>
    <col min="7685" max="7686" width="11.875" style="317" customWidth="1"/>
    <col min="7687" max="7687" width="7.375" style="317" customWidth="1"/>
    <col min="7688" max="7688" width="10.125" style="317" customWidth="1"/>
    <col min="7689" max="7690" width="10.375" style="317" customWidth="1"/>
    <col min="7691" max="7691" width="7.25" style="317" customWidth="1"/>
    <col min="7692" max="7692" width="10.375" style="317" customWidth="1"/>
    <col min="7693" max="7694" width="9.125" style="317" customWidth="1"/>
    <col min="7695" max="7695" width="6.75" style="317" customWidth="1"/>
    <col min="7696" max="7696" width="9.125" style="317" customWidth="1"/>
    <col min="7697" max="7697" width="11" style="317" customWidth="1"/>
    <col min="7698" max="7698" width="11.25" style="317" customWidth="1"/>
    <col min="7699" max="7699" width="9.625" style="317" customWidth="1"/>
    <col min="7700" max="7700" width="10" style="317" customWidth="1"/>
    <col min="7701" max="7701" width="19.875" style="317" customWidth="1"/>
    <col min="7702" max="7705" width="0" style="317" hidden="1" customWidth="1"/>
    <col min="7706" max="7707" width="11.875" style="317" customWidth="1"/>
    <col min="7708" max="7708" width="7.375" style="317" customWidth="1"/>
    <col min="7709" max="7709" width="10.125" style="317" customWidth="1"/>
    <col min="7710" max="7711" width="10.375" style="317" customWidth="1"/>
    <col min="7712" max="7712" width="7.25" style="317" customWidth="1"/>
    <col min="7713" max="7713" width="10.375" style="317" customWidth="1"/>
    <col min="7714" max="7715" width="9.125" style="317" customWidth="1"/>
    <col min="7716" max="7716" width="6.75" style="317" customWidth="1"/>
    <col min="7717" max="7717" width="9.125" style="317" customWidth="1"/>
    <col min="7718" max="7718" width="11" style="317" customWidth="1"/>
    <col min="7719" max="7719" width="11.25" style="317" customWidth="1"/>
    <col min="7720" max="7720" width="9.625" style="317" customWidth="1"/>
    <col min="7721" max="7721" width="10" style="317" customWidth="1"/>
    <col min="7722" max="7722" width="9.625" style="317" customWidth="1"/>
    <col min="7723" max="7724" width="10.375" style="317" customWidth="1"/>
    <col min="7725" max="7725" width="11.375" style="317" customWidth="1"/>
    <col min="7726" max="7726" width="11.75" style="317" customWidth="1"/>
    <col min="7727" max="7727" width="11.125" style="317" customWidth="1"/>
    <col min="7728" max="7728" width="11.625" style="317" customWidth="1"/>
    <col min="7729" max="7729" width="10.75" style="317" customWidth="1"/>
    <col min="7730" max="7732" width="10.375" style="317" customWidth="1"/>
    <col min="7733" max="7733" width="13.625" style="317" customWidth="1"/>
    <col min="7734" max="7734" width="11.625" style="317" customWidth="1"/>
    <col min="7735" max="7735" width="11.875" style="317" customWidth="1"/>
    <col min="7736" max="7736" width="11.375" style="317" customWidth="1"/>
    <col min="7737" max="7738" width="13" style="317" customWidth="1"/>
    <col min="7739" max="7740" width="10.375" style="317" customWidth="1"/>
    <col min="7741" max="7741" width="11.25" style="317" customWidth="1"/>
    <col min="7742" max="7742" width="13.875" style="317" customWidth="1"/>
    <col min="7743" max="7743" width="10.375" style="317" customWidth="1"/>
    <col min="7744" max="7744" width="11.375" style="317" customWidth="1"/>
    <col min="7745" max="7750" width="10.375" style="317" customWidth="1"/>
    <col min="7751" max="7752" width="12.625" style="317"/>
    <col min="7753" max="7754" width="10.375" style="317" customWidth="1"/>
    <col min="7755" max="7755" width="11.375" style="317" customWidth="1"/>
    <col min="7756" max="7756" width="11.75" style="317" customWidth="1"/>
    <col min="7757" max="7757" width="11.125" style="317" customWidth="1"/>
    <col min="7758" max="7758" width="11.625" style="317" customWidth="1"/>
    <col min="7759" max="7759" width="10.75" style="317" customWidth="1"/>
    <col min="7760" max="7762" width="10.375" style="317" customWidth="1"/>
    <col min="7763" max="7763" width="13.625" style="317" customWidth="1"/>
    <col min="7764" max="7764" width="11.625" style="317" customWidth="1"/>
    <col min="7765" max="7765" width="11.875" style="317" customWidth="1"/>
    <col min="7766" max="7766" width="11.375" style="317" customWidth="1"/>
    <col min="7767" max="7768" width="13" style="317" customWidth="1"/>
    <col min="7769" max="7770" width="10.375" style="317" customWidth="1"/>
    <col min="7771" max="7771" width="11.25" style="317" customWidth="1"/>
    <col min="7772" max="7772" width="13.875" style="317" customWidth="1"/>
    <col min="7773" max="7773" width="10.375" style="317" customWidth="1"/>
    <col min="7774" max="7774" width="11.375" style="317" customWidth="1"/>
    <col min="7775" max="7780" width="10.375" style="317" customWidth="1"/>
    <col min="7781" max="7782" width="12.625" style="317"/>
    <col min="7783" max="7784" width="10.375" style="317" customWidth="1"/>
    <col min="7785" max="7785" width="11.375" style="317" customWidth="1"/>
    <col min="7786" max="7786" width="11.75" style="317" customWidth="1"/>
    <col min="7787" max="7787" width="11.125" style="317" customWidth="1"/>
    <col min="7788" max="7788" width="11.625" style="317" customWidth="1"/>
    <col min="7789" max="7789" width="10.75" style="317" customWidth="1"/>
    <col min="7790" max="7792" width="10.375" style="317" customWidth="1"/>
    <col min="7793" max="7793" width="13.625" style="317" customWidth="1"/>
    <col min="7794" max="7794" width="11.625" style="317" customWidth="1"/>
    <col min="7795" max="7795" width="11.875" style="317" customWidth="1"/>
    <col min="7796" max="7796" width="11.375" style="317" customWidth="1"/>
    <col min="7797" max="7798" width="13" style="317" customWidth="1"/>
    <col min="7799" max="7800" width="10.375" style="317" customWidth="1"/>
    <col min="7801" max="7801" width="11.25" style="317" customWidth="1"/>
    <col min="7802" max="7802" width="13.875" style="317" customWidth="1"/>
    <col min="7803" max="7803" width="10.375" style="317" customWidth="1"/>
    <col min="7804" max="7804" width="11.375" style="317" customWidth="1"/>
    <col min="7805" max="7805" width="18.125" style="317" customWidth="1"/>
    <col min="7806" max="7806" width="25" style="317" customWidth="1"/>
    <col min="7807" max="7810" width="10.375" style="317" customWidth="1"/>
    <col min="7811" max="7812" width="12.625" style="317"/>
    <col min="7813" max="7814" width="10.375" style="317" customWidth="1"/>
    <col min="7815" max="7815" width="11.375" style="317" customWidth="1"/>
    <col min="7816" max="7816" width="11.75" style="317" customWidth="1"/>
    <col min="7817" max="7817" width="11.125" style="317" customWidth="1"/>
    <col min="7818" max="7818" width="11.625" style="317" customWidth="1"/>
    <col min="7819" max="7819" width="10.75" style="317" customWidth="1"/>
    <col min="7820" max="7821" width="10.375" style="317" customWidth="1"/>
    <col min="7822" max="7827" width="12.625" style="317"/>
    <col min="7828" max="7831" width="11.625" style="317" customWidth="1"/>
    <col min="7832" max="7843" width="12.625" style="317"/>
    <col min="7844" max="7844" width="7.125" style="317" customWidth="1"/>
    <col min="7845" max="7845" width="26.75" style="317" customWidth="1"/>
    <col min="7846" max="7846" width="12.875" style="317" customWidth="1"/>
    <col min="7847" max="7848" width="12.625" style="317"/>
    <col min="7849" max="7849" width="12.25" style="317" customWidth="1"/>
    <col min="7850" max="7850" width="12.125" style="317" customWidth="1"/>
    <col min="7851" max="7851" width="11.875" style="317" customWidth="1"/>
    <col min="7852" max="7852" width="12.625" style="317"/>
    <col min="7853" max="7853" width="12.375" style="317" customWidth="1"/>
    <col min="7854" max="7910" width="12.625" style="317"/>
    <col min="7911" max="7911" width="9.375" style="317" customWidth="1"/>
    <col min="7912" max="7915" width="12.625" style="317"/>
    <col min="7916" max="7916" width="12.25" style="317" customWidth="1"/>
    <col min="7917" max="7917" width="9.875" style="317" customWidth="1"/>
    <col min="7918" max="7918" width="11.25" style="317" customWidth="1"/>
    <col min="7919" max="7920" width="12.625" style="317"/>
    <col min="7921" max="7921" width="14.875" style="317" customWidth="1"/>
    <col min="7922" max="7933" width="12.625" style="317"/>
    <col min="7934" max="7937" width="0" style="317" hidden="1" customWidth="1"/>
    <col min="7938" max="7938" width="4.375" style="317" customWidth="1"/>
    <col min="7939" max="7939" width="39.125" style="317" customWidth="1"/>
    <col min="7940" max="7940" width="17.75" style="317" customWidth="1"/>
    <col min="7941" max="7942" width="11.875" style="317" customWidth="1"/>
    <col min="7943" max="7943" width="7.375" style="317" customWidth="1"/>
    <col min="7944" max="7944" width="10.125" style="317" customWidth="1"/>
    <col min="7945" max="7946" width="10.375" style="317" customWidth="1"/>
    <col min="7947" max="7947" width="7.25" style="317" customWidth="1"/>
    <col min="7948" max="7948" width="10.375" style="317" customWidth="1"/>
    <col min="7949" max="7950" width="9.125" style="317" customWidth="1"/>
    <col min="7951" max="7951" width="6.75" style="317" customWidth="1"/>
    <col min="7952" max="7952" width="9.125" style="317" customWidth="1"/>
    <col min="7953" max="7953" width="11" style="317" customWidth="1"/>
    <col min="7954" max="7954" width="11.25" style="317" customWidth="1"/>
    <col min="7955" max="7955" width="9.625" style="317" customWidth="1"/>
    <col min="7956" max="7956" width="10" style="317" customWidth="1"/>
    <col min="7957" max="7957" width="19.875" style="317" customWidth="1"/>
    <col min="7958" max="7961" width="0" style="317" hidden="1" customWidth="1"/>
    <col min="7962" max="7963" width="11.875" style="317" customWidth="1"/>
    <col min="7964" max="7964" width="7.375" style="317" customWidth="1"/>
    <col min="7965" max="7965" width="10.125" style="317" customWidth="1"/>
    <col min="7966" max="7967" width="10.375" style="317" customWidth="1"/>
    <col min="7968" max="7968" width="7.25" style="317" customWidth="1"/>
    <col min="7969" max="7969" width="10.375" style="317" customWidth="1"/>
    <col min="7970" max="7971" width="9.125" style="317" customWidth="1"/>
    <col min="7972" max="7972" width="6.75" style="317" customWidth="1"/>
    <col min="7973" max="7973" width="9.125" style="317" customWidth="1"/>
    <col min="7974" max="7974" width="11" style="317" customWidth="1"/>
    <col min="7975" max="7975" width="11.25" style="317" customWidth="1"/>
    <col min="7976" max="7976" width="9.625" style="317" customWidth="1"/>
    <col min="7977" max="7977" width="10" style="317" customWidth="1"/>
    <col min="7978" max="7978" width="9.625" style="317" customWidth="1"/>
    <col min="7979" max="7980" width="10.375" style="317" customWidth="1"/>
    <col min="7981" max="7981" width="11.375" style="317" customWidth="1"/>
    <col min="7982" max="7982" width="11.75" style="317" customWidth="1"/>
    <col min="7983" max="7983" width="11.125" style="317" customWidth="1"/>
    <col min="7984" max="7984" width="11.625" style="317" customWidth="1"/>
    <col min="7985" max="7985" width="10.75" style="317" customWidth="1"/>
    <col min="7986" max="7988" width="10.375" style="317" customWidth="1"/>
    <col min="7989" max="7989" width="13.625" style="317" customWidth="1"/>
    <col min="7990" max="7990" width="11.625" style="317" customWidth="1"/>
    <col min="7991" max="7991" width="11.875" style="317" customWidth="1"/>
    <col min="7992" max="7992" width="11.375" style="317" customWidth="1"/>
    <col min="7993" max="7994" width="13" style="317" customWidth="1"/>
    <col min="7995" max="7996" width="10.375" style="317" customWidth="1"/>
    <col min="7997" max="7997" width="11.25" style="317" customWidth="1"/>
    <col min="7998" max="7998" width="13.875" style="317" customWidth="1"/>
    <col min="7999" max="7999" width="10.375" style="317" customWidth="1"/>
    <col min="8000" max="8000" width="11.375" style="317" customWidth="1"/>
    <col min="8001" max="8006" width="10.375" style="317" customWidth="1"/>
    <col min="8007" max="8008" width="12.625" style="317"/>
    <col min="8009" max="8010" width="10.375" style="317" customWidth="1"/>
    <col min="8011" max="8011" width="11.375" style="317" customWidth="1"/>
    <col min="8012" max="8012" width="11.75" style="317" customWidth="1"/>
    <col min="8013" max="8013" width="11.125" style="317" customWidth="1"/>
    <col min="8014" max="8014" width="11.625" style="317" customWidth="1"/>
    <col min="8015" max="8015" width="10.75" style="317" customWidth="1"/>
    <col min="8016" max="8018" width="10.375" style="317" customWidth="1"/>
    <col min="8019" max="8019" width="13.625" style="317" customWidth="1"/>
    <col min="8020" max="8020" width="11.625" style="317" customWidth="1"/>
    <col min="8021" max="8021" width="11.875" style="317" customWidth="1"/>
    <col min="8022" max="8022" width="11.375" style="317" customWidth="1"/>
    <col min="8023" max="8024" width="13" style="317" customWidth="1"/>
    <col min="8025" max="8026" width="10.375" style="317" customWidth="1"/>
    <col min="8027" max="8027" width="11.25" style="317" customWidth="1"/>
    <col min="8028" max="8028" width="13.875" style="317" customWidth="1"/>
    <col min="8029" max="8029" width="10.375" style="317" customWidth="1"/>
    <col min="8030" max="8030" width="11.375" style="317" customWidth="1"/>
    <col min="8031" max="8036" width="10.375" style="317" customWidth="1"/>
    <col min="8037" max="8038" width="12.625" style="317"/>
    <col min="8039" max="8040" width="10.375" style="317" customWidth="1"/>
    <col min="8041" max="8041" width="11.375" style="317" customWidth="1"/>
    <col min="8042" max="8042" width="11.75" style="317" customWidth="1"/>
    <col min="8043" max="8043" width="11.125" style="317" customWidth="1"/>
    <col min="8044" max="8044" width="11.625" style="317" customWidth="1"/>
    <col min="8045" max="8045" width="10.75" style="317" customWidth="1"/>
    <col min="8046" max="8048" width="10.375" style="317" customWidth="1"/>
    <col min="8049" max="8049" width="13.625" style="317" customWidth="1"/>
    <col min="8050" max="8050" width="11.625" style="317" customWidth="1"/>
    <col min="8051" max="8051" width="11.875" style="317" customWidth="1"/>
    <col min="8052" max="8052" width="11.375" style="317" customWidth="1"/>
    <col min="8053" max="8054" width="13" style="317" customWidth="1"/>
    <col min="8055" max="8056" width="10.375" style="317" customWidth="1"/>
    <col min="8057" max="8057" width="11.25" style="317" customWidth="1"/>
    <col min="8058" max="8058" width="13.875" style="317" customWidth="1"/>
    <col min="8059" max="8059" width="10.375" style="317" customWidth="1"/>
    <col min="8060" max="8060" width="11.375" style="317" customWidth="1"/>
    <col min="8061" max="8061" width="18.125" style="317" customWidth="1"/>
    <col min="8062" max="8062" width="25" style="317" customWidth="1"/>
    <col min="8063" max="8066" width="10.375" style="317" customWidth="1"/>
    <col min="8067" max="8068" width="12.625" style="317"/>
    <col min="8069" max="8070" width="10.375" style="317" customWidth="1"/>
    <col min="8071" max="8071" width="11.375" style="317" customWidth="1"/>
    <col min="8072" max="8072" width="11.75" style="317" customWidth="1"/>
    <col min="8073" max="8073" width="11.125" style="317" customWidth="1"/>
    <col min="8074" max="8074" width="11.625" style="317" customWidth="1"/>
    <col min="8075" max="8075" width="10.75" style="317" customWidth="1"/>
    <col min="8076" max="8077" width="10.375" style="317" customWidth="1"/>
    <col min="8078" max="8083" width="12.625" style="317"/>
    <col min="8084" max="8087" width="11.625" style="317" customWidth="1"/>
    <col min="8088" max="8099" width="12.625" style="317"/>
    <col min="8100" max="8100" width="7.125" style="317" customWidth="1"/>
    <col min="8101" max="8101" width="26.75" style="317" customWidth="1"/>
    <col min="8102" max="8102" width="12.875" style="317" customWidth="1"/>
    <col min="8103" max="8104" width="12.625" style="317"/>
    <col min="8105" max="8105" width="12.25" style="317" customWidth="1"/>
    <col min="8106" max="8106" width="12.125" style="317" customWidth="1"/>
    <col min="8107" max="8107" width="11.875" style="317" customWidth="1"/>
    <col min="8108" max="8108" width="12.625" style="317"/>
    <col min="8109" max="8109" width="12.375" style="317" customWidth="1"/>
    <col min="8110" max="8166" width="12.625" style="317"/>
    <col min="8167" max="8167" width="9.375" style="317" customWidth="1"/>
    <col min="8168" max="8171" width="12.625" style="317"/>
    <col min="8172" max="8172" width="12.25" style="317" customWidth="1"/>
    <col min="8173" max="8173" width="9.875" style="317" customWidth="1"/>
    <col min="8174" max="8174" width="11.25" style="317" customWidth="1"/>
    <col min="8175" max="8176" width="12.625" style="317"/>
    <col min="8177" max="8177" width="14.875" style="317" customWidth="1"/>
    <col min="8178" max="8189" width="12.625" style="317"/>
    <col min="8190" max="8193" width="0" style="317" hidden="1" customWidth="1"/>
    <col min="8194" max="8194" width="4.375" style="317" customWidth="1"/>
    <col min="8195" max="8195" width="39.125" style="317" customWidth="1"/>
    <col min="8196" max="8196" width="17.75" style="317" customWidth="1"/>
    <col min="8197" max="8198" width="11.875" style="317" customWidth="1"/>
    <col min="8199" max="8199" width="7.375" style="317" customWidth="1"/>
    <col min="8200" max="8200" width="10.125" style="317" customWidth="1"/>
    <col min="8201" max="8202" width="10.375" style="317" customWidth="1"/>
    <col min="8203" max="8203" width="7.25" style="317" customWidth="1"/>
    <col min="8204" max="8204" width="10.375" style="317" customWidth="1"/>
    <col min="8205" max="8206" width="9.125" style="317" customWidth="1"/>
    <col min="8207" max="8207" width="6.75" style="317" customWidth="1"/>
    <col min="8208" max="8208" width="9.125" style="317" customWidth="1"/>
    <col min="8209" max="8209" width="11" style="317" customWidth="1"/>
    <col min="8210" max="8210" width="11.25" style="317" customWidth="1"/>
    <col min="8211" max="8211" width="9.625" style="317" customWidth="1"/>
    <col min="8212" max="8212" width="10" style="317" customWidth="1"/>
    <col min="8213" max="8213" width="19.875" style="317" customWidth="1"/>
    <col min="8214" max="8217" width="0" style="317" hidden="1" customWidth="1"/>
    <col min="8218" max="8219" width="11.875" style="317" customWidth="1"/>
    <col min="8220" max="8220" width="7.375" style="317" customWidth="1"/>
    <col min="8221" max="8221" width="10.125" style="317" customWidth="1"/>
    <col min="8222" max="8223" width="10.375" style="317" customWidth="1"/>
    <col min="8224" max="8224" width="7.25" style="317" customWidth="1"/>
    <col min="8225" max="8225" width="10.375" style="317" customWidth="1"/>
    <col min="8226" max="8227" width="9.125" style="317" customWidth="1"/>
    <col min="8228" max="8228" width="6.75" style="317" customWidth="1"/>
    <col min="8229" max="8229" width="9.125" style="317" customWidth="1"/>
    <col min="8230" max="8230" width="11" style="317" customWidth="1"/>
    <col min="8231" max="8231" width="11.25" style="317" customWidth="1"/>
    <col min="8232" max="8232" width="9.625" style="317" customWidth="1"/>
    <col min="8233" max="8233" width="10" style="317" customWidth="1"/>
    <col min="8234" max="8234" width="9.625" style="317" customWidth="1"/>
    <col min="8235" max="8236" width="10.375" style="317" customWidth="1"/>
    <col min="8237" max="8237" width="11.375" style="317" customWidth="1"/>
    <col min="8238" max="8238" width="11.75" style="317" customWidth="1"/>
    <col min="8239" max="8239" width="11.125" style="317" customWidth="1"/>
    <col min="8240" max="8240" width="11.625" style="317" customWidth="1"/>
    <col min="8241" max="8241" width="10.75" style="317" customWidth="1"/>
    <col min="8242" max="8244" width="10.375" style="317" customWidth="1"/>
    <col min="8245" max="8245" width="13.625" style="317" customWidth="1"/>
    <col min="8246" max="8246" width="11.625" style="317" customWidth="1"/>
    <col min="8247" max="8247" width="11.875" style="317" customWidth="1"/>
    <col min="8248" max="8248" width="11.375" style="317" customWidth="1"/>
    <col min="8249" max="8250" width="13" style="317" customWidth="1"/>
    <col min="8251" max="8252" width="10.375" style="317" customWidth="1"/>
    <col min="8253" max="8253" width="11.25" style="317" customWidth="1"/>
    <col min="8254" max="8254" width="13.875" style="317" customWidth="1"/>
    <col min="8255" max="8255" width="10.375" style="317" customWidth="1"/>
    <col min="8256" max="8256" width="11.375" style="317" customWidth="1"/>
    <col min="8257" max="8262" width="10.375" style="317" customWidth="1"/>
    <col min="8263" max="8264" width="12.625" style="317"/>
    <col min="8265" max="8266" width="10.375" style="317" customWidth="1"/>
    <col min="8267" max="8267" width="11.375" style="317" customWidth="1"/>
    <col min="8268" max="8268" width="11.75" style="317" customWidth="1"/>
    <col min="8269" max="8269" width="11.125" style="317" customWidth="1"/>
    <col min="8270" max="8270" width="11.625" style="317" customWidth="1"/>
    <col min="8271" max="8271" width="10.75" style="317" customWidth="1"/>
    <col min="8272" max="8274" width="10.375" style="317" customWidth="1"/>
    <col min="8275" max="8275" width="13.625" style="317" customWidth="1"/>
    <col min="8276" max="8276" width="11.625" style="317" customWidth="1"/>
    <col min="8277" max="8277" width="11.875" style="317" customWidth="1"/>
    <col min="8278" max="8278" width="11.375" style="317" customWidth="1"/>
    <col min="8279" max="8280" width="13" style="317" customWidth="1"/>
    <col min="8281" max="8282" width="10.375" style="317" customWidth="1"/>
    <col min="8283" max="8283" width="11.25" style="317" customWidth="1"/>
    <col min="8284" max="8284" width="13.875" style="317" customWidth="1"/>
    <col min="8285" max="8285" width="10.375" style="317" customWidth="1"/>
    <col min="8286" max="8286" width="11.375" style="317" customWidth="1"/>
    <col min="8287" max="8292" width="10.375" style="317" customWidth="1"/>
    <col min="8293" max="8294" width="12.625" style="317"/>
    <col min="8295" max="8296" width="10.375" style="317" customWidth="1"/>
    <col min="8297" max="8297" width="11.375" style="317" customWidth="1"/>
    <col min="8298" max="8298" width="11.75" style="317" customWidth="1"/>
    <col min="8299" max="8299" width="11.125" style="317" customWidth="1"/>
    <col min="8300" max="8300" width="11.625" style="317" customWidth="1"/>
    <col min="8301" max="8301" width="10.75" style="317" customWidth="1"/>
    <col min="8302" max="8304" width="10.375" style="317" customWidth="1"/>
    <col min="8305" max="8305" width="13.625" style="317" customWidth="1"/>
    <col min="8306" max="8306" width="11.625" style="317" customWidth="1"/>
    <col min="8307" max="8307" width="11.875" style="317" customWidth="1"/>
    <col min="8308" max="8308" width="11.375" style="317" customWidth="1"/>
    <col min="8309" max="8310" width="13" style="317" customWidth="1"/>
    <col min="8311" max="8312" width="10.375" style="317" customWidth="1"/>
    <col min="8313" max="8313" width="11.25" style="317" customWidth="1"/>
    <col min="8314" max="8314" width="13.875" style="317" customWidth="1"/>
    <col min="8315" max="8315" width="10.375" style="317" customWidth="1"/>
    <col min="8316" max="8316" width="11.375" style="317" customWidth="1"/>
    <col min="8317" max="8317" width="18.125" style="317" customWidth="1"/>
    <col min="8318" max="8318" width="25" style="317" customWidth="1"/>
    <col min="8319" max="8322" width="10.375" style="317" customWidth="1"/>
    <col min="8323" max="8324" width="12.625" style="317"/>
    <col min="8325" max="8326" width="10.375" style="317" customWidth="1"/>
    <col min="8327" max="8327" width="11.375" style="317" customWidth="1"/>
    <col min="8328" max="8328" width="11.75" style="317" customWidth="1"/>
    <col min="8329" max="8329" width="11.125" style="317" customWidth="1"/>
    <col min="8330" max="8330" width="11.625" style="317" customWidth="1"/>
    <col min="8331" max="8331" width="10.75" style="317" customWidth="1"/>
    <col min="8332" max="8333" width="10.375" style="317" customWidth="1"/>
    <col min="8334" max="8339" width="12.625" style="317"/>
    <col min="8340" max="8343" width="11.625" style="317" customWidth="1"/>
    <col min="8344" max="8355" width="12.625" style="317"/>
    <col min="8356" max="8356" width="7.125" style="317" customWidth="1"/>
    <col min="8357" max="8357" width="26.75" style="317" customWidth="1"/>
    <col min="8358" max="8358" width="12.875" style="317" customWidth="1"/>
    <col min="8359" max="8360" width="12.625" style="317"/>
    <col min="8361" max="8361" width="12.25" style="317" customWidth="1"/>
    <col min="8362" max="8362" width="12.125" style="317" customWidth="1"/>
    <col min="8363" max="8363" width="11.875" style="317" customWidth="1"/>
    <col min="8364" max="8364" width="12.625" style="317"/>
    <col min="8365" max="8365" width="12.375" style="317" customWidth="1"/>
    <col min="8366" max="8422" width="12.625" style="317"/>
    <col min="8423" max="8423" width="9.375" style="317" customWidth="1"/>
    <col min="8424" max="8427" width="12.625" style="317"/>
    <col min="8428" max="8428" width="12.25" style="317" customWidth="1"/>
    <col min="8429" max="8429" width="9.875" style="317" customWidth="1"/>
    <col min="8430" max="8430" width="11.25" style="317" customWidth="1"/>
    <col min="8431" max="8432" width="12.625" style="317"/>
    <col min="8433" max="8433" width="14.875" style="317" customWidth="1"/>
    <col min="8434" max="8445" width="12.625" style="317"/>
    <col min="8446" max="8449" width="0" style="317" hidden="1" customWidth="1"/>
    <col min="8450" max="8450" width="4.375" style="317" customWidth="1"/>
    <col min="8451" max="8451" width="39.125" style="317" customWidth="1"/>
    <col min="8452" max="8452" width="17.75" style="317" customWidth="1"/>
    <col min="8453" max="8454" width="11.875" style="317" customWidth="1"/>
    <col min="8455" max="8455" width="7.375" style="317" customWidth="1"/>
    <col min="8456" max="8456" width="10.125" style="317" customWidth="1"/>
    <col min="8457" max="8458" width="10.375" style="317" customWidth="1"/>
    <col min="8459" max="8459" width="7.25" style="317" customWidth="1"/>
    <col min="8460" max="8460" width="10.375" style="317" customWidth="1"/>
    <col min="8461" max="8462" width="9.125" style="317" customWidth="1"/>
    <col min="8463" max="8463" width="6.75" style="317" customWidth="1"/>
    <col min="8464" max="8464" width="9.125" style="317" customWidth="1"/>
    <col min="8465" max="8465" width="11" style="317" customWidth="1"/>
    <col min="8466" max="8466" width="11.25" style="317" customWidth="1"/>
    <col min="8467" max="8467" width="9.625" style="317" customWidth="1"/>
    <col min="8468" max="8468" width="10" style="317" customWidth="1"/>
    <col min="8469" max="8469" width="19.875" style="317" customWidth="1"/>
    <col min="8470" max="8473" width="0" style="317" hidden="1" customWidth="1"/>
    <col min="8474" max="8475" width="11.875" style="317" customWidth="1"/>
    <col min="8476" max="8476" width="7.375" style="317" customWidth="1"/>
    <col min="8477" max="8477" width="10.125" style="317" customWidth="1"/>
    <col min="8478" max="8479" width="10.375" style="317" customWidth="1"/>
    <col min="8480" max="8480" width="7.25" style="317" customWidth="1"/>
    <col min="8481" max="8481" width="10.375" style="317" customWidth="1"/>
    <col min="8482" max="8483" width="9.125" style="317" customWidth="1"/>
    <col min="8484" max="8484" width="6.75" style="317" customWidth="1"/>
    <col min="8485" max="8485" width="9.125" style="317" customWidth="1"/>
    <col min="8486" max="8486" width="11" style="317" customWidth="1"/>
    <col min="8487" max="8487" width="11.25" style="317" customWidth="1"/>
    <col min="8488" max="8488" width="9.625" style="317" customWidth="1"/>
    <col min="8489" max="8489" width="10" style="317" customWidth="1"/>
    <col min="8490" max="8490" width="9.625" style="317" customWidth="1"/>
    <col min="8491" max="8492" width="10.375" style="317" customWidth="1"/>
    <col min="8493" max="8493" width="11.375" style="317" customWidth="1"/>
    <col min="8494" max="8494" width="11.75" style="317" customWidth="1"/>
    <col min="8495" max="8495" width="11.125" style="317" customWidth="1"/>
    <col min="8496" max="8496" width="11.625" style="317" customWidth="1"/>
    <col min="8497" max="8497" width="10.75" style="317" customWidth="1"/>
    <col min="8498" max="8500" width="10.375" style="317" customWidth="1"/>
    <col min="8501" max="8501" width="13.625" style="317" customWidth="1"/>
    <col min="8502" max="8502" width="11.625" style="317" customWidth="1"/>
    <col min="8503" max="8503" width="11.875" style="317" customWidth="1"/>
    <col min="8504" max="8504" width="11.375" style="317" customWidth="1"/>
    <col min="8505" max="8506" width="13" style="317" customWidth="1"/>
    <col min="8507" max="8508" width="10.375" style="317" customWidth="1"/>
    <col min="8509" max="8509" width="11.25" style="317" customWidth="1"/>
    <col min="8510" max="8510" width="13.875" style="317" customWidth="1"/>
    <col min="8511" max="8511" width="10.375" style="317" customWidth="1"/>
    <col min="8512" max="8512" width="11.375" style="317" customWidth="1"/>
    <col min="8513" max="8518" width="10.375" style="317" customWidth="1"/>
    <col min="8519" max="8520" width="12.625" style="317"/>
    <col min="8521" max="8522" width="10.375" style="317" customWidth="1"/>
    <col min="8523" max="8523" width="11.375" style="317" customWidth="1"/>
    <col min="8524" max="8524" width="11.75" style="317" customWidth="1"/>
    <col min="8525" max="8525" width="11.125" style="317" customWidth="1"/>
    <col min="8526" max="8526" width="11.625" style="317" customWidth="1"/>
    <col min="8527" max="8527" width="10.75" style="317" customWidth="1"/>
    <col min="8528" max="8530" width="10.375" style="317" customWidth="1"/>
    <col min="8531" max="8531" width="13.625" style="317" customWidth="1"/>
    <col min="8532" max="8532" width="11.625" style="317" customWidth="1"/>
    <col min="8533" max="8533" width="11.875" style="317" customWidth="1"/>
    <col min="8534" max="8534" width="11.375" style="317" customWidth="1"/>
    <col min="8535" max="8536" width="13" style="317" customWidth="1"/>
    <col min="8537" max="8538" width="10.375" style="317" customWidth="1"/>
    <col min="8539" max="8539" width="11.25" style="317" customWidth="1"/>
    <col min="8540" max="8540" width="13.875" style="317" customWidth="1"/>
    <col min="8541" max="8541" width="10.375" style="317" customWidth="1"/>
    <col min="8542" max="8542" width="11.375" style="317" customWidth="1"/>
    <col min="8543" max="8548" width="10.375" style="317" customWidth="1"/>
    <col min="8549" max="8550" width="12.625" style="317"/>
    <col min="8551" max="8552" width="10.375" style="317" customWidth="1"/>
    <col min="8553" max="8553" width="11.375" style="317" customWidth="1"/>
    <col min="8554" max="8554" width="11.75" style="317" customWidth="1"/>
    <col min="8555" max="8555" width="11.125" style="317" customWidth="1"/>
    <col min="8556" max="8556" width="11.625" style="317" customWidth="1"/>
    <col min="8557" max="8557" width="10.75" style="317" customWidth="1"/>
    <col min="8558" max="8560" width="10.375" style="317" customWidth="1"/>
    <col min="8561" max="8561" width="13.625" style="317" customWidth="1"/>
    <col min="8562" max="8562" width="11.625" style="317" customWidth="1"/>
    <col min="8563" max="8563" width="11.875" style="317" customWidth="1"/>
    <col min="8564" max="8564" width="11.375" style="317" customWidth="1"/>
    <col min="8565" max="8566" width="13" style="317" customWidth="1"/>
    <col min="8567" max="8568" width="10.375" style="317" customWidth="1"/>
    <col min="8569" max="8569" width="11.25" style="317" customWidth="1"/>
    <col min="8570" max="8570" width="13.875" style="317" customWidth="1"/>
    <col min="8571" max="8571" width="10.375" style="317" customWidth="1"/>
    <col min="8572" max="8572" width="11.375" style="317" customWidth="1"/>
    <col min="8573" max="8573" width="18.125" style="317" customWidth="1"/>
    <col min="8574" max="8574" width="25" style="317" customWidth="1"/>
    <col min="8575" max="8578" width="10.375" style="317" customWidth="1"/>
    <col min="8579" max="8580" width="12.625" style="317"/>
    <col min="8581" max="8582" width="10.375" style="317" customWidth="1"/>
    <col min="8583" max="8583" width="11.375" style="317" customWidth="1"/>
    <col min="8584" max="8584" width="11.75" style="317" customWidth="1"/>
    <col min="8585" max="8585" width="11.125" style="317" customWidth="1"/>
    <col min="8586" max="8586" width="11.625" style="317" customWidth="1"/>
    <col min="8587" max="8587" width="10.75" style="317" customWidth="1"/>
    <col min="8588" max="8589" width="10.375" style="317" customWidth="1"/>
    <col min="8590" max="8595" width="12.625" style="317"/>
    <col min="8596" max="8599" width="11.625" style="317" customWidth="1"/>
    <col min="8600" max="8611" width="12.625" style="317"/>
    <col min="8612" max="8612" width="7.125" style="317" customWidth="1"/>
    <col min="8613" max="8613" width="26.75" style="317" customWidth="1"/>
    <col min="8614" max="8614" width="12.875" style="317" customWidth="1"/>
    <col min="8615" max="8616" width="12.625" style="317"/>
    <col min="8617" max="8617" width="12.25" style="317" customWidth="1"/>
    <col min="8618" max="8618" width="12.125" style="317" customWidth="1"/>
    <col min="8619" max="8619" width="11.875" style="317" customWidth="1"/>
    <col min="8620" max="8620" width="12.625" style="317"/>
    <col min="8621" max="8621" width="12.375" style="317" customWidth="1"/>
    <col min="8622" max="8678" width="12.625" style="317"/>
    <col min="8679" max="8679" width="9.375" style="317" customWidth="1"/>
    <col min="8680" max="8683" width="12.625" style="317"/>
    <col min="8684" max="8684" width="12.25" style="317" customWidth="1"/>
    <col min="8685" max="8685" width="9.875" style="317" customWidth="1"/>
    <col min="8686" max="8686" width="11.25" style="317" customWidth="1"/>
    <col min="8687" max="8688" width="12.625" style="317"/>
    <col min="8689" max="8689" width="14.875" style="317" customWidth="1"/>
    <col min="8690" max="8701" width="12.625" style="317"/>
    <col min="8702" max="8705" width="0" style="317" hidden="1" customWidth="1"/>
    <col min="8706" max="8706" width="4.375" style="317" customWidth="1"/>
    <col min="8707" max="8707" width="39.125" style="317" customWidth="1"/>
    <col min="8708" max="8708" width="17.75" style="317" customWidth="1"/>
    <col min="8709" max="8710" width="11.875" style="317" customWidth="1"/>
    <col min="8711" max="8711" width="7.375" style="317" customWidth="1"/>
    <col min="8712" max="8712" width="10.125" style="317" customWidth="1"/>
    <col min="8713" max="8714" width="10.375" style="317" customWidth="1"/>
    <col min="8715" max="8715" width="7.25" style="317" customWidth="1"/>
    <col min="8716" max="8716" width="10.375" style="317" customWidth="1"/>
    <col min="8717" max="8718" width="9.125" style="317" customWidth="1"/>
    <col min="8719" max="8719" width="6.75" style="317" customWidth="1"/>
    <col min="8720" max="8720" width="9.125" style="317" customWidth="1"/>
    <col min="8721" max="8721" width="11" style="317" customWidth="1"/>
    <col min="8722" max="8722" width="11.25" style="317" customWidth="1"/>
    <col min="8723" max="8723" width="9.625" style="317" customWidth="1"/>
    <col min="8724" max="8724" width="10" style="317" customWidth="1"/>
    <col min="8725" max="8725" width="19.875" style="317" customWidth="1"/>
    <col min="8726" max="8729" width="0" style="317" hidden="1" customWidth="1"/>
    <col min="8730" max="8731" width="11.875" style="317" customWidth="1"/>
    <col min="8732" max="8732" width="7.375" style="317" customWidth="1"/>
    <col min="8733" max="8733" width="10.125" style="317" customWidth="1"/>
    <col min="8734" max="8735" width="10.375" style="317" customWidth="1"/>
    <col min="8736" max="8736" width="7.25" style="317" customWidth="1"/>
    <col min="8737" max="8737" width="10.375" style="317" customWidth="1"/>
    <col min="8738" max="8739" width="9.125" style="317" customWidth="1"/>
    <col min="8740" max="8740" width="6.75" style="317" customWidth="1"/>
    <col min="8741" max="8741" width="9.125" style="317" customWidth="1"/>
    <col min="8742" max="8742" width="11" style="317" customWidth="1"/>
    <col min="8743" max="8743" width="11.25" style="317" customWidth="1"/>
    <col min="8744" max="8744" width="9.625" style="317" customWidth="1"/>
    <col min="8745" max="8745" width="10" style="317" customWidth="1"/>
    <col min="8746" max="8746" width="9.625" style="317" customWidth="1"/>
    <col min="8747" max="8748" width="10.375" style="317" customWidth="1"/>
    <col min="8749" max="8749" width="11.375" style="317" customWidth="1"/>
    <col min="8750" max="8750" width="11.75" style="317" customWidth="1"/>
    <col min="8751" max="8751" width="11.125" style="317" customWidth="1"/>
    <col min="8752" max="8752" width="11.625" style="317" customWidth="1"/>
    <col min="8753" max="8753" width="10.75" style="317" customWidth="1"/>
    <col min="8754" max="8756" width="10.375" style="317" customWidth="1"/>
    <col min="8757" max="8757" width="13.625" style="317" customWidth="1"/>
    <col min="8758" max="8758" width="11.625" style="317" customWidth="1"/>
    <col min="8759" max="8759" width="11.875" style="317" customWidth="1"/>
    <col min="8760" max="8760" width="11.375" style="317" customWidth="1"/>
    <col min="8761" max="8762" width="13" style="317" customWidth="1"/>
    <col min="8763" max="8764" width="10.375" style="317" customWidth="1"/>
    <col min="8765" max="8765" width="11.25" style="317" customWidth="1"/>
    <col min="8766" max="8766" width="13.875" style="317" customWidth="1"/>
    <col min="8767" max="8767" width="10.375" style="317" customWidth="1"/>
    <col min="8768" max="8768" width="11.375" style="317" customWidth="1"/>
    <col min="8769" max="8774" width="10.375" style="317" customWidth="1"/>
    <col min="8775" max="8776" width="12.625" style="317"/>
    <col min="8777" max="8778" width="10.375" style="317" customWidth="1"/>
    <col min="8779" max="8779" width="11.375" style="317" customWidth="1"/>
    <col min="8780" max="8780" width="11.75" style="317" customWidth="1"/>
    <col min="8781" max="8781" width="11.125" style="317" customWidth="1"/>
    <col min="8782" max="8782" width="11.625" style="317" customWidth="1"/>
    <col min="8783" max="8783" width="10.75" style="317" customWidth="1"/>
    <col min="8784" max="8786" width="10.375" style="317" customWidth="1"/>
    <col min="8787" max="8787" width="13.625" style="317" customWidth="1"/>
    <col min="8788" max="8788" width="11.625" style="317" customWidth="1"/>
    <col min="8789" max="8789" width="11.875" style="317" customWidth="1"/>
    <col min="8790" max="8790" width="11.375" style="317" customWidth="1"/>
    <col min="8791" max="8792" width="13" style="317" customWidth="1"/>
    <col min="8793" max="8794" width="10.375" style="317" customWidth="1"/>
    <col min="8795" max="8795" width="11.25" style="317" customWidth="1"/>
    <col min="8796" max="8796" width="13.875" style="317" customWidth="1"/>
    <col min="8797" max="8797" width="10.375" style="317" customWidth="1"/>
    <col min="8798" max="8798" width="11.375" style="317" customWidth="1"/>
    <col min="8799" max="8804" width="10.375" style="317" customWidth="1"/>
    <col min="8805" max="8806" width="12.625" style="317"/>
    <col min="8807" max="8808" width="10.375" style="317" customWidth="1"/>
    <col min="8809" max="8809" width="11.375" style="317" customWidth="1"/>
    <col min="8810" max="8810" width="11.75" style="317" customWidth="1"/>
    <col min="8811" max="8811" width="11.125" style="317" customWidth="1"/>
    <col min="8812" max="8812" width="11.625" style="317" customWidth="1"/>
    <col min="8813" max="8813" width="10.75" style="317" customWidth="1"/>
    <col min="8814" max="8816" width="10.375" style="317" customWidth="1"/>
    <col min="8817" max="8817" width="13.625" style="317" customWidth="1"/>
    <col min="8818" max="8818" width="11.625" style="317" customWidth="1"/>
    <col min="8819" max="8819" width="11.875" style="317" customWidth="1"/>
    <col min="8820" max="8820" width="11.375" style="317" customWidth="1"/>
    <col min="8821" max="8822" width="13" style="317" customWidth="1"/>
    <col min="8823" max="8824" width="10.375" style="317" customWidth="1"/>
    <col min="8825" max="8825" width="11.25" style="317" customWidth="1"/>
    <col min="8826" max="8826" width="13.875" style="317" customWidth="1"/>
    <col min="8827" max="8827" width="10.375" style="317" customWidth="1"/>
    <col min="8828" max="8828" width="11.375" style="317" customWidth="1"/>
    <col min="8829" max="8829" width="18.125" style="317" customWidth="1"/>
    <col min="8830" max="8830" width="25" style="317" customWidth="1"/>
    <col min="8831" max="8834" width="10.375" style="317" customWidth="1"/>
    <col min="8835" max="8836" width="12.625" style="317"/>
    <col min="8837" max="8838" width="10.375" style="317" customWidth="1"/>
    <col min="8839" max="8839" width="11.375" style="317" customWidth="1"/>
    <col min="8840" max="8840" width="11.75" style="317" customWidth="1"/>
    <col min="8841" max="8841" width="11.125" style="317" customWidth="1"/>
    <col min="8842" max="8842" width="11.625" style="317" customWidth="1"/>
    <col min="8843" max="8843" width="10.75" style="317" customWidth="1"/>
    <col min="8844" max="8845" width="10.375" style="317" customWidth="1"/>
    <col min="8846" max="8851" width="12.625" style="317"/>
    <col min="8852" max="8855" width="11.625" style="317" customWidth="1"/>
    <col min="8856" max="8867" width="12.625" style="317"/>
    <col min="8868" max="8868" width="7.125" style="317" customWidth="1"/>
    <col min="8869" max="8869" width="26.75" style="317" customWidth="1"/>
    <col min="8870" max="8870" width="12.875" style="317" customWidth="1"/>
    <col min="8871" max="8872" width="12.625" style="317"/>
    <col min="8873" max="8873" width="12.25" style="317" customWidth="1"/>
    <col min="8874" max="8874" width="12.125" style="317" customWidth="1"/>
    <col min="8875" max="8875" width="11.875" style="317" customWidth="1"/>
    <col min="8876" max="8876" width="12.625" style="317"/>
    <col min="8877" max="8877" width="12.375" style="317" customWidth="1"/>
    <col min="8878" max="8934" width="12.625" style="317"/>
    <col min="8935" max="8935" width="9.375" style="317" customWidth="1"/>
    <col min="8936" max="8939" width="12.625" style="317"/>
    <col min="8940" max="8940" width="12.25" style="317" customWidth="1"/>
    <col min="8941" max="8941" width="9.875" style="317" customWidth="1"/>
    <col min="8942" max="8942" width="11.25" style="317" customWidth="1"/>
    <col min="8943" max="8944" width="12.625" style="317"/>
    <col min="8945" max="8945" width="14.875" style="317" customWidth="1"/>
    <col min="8946" max="8957" width="12.625" style="317"/>
    <col min="8958" max="8961" width="0" style="317" hidden="1" customWidth="1"/>
    <col min="8962" max="8962" width="4.375" style="317" customWidth="1"/>
    <col min="8963" max="8963" width="39.125" style="317" customWidth="1"/>
    <col min="8964" max="8964" width="17.75" style="317" customWidth="1"/>
    <col min="8965" max="8966" width="11.875" style="317" customWidth="1"/>
    <col min="8967" max="8967" width="7.375" style="317" customWidth="1"/>
    <col min="8968" max="8968" width="10.125" style="317" customWidth="1"/>
    <col min="8969" max="8970" width="10.375" style="317" customWidth="1"/>
    <col min="8971" max="8971" width="7.25" style="317" customWidth="1"/>
    <col min="8972" max="8972" width="10.375" style="317" customWidth="1"/>
    <col min="8973" max="8974" width="9.125" style="317" customWidth="1"/>
    <col min="8975" max="8975" width="6.75" style="317" customWidth="1"/>
    <col min="8976" max="8976" width="9.125" style="317" customWidth="1"/>
    <col min="8977" max="8977" width="11" style="317" customWidth="1"/>
    <col min="8978" max="8978" width="11.25" style="317" customWidth="1"/>
    <col min="8979" max="8979" width="9.625" style="317" customWidth="1"/>
    <col min="8980" max="8980" width="10" style="317" customWidth="1"/>
    <col min="8981" max="8981" width="19.875" style="317" customWidth="1"/>
    <col min="8982" max="8985" width="0" style="317" hidden="1" customWidth="1"/>
    <col min="8986" max="8987" width="11.875" style="317" customWidth="1"/>
    <col min="8988" max="8988" width="7.375" style="317" customWidth="1"/>
    <col min="8989" max="8989" width="10.125" style="317" customWidth="1"/>
    <col min="8990" max="8991" width="10.375" style="317" customWidth="1"/>
    <col min="8992" max="8992" width="7.25" style="317" customWidth="1"/>
    <col min="8993" max="8993" width="10.375" style="317" customWidth="1"/>
    <col min="8994" max="8995" width="9.125" style="317" customWidth="1"/>
    <col min="8996" max="8996" width="6.75" style="317" customWidth="1"/>
    <col min="8997" max="8997" width="9.125" style="317" customWidth="1"/>
    <col min="8998" max="8998" width="11" style="317" customWidth="1"/>
    <col min="8999" max="8999" width="11.25" style="317" customWidth="1"/>
    <col min="9000" max="9000" width="9.625" style="317" customWidth="1"/>
    <col min="9001" max="9001" width="10" style="317" customWidth="1"/>
    <col min="9002" max="9002" width="9.625" style="317" customWidth="1"/>
    <col min="9003" max="9004" width="10.375" style="317" customWidth="1"/>
    <col min="9005" max="9005" width="11.375" style="317" customWidth="1"/>
    <col min="9006" max="9006" width="11.75" style="317" customWidth="1"/>
    <col min="9007" max="9007" width="11.125" style="317" customWidth="1"/>
    <col min="9008" max="9008" width="11.625" style="317" customWidth="1"/>
    <col min="9009" max="9009" width="10.75" style="317" customWidth="1"/>
    <col min="9010" max="9012" width="10.375" style="317" customWidth="1"/>
    <col min="9013" max="9013" width="13.625" style="317" customWidth="1"/>
    <col min="9014" max="9014" width="11.625" style="317" customWidth="1"/>
    <col min="9015" max="9015" width="11.875" style="317" customWidth="1"/>
    <col min="9016" max="9016" width="11.375" style="317" customWidth="1"/>
    <col min="9017" max="9018" width="13" style="317" customWidth="1"/>
    <col min="9019" max="9020" width="10.375" style="317" customWidth="1"/>
    <col min="9021" max="9021" width="11.25" style="317" customWidth="1"/>
    <col min="9022" max="9022" width="13.875" style="317" customWidth="1"/>
    <col min="9023" max="9023" width="10.375" style="317" customWidth="1"/>
    <col min="9024" max="9024" width="11.375" style="317" customWidth="1"/>
    <col min="9025" max="9030" width="10.375" style="317" customWidth="1"/>
    <col min="9031" max="9032" width="12.625" style="317"/>
    <col min="9033" max="9034" width="10.375" style="317" customWidth="1"/>
    <col min="9035" max="9035" width="11.375" style="317" customWidth="1"/>
    <col min="9036" max="9036" width="11.75" style="317" customWidth="1"/>
    <col min="9037" max="9037" width="11.125" style="317" customWidth="1"/>
    <col min="9038" max="9038" width="11.625" style="317" customWidth="1"/>
    <col min="9039" max="9039" width="10.75" style="317" customWidth="1"/>
    <col min="9040" max="9042" width="10.375" style="317" customWidth="1"/>
    <col min="9043" max="9043" width="13.625" style="317" customWidth="1"/>
    <col min="9044" max="9044" width="11.625" style="317" customWidth="1"/>
    <col min="9045" max="9045" width="11.875" style="317" customWidth="1"/>
    <col min="9046" max="9046" width="11.375" style="317" customWidth="1"/>
    <col min="9047" max="9048" width="13" style="317" customWidth="1"/>
    <col min="9049" max="9050" width="10.375" style="317" customWidth="1"/>
    <col min="9051" max="9051" width="11.25" style="317" customWidth="1"/>
    <col min="9052" max="9052" width="13.875" style="317" customWidth="1"/>
    <col min="9053" max="9053" width="10.375" style="317" customWidth="1"/>
    <col min="9054" max="9054" width="11.375" style="317" customWidth="1"/>
    <col min="9055" max="9060" width="10.375" style="317" customWidth="1"/>
    <col min="9061" max="9062" width="12.625" style="317"/>
    <col min="9063" max="9064" width="10.375" style="317" customWidth="1"/>
    <col min="9065" max="9065" width="11.375" style="317" customWidth="1"/>
    <col min="9066" max="9066" width="11.75" style="317" customWidth="1"/>
    <col min="9067" max="9067" width="11.125" style="317" customWidth="1"/>
    <col min="9068" max="9068" width="11.625" style="317" customWidth="1"/>
    <col min="9069" max="9069" width="10.75" style="317" customWidth="1"/>
    <col min="9070" max="9072" width="10.375" style="317" customWidth="1"/>
    <col min="9073" max="9073" width="13.625" style="317" customWidth="1"/>
    <col min="9074" max="9074" width="11.625" style="317" customWidth="1"/>
    <col min="9075" max="9075" width="11.875" style="317" customWidth="1"/>
    <col min="9076" max="9076" width="11.375" style="317" customWidth="1"/>
    <col min="9077" max="9078" width="13" style="317" customWidth="1"/>
    <col min="9079" max="9080" width="10.375" style="317" customWidth="1"/>
    <col min="9081" max="9081" width="11.25" style="317" customWidth="1"/>
    <col min="9082" max="9082" width="13.875" style="317" customWidth="1"/>
    <col min="9083" max="9083" width="10.375" style="317" customWidth="1"/>
    <col min="9084" max="9084" width="11.375" style="317" customWidth="1"/>
    <col min="9085" max="9085" width="18.125" style="317" customWidth="1"/>
    <col min="9086" max="9086" width="25" style="317" customWidth="1"/>
    <col min="9087" max="9090" width="10.375" style="317" customWidth="1"/>
    <col min="9091" max="9092" width="12.625" style="317"/>
    <col min="9093" max="9094" width="10.375" style="317" customWidth="1"/>
    <col min="9095" max="9095" width="11.375" style="317" customWidth="1"/>
    <col min="9096" max="9096" width="11.75" style="317" customWidth="1"/>
    <col min="9097" max="9097" width="11.125" style="317" customWidth="1"/>
    <col min="9098" max="9098" width="11.625" style="317" customWidth="1"/>
    <col min="9099" max="9099" width="10.75" style="317" customWidth="1"/>
    <col min="9100" max="9101" width="10.375" style="317" customWidth="1"/>
    <col min="9102" max="9107" width="12.625" style="317"/>
    <col min="9108" max="9111" width="11.625" style="317" customWidth="1"/>
    <col min="9112" max="9123" width="12.625" style="317"/>
    <col min="9124" max="9124" width="7.125" style="317" customWidth="1"/>
    <col min="9125" max="9125" width="26.75" style="317" customWidth="1"/>
    <col min="9126" max="9126" width="12.875" style="317" customWidth="1"/>
    <col min="9127" max="9128" width="12.625" style="317"/>
    <col min="9129" max="9129" width="12.25" style="317" customWidth="1"/>
    <col min="9130" max="9130" width="12.125" style="317" customWidth="1"/>
    <col min="9131" max="9131" width="11.875" style="317" customWidth="1"/>
    <col min="9132" max="9132" width="12.625" style="317"/>
    <col min="9133" max="9133" width="12.375" style="317" customWidth="1"/>
    <col min="9134" max="9190" width="12.625" style="317"/>
    <col min="9191" max="9191" width="9.375" style="317" customWidth="1"/>
    <col min="9192" max="9195" width="12.625" style="317"/>
    <col min="9196" max="9196" width="12.25" style="317" customWidth="1"/>
    <col min="9197" max="9197" width="9.875" style="317" customWidth="1"/>
    <col min="9198" max="9198" width="11.25" style="317" customWidth="1"/>
    <col min="9199" max="9200" width="12.625" style="317"/>
    <col min="9201" max="9201" width="14.875" style="317" customWidth="1"/>
    <col min="9202" max="9213" width="12.625" style="317"/>
    <col min="9214" max="9217" width="0" style="317" hidden="1" customWidth="1"/>
    <col min="9218" max="9218" width="4.375" style="317" customWidth="1"/>
    <col min="9219" max="9219" width="39.125" style="317" customWidth="1"/>
    <col min="9220" max="9220" width="17.75" style="317" customWidth="1"/>
    <col min="9221" max="9222" width="11.875" style="317" customWidth="1"/>
    <col min="9223" max="9223" width="7.375" style="317" customWidth="1"/>
    <col min="9224" max="9224" width="10.125" style="317" customWidth="1"/>
    <col min="9225" max="9226" width="10.375" style="317" customWidth="1"/>
    <col min="9227" max="9227" width="7.25" style="317" customWidth="1"/>
    <col min="9228" max="9228" width="10.375" style="317" customWidth="1"/>
    <col min="9229" max="9230" width="9.125" style="317" customWidth="1"/>
    <col min="9231" max="9231" width="6.75" style="317" customWidth="1"/>
    <col min="9232" max="9232" width="9.125" style="317" customWidth="1"/>
    <col min="9233" max="9233" width="11" style="317" customWidth="1"/>
    <col min="9234" max="9234" width="11.25" style="317" customWidth="1"/>
    <col min="9235" max="9235" width="9.625" style="317" customWidth="1"/>
    <col min="9236" max="9236" width="10" style="317" customWidth="1"/>
    <col min="9237" max="9237" width="19.875" style="317" customWidth="1"/>
    <col min="9238" max="9241" width="0" style="317" hidden="1" customWidth="1"/>
    <col min="9242" max="9243" width="11.875" style="317" customWidth="1"/>
    <col min="9244" max="9244" width="7.375" style="317" customWidth="1"/>
    <col min="9245" max="9245" width="10.125" style="317" customWidth="1"/>
    <col min="9246" max="9247" width="10.375" style="317" customWidth="1"/>
    <col min="9248" max="9248" width="7.25" style="317" customWidth="1"/>
    <col min="9249" max="9249" width="10.375" style="317" customWidth="1"/>
    <col min="9250" max="9251" width="9.125" style="317" customWidth="1"/>
    <col min="9252" max="9252" width="6.75" style="317" customWidth="1"/>
    <col min="9253" max="9253" width="9.125" style="317" customWidth="1"/>
    <col min="9254" max="9254" width="11" style="317" customWidth="1"/>
    <col min="9255" max="9255" width="11.25" style="317" customWidth="1"/>
    <col min="9256" max="9256" width="9.625" style="317" customWidth="1"/>
    <col min="9257" max="9257" width="10" style="317" customWidth="1"/>
    <col min="9258" max="9258" width="9.625" style="317" customWidth="1"/>
    <col min="9259" max="9260" width="10.375" style="317" customWidth="1"/>
    <col min="9261" max="9261" width="11.375" style="317" customWidth="1"/>
    <col min="9262" max="9262" width="11.75" style="317" customWidth="1"/>
    <col min="9263" max="9263" width="11.125" style="317" customWidth="1"/>
    <col min="9264" max="9264" width="11.625" style="317" customWidth="1"/>
    <col min="9265" max="9265" width="10.75" style="317" customWidth="1"/>
    <col min="9266" max="9268" width="10.375" style="317" customWidth="1"/>
    <col min="9269" max="9269" width="13.625" style="317" customWidth="1"/>
    <col min="9270" max="9270" width="11.625" style="317" customWidth="1"/>
    <col min="9271" max="9271" width="11.875" style="317" customWidth="1"/>
    <col min="9272" max="9272" width="11.375" style="317" customWidth="1"/>
    <col min="9273" max="9274" width="13" style="317" customWidth="1"/>
    <col min="9275" max="9276" width="10.375" style="317" customWidth="1"/>
    <col min="9277" max="9277" width="11.25" style="317" customWidth="1"/>
    <col min="9278" max="9278" width="13.875" style="317" customWidth="1"/>
    <col min="9279" max="9279" width="10.375" style="317" customWidth="1"/>
    <col min="9280" max="9280" width="11.375" style="317" customWidth="1"/>
    <col min="9281" max="9286" width="10.375" style="317" customWidth="1"/>
    <col min="9287" max="9288" width="12.625" style="317"/>
    <col min="9289" max="9290" width="10.375" style="317" customWidth="1"/>
    <col min="9291" max="9291" width="11.375" style="317" customWidth="1"/>
    <col min="9292" max="9292" width="11.75" style="317" customWidth="1"/>
    <col min="9293" max="9293" width="11.125" style="317" customWidth="1"/>
    <col min="9294" max="9294" width="11.625" style="317" customWidth="1"/>
    <col min="9295" max="9295" width="10.75" style="317" customWidth="1"/>
    <col min="9296" max="9298" width="10.375" style="317" customWidth="1"/>
    <col min="9299" max="9299" width="13.625" style="317" customWidth="1"/>
    <col min="9300" max="9300" width="11.625" style="317" customWidth="1"/>
    <col min="9301" max="9301" width="11.875" style="317" customWidth="1"/>
    <col min="9302" max="9302" width="11.375" style="317" customWidth="1"/>
    <col min="9303" max="9304" width="13" style="317" customWidth="1"/>
    <col min="9305" max="9306" width="10.375" style="317" customWidth="1"/>
    <col min="9307" max="9307" width="11.25" style="317" customWidth="1"/>
    <col min="9308" max="9308" width="13.875" style="317" customWidth="1"/>
    <col min="9309" max="9309" width="10.375" style="317" customWidth="1"/>
    <col min="9310" max="9310" width="11.375" style="317" customWidth="1"/>
    <col min="9311" max="9316" width="10.375" style="317" customWidth="1"/>
    <col min="9317" max="9318" width="12.625" style="317"/>
    <col min="9319" max="9320" width="10.375" style="317" customWidth="1"/>
    <col min="9321" max="9321" width="11.375" style="317" customWidth="1"/>
    <col min="9322" max="9322" width="11.75" style="317" customWidth="1"/>
    <col min="9323" max="9323" width="11.125" style="317" customWidth="1"/>
    <col min="9324" max="9324" width="11.625" style="317" customWidth="1"/>
    <col min="9325" max="9325" width="10.75" style="317" customWidth="1"/>
    <col min="9326" max="9328" width="10.375" style="317" customWidth="1"/>
    <col min="9329" max="9329" width="13.625" style="317" customWidth="1"/>
    <col min="9330" max="9330" width="11.625" style="317" customWidth="1"/>
    <col min="9331" max="9331" width="11.875" style="317" customWidth="1"/>
    <col min="9332" max="9332" width="11.375" style="317" customWidth="1"/>
    <col min="9333" max="9334" width="13" style="317" customWidth="1"/>
    <col min="9335" max="9336" width="10.375" style="317" customWidth="1"/>
    <col min="9337" max="9337" width="11.25" style="317" customWidth="1"/>
    <col min="9338" max="9338" width="13.875" style="317" customWidth="1"/>
    <col min="9339" max="9339" width="10.375" style="317" customWidth="1"/>
    <col min="9340" max="9340" width="11.375" style="317" customWidth="1"/>
    <col min="9341" max="9341" width="18.125" style="317" customWidth="1"/>
    <col min="9342" max="9342" width="25" style="317" customWidth="1"/>
    <col min="9343" max="9346" width="10.375" style="317" customWidth="1"/>
    <col min="9347" max="9348" width="12.625" style="317"/>
    <col min="9349" max="9350" width="10.375" style="317" customWidth="1"/>
    <col min="9351" max="9351" width="11.375" style="317" customWidth="1"/>
    <col min="9352" max="9352" width="11.75" style="317" customWidth="1"/>
    <col min="9353" max="9353" width="11.125" style="317" customWidth="1"/>
    <col min="9354" max="9354" width="11.625" style="317" customWidth="1"/>
    <col min="9355" max="9355" width="10.75" style="317" customWidth="1"/>
    <col min="9356" max="9357" width="10.375" style="317" customWidth="1"/>
    <col min="9358" max="9363" width="12.625" style="317"/>
    <col min="9364" max="9367" width="11.625" style="317" customWidth="1"/>
    <col min="9368" max="9379" width="12.625" style="317"/>
    <col min="9380" max="9380" width="7.125" style="317" customWidth="1"/>
    <col min="9381" max="9381" width="26.75" style="317" customWidth="1"/>
    <col min="9382" max="9382" width="12.875" style="317" customWidth="1"/>
    <col min="9383" max="9384" width="12.625" style="317"/>
    <col min="9385" max="9385" width="12.25" style="317" customWidth="1"/>
    <col min="9386" max="9386" width="12.125" style="317" customWidth="1"/>
    <col min="9387" max="9387" width="11.875" style="317" customWidth="1"/>
    <col min="9388" max="9388" width="12.625" style="317"/>
    <col min="9389" max="9389" width="12.375" style="317" customWidth="1"/>
    <col min="9390" max="9446" width="12.625" style="317"/>
    <col min="9447" max="9447" width="9.375" style="317" customWidth="1"/>
    <col min="9448" max="9451" width="12.625" style="317"/>
    <col min="9452" max="9452" width="12.25" style="317" customWidth="1"/>
    <col min="9453" max="9453" width="9.875" style="317" customWidth="1"/>
    <col min="9454" max="9454" width="11.25" style="317" customWidth="1"/>
    <col min="9455" max="9456" width="12.625" style="317"/>
    <col min="9457" max="9457" width="14.875" style="317" customWidth="1"/>
    <col min="9458" max="9469" width="12.625" style="317"/>
    <col min="9470" max="9473" width="0" style="317" hidden="1" customWidth="1"/>
    <col min="9474" max="9474" width="4.375" style="317" customWidth="1"/>
    <col min="9475" max="9475" width="39.125" style="317" customWidth="1"/>
    <col min="9476" max="9476" width="17.75" style="317" customWidth="1"/>
    <col min="9477" max="9478" width="11.875" style="317" customWidth="1"/>
    <col min="9479" max="9479" width="7.375" style="317" customWidth="1"/>
    <col min="9480" max="9480" width="10.125" style="317" customWidth="1"/>
    <col min="9481" max="9482" width="10.375" style="317" customWidth="1"/>
    <col min="9483" max="9483" width="7.25" style="317" customWidth="1"/>
    <col min="9484" max="9484" width="10.375" style="317" customWidth="1"/>
    <col min="9485" max="9486" width="9.125" style="317" customWidth="1"/>
    <col min="9487" max="9487" width="6.75" style="317" customWidth="1"/>
    <col min="9488" max="9488" width="9.125" style="317" customWidth="1"/>
    <col min="9489" max="9489" width="11" style="317" customWidth="1"/>
    <col min="9490" max="9490" width="11.25" style="317" customWidth="1"/>
    <col min="9491" max="9491" width="9.625" style="317" customWidth="1"/>
    <col min="9492" max="9492" width="10" style="317" customWidth="1"/>
    <col min="9493" max="9493" width="19.875" style="317" customWidth="1"/>
    <col min="9494" max="9497" width="0" style="317" hidden="1" customWidth="1"/>
    <col min="9498" max="9499" width="11.875" style="317" customWidth="1"/>
    <col min="9500" max="9500" width="7.375" style="317" customWidth="1"/>
    <col min="9501" max="9501" width="10.125" style="317" customWidth="1"/>
    <col min="9502" max="9503" width="10.375" style="317" customWidth="1"/>
    <col min="9504" max="9504" width="7.25" style="317" customWidth="1"/>
    <col min="9505" max="9505" width="10.375" style="317" customWidth="1"/>
    <col min="9506" max="9507" width="9.125" style="317" customWidth="1"/>
    <col min="9508" max="9508" width="6.75" style="317" customWidth="1"/>
    <col min="9509" max="9509" width="9.125" style="317" customWidth="1"/>
    <col min="9510" max="9510" width="11" style="317" customWidth="1"/>
    <col min="9511" max="9511" width="11.25" style="317" customWidth="1"/>
    <col min="9512" max="9512" width="9.625" style="317" customWidth="1"/>
    <col min="9513" max="9513" width="10" style="317" customWidth="1"/>
    <col min="9514" max="9514" width="9.625" style="317" customWidth="1"/>
    <col min="9515" max="9516" width="10.375" style="317" customWidth="1"/>
    <col min="9517" max="9517" width="11.375" style="317" customWidth="1"/>
    <col min="9518" max="9518" width="11.75" style="317" customWidth="1"/>
    <col min="9519" max="9519" width="11.125" style="317" customWidth="1"/>
    <col min="9520" max="9520" width="11.625" style="317" customWidth="1"/>
    <col min="9521" max="9521" width="10.75" style="317" customWidth="1"/>
    <col min="9522" max="9524" width="10.375" style="317" customWidth="1"/>
    <col min="9525" max="9525" width="13.625" style="317" customWidth="1"/>
    <col min="9526" max="9526" width="11.625" style="317" customWidth="1"/>
    <col min="9527" max="9527" width="11.875" style="317" customWidth="1"/>
    <col min="9528" max="9528" width="11.375" style="317" customWidth="1"/>
    <col min="9529" max="9530" width="13" style="317" customWidth="1"/>
    <col min="9531" max="9532" width="10.375" style="317" customWidth="1"/>
    <col min="9533" max="9533" width="11.25" style="317" customWidth="1"/>
    <col min="9534" max="9534" width="13.875" style="317" customWidth="1"/>
    <col min="9535" max="9535" width="10.375" style="317" customWidth="1"/>
    <col min="9536" max="9536" width="11.375" style="317" customWidth="1"/>
    <col min="9537" max="9542" width="10.375" style="317" customWidth="1"/>
    <col min="9543" max="9544" width="12.625" style="317"/>
    <col min="9545" max="9546" width="10.375" style="317" customWidth="1"/>
    <col min="9547" max="9547" width="11.375" style="317" customWidth="1"/>
    <col min="9548" max="9548" width="11.75" style="317" customWidth="1"/>
    <col min="9549" max="9549" width="11.125" style="317" customWidth="1"/>
    <col min="9550" max="9550" width="11.625" style="317" customWidth="1"/>
    <col min="9551" max="9551" width="10.75" style="317" customWidth="1"/>
    <col min="9552" max="9554" width="10.375" style="317" customWidth="1"/>
    <col min="9555" max="9555" width="13.625" style="317" customWidth="1"/>
    <col min="9556" max="9556" width="11.625" style="317" customWidth="1"/>
    <col min="9557" max="9557" width="11.875" style="317" customWidth="1"/>
    <col min="9558" max="9558" width="11.375" style="317" customWidth="1"/>
    <col min="9559" max="9560" width="13" style="317" customWidth="1"/>
    <col min="9561" max="9562" width="10.375" style="317" customWidth="1"/>
    <col min="9563" max="9563" width="11.25" style="317" customWidth="1"/>
    <col min="9564" max="9564" width="13.875" style="317" customWidth="1"/>
    <col min="9565" max="9565" width="10.375" style="317" customWidth="1"/>
    <col min="9566" max="9566" width="11.375" style="317" customWidth="1"/>
    <col min="9567" max="9572" width="10.375" style="317" customWidth="1"/>
    <col min="9573" max="9574" width="12.625" style="317"/>
    <col min="9575" max="9576" width="10.375" style="317" customWidth="1"/>
    <col min="9577" max="9577" width="11.375" style="317" customWidth="1"/>
    <col min="9578" max="9578" width="11.75" style="317" customWidth="1"/>
    <col min="9579" max="9579" width="11.125" style="317" customWidth="1"/>
    <col min="9580" max="9580" width="11.625" style="317" customWidth="1"/>
    <col min="9581" max="9581" width="10.75" style="317" customWidth="1"/>
    <col min="9582" max="9584" width="10.375" style="317" customWidth="1"/>
    <col min="9585" max="9585" width="13.625" style="317" customWidth="1"/>
    <col min="9586" max="9586" width="11.625" style="317" customWidth="1"/>
    <col min="9587" max="9587" width="11.875" style="317" customWidth="1"/>
    <col min="9588" max="9588" width="11.375" style="317" customWidth="1"/>
    <col min="9589" max="9590" width="13" style="317" customWidth="1"/>
    <col min="9591" max="9592" width="10.375" style="317" customWidth="1"/>
    <col min="9593" max="9593" width="11.25" style="317" customWidth="1"/>
    <col min="9594" max="9594" width="13.875" style="317" customWidth="1"/>
    <col min="9595" max="9595" width="10.375" style="317" customWidth="1"/>
    <col min="9596" max="9596" width="11.375" style="317" customWidth="1"/>
    <col min="9597" max="9597" width="18.125" style="317" customWidth="1"/>
    <col min="9598" max="9598" width="25" style="317" customWidth="1"/>
    <col min="9599" max="9602" width="10.375" style="317" customWidth="1"/>
    <col min="9603" max="9604" width="12.625" style="317"/>
    <col min="9605" max="9606" width="10.375" style="317" customWidth="1"/>
    <col min="9607" max="9607" width="11.375" style="317" customWidth="1"/>
    <col min="9608" max="9608" width="11.75" style="317" customWidth="1"/>
    <col min="9609" max="9609" width="11.125" style="317" customWidth="1"/>
    <col min="9610" max="9610" width="11.625" style="317" customWidth="1"/>
    <col min="9611" max="9611" width="10.75" style="317" customWidth="1"/>
    <col min="9612" max="9613" width="10.375" style="317" customWidth="1"/>
    <col min="9614" max="9619" width="12.625" style="317"/>
    <col min="9620" max="9623" width="11.625" style="317" customWidth="1"/>
    <col min="9624" max="9635" width="12.625" style="317"/>
    <col min="9636" max="9636" width="7.125" style="317" customWidth="1"/>
    <col min="9637" max="9637" width="26.75" style="317" customWidth="1"/>
    <col min="9638" max="9638" width="12.875" style="317" customWidth="1"/>
    <col min="9639" max="9640" width="12.625" style="317"/>
    <col min="9641" max="9641" width="12.25" style="317" customWidth="1"/>
    <col min="9642" max="9642" width="12.125" style="317" customWidth="1"/>
    <col min="9643" max="9643" width="11.875" style="317" customWidth="1"/>
    <col min="9644" max="9644" width="12.625" style="317"/>
    <col min="9645" max="9645" width="12.375" style="317" customWidth="1"/>
    <col min="9646" max="9702" width="12.625" style="317"/>
    <col min="9703" max="9703" width="9.375" style="317" customWidth="1"/>
    <col min="9704" max="9707" width="12.625" style="317"/>
    <col min="9708" max="9708" width="12.25" style="317" customWidth="1"/>
    <col min="9709" max="9709" width="9.875" style="317" customWidth="1"/>
    <col min="9710" max="9710" width="11.25" style="317" customWidth="1"/>
    <col min="9711" max="9712" width="12.625" style="317"/>
    <col min="9713" max="9713" width="14.875" style="317" customWidth="1"/>
    <col min="9714" max="9725" width="12.625" style="317"/>
    <col min="9726" max="9729" width="0" style="317" hidden="1" customWidth="1"/>
    <col min="9730" max="9730" width="4.375" style="317" customWidth="1"/>
    <col min="9731" max="9731" width="39.125" style="317" customWidth="1"/>
    <col min="9732" max="9732" width="17.75" style="317" customWidth="1"/>
    <col min="9733" max="9734" width="11.875" style="317" customWidth="1"/>
    <col min="9735" max="9735" width="7.375" style="317" customWidth="1"/>
    <col min="9736" max="9736" width="10.125" style="317" customWidth="1"/>
    <col min="9737" max="9738" width="10.375" style="317" customWidth="1"/>
    <col min="9739" max="9739" width="7.25" style="317" customWidth="1"/>
    <col min="9740" max="9740" width="10.375" style="317" customWidth="1"/>
    <col min="9741" max="9742" width="9.125" style="317" customWidth="1"/>
    <col min="9743" max="9743" width="6.75" style="317" customWidth="1"/>
    <col min="9744" max="9744" width="9.125" style="317" customWidth="1"/>
    <col min="9745" max="9745" width="11" style="317" customWidth="1"/>
    <col min="9746" max="9746" width="11.25" style="317" customWidth="1"/>
    <col min="9747" max="9747" width="9.625" style="317" customWidth="1"/>
    <col min="9748" max="9748" width="10" style="317" customWidth="1"/>
    <col min="9749" max="9749" width="19.875" style="317" customWidth="1"/>
    <col min="9750" max="9753" width="0" style="317" hidden="1" customWidth="1"/>
    <col min="9754" max="9755" width="11.875" style="317" customWidth="1"/>
    <col min="9756" max="9756" width="7.375" style="317" customWidth="1"/>
    <col min="9757" max="9757" width="10.125" style="317" customWidth="1"/>
    <col min="9758" max="9759" width="10.375" style="317" customWidth="1"/>
    <col min="9760" max="9760" width="7.25" style="317" customWidth="1"/>
    <col min="9761" max="9761" width="10.375" style="317" customWidth="1"/>
    <col min="9762" max="9763" width="9.125" style="317" customWidth="1"/>
    <col min="9764" max="9764" width="6.75" style="317" customWidth="1"/>
    <col min="9765" max="9765" width="9.125" style="317" customWidth="1"/>
    <col min="9766" max="9766" width="11" style="317" customWidth="1"/>
    <col min="9767" max="9767" width="11.25" style="317" customWidth="1"/>
    <col min="9768" max="9768" width="9.625" style="317" customWidth="1"/>
    <col min="9769" max="9769" width="10" style="317" customWidth="1"/>
    <col min="9770" max="9770" width="9.625" style="317" customWidth="1"/>
    <col min="9771" max="9772" width="10.375" style="317" customWidth="1"/>
    <col min="9773" max="9773" width="11.375" style="317" customWidth="1"/>
    <col min="9774" max="9774" width="11.75" style="317" customWidth="1"/>
    <col min="9775" max="9775" width="11.125" style="317" customWidth="1"/>
    <col min="9776" max="9776" width="11.625" style="317" customWidth="1"/>
    <col min="9777" max="9777" width="10.75" style="317" customWidth="1"/>
    <col min="9778" max="9780" width="10.375" style="317" customWidth="1"/>
    <col min="9781" max="9781" width="13.625" style="317" customWidth="1"/>
    <col min="9782" max="9782" width="11.625" style="317" customWidth="1"/>
    <col min="9783" max="9783" width="11.875" style="317" customWidth="1"/>
    <col min="9784" max="9784" width="11.375" style="317" customWidth="1"/>
    <col min="9785" max="9786" width="13" style="317" customWidth="1"/>
    <col min="9787" max="9788" width="10.375" style="317" customWidth="1"/>
    <col min="9789" max="9789" width="11.25" style="317" customWidth="1"/>
    <col min="9790" max="9790" width="13.875" style="317" customWidth="1"/>
    <col min="9791" max="9791" width="10.375" style="317" customWidth="1"/>
    <col min="9792" max="9792" width="11.375" style="317" customWidth="1"/>
    <col min="9793" max="9798" width="10.375" style="317" customWidth="1"/>
    <col min="9799" max="9800" width="12.625" style="317"/>
    <col min="9801" max="9802" width="10.375" style="317" customWidth="1"/>
    <col min="9803" max="9803" width="11.375" style="317" customWidth="1"/>
    <col min="9804" max="9804" width="11.75" style="317" customWidth="1"/>
    <col min="9805" max="9805" width="11.125" style="317" customWidth="1"/>
    <col min="9806" max="9806" width="11.625" style="317" customWidth="1"/>
    <col min="9807" max="9807" width="10.75" style="317" customWidth="1"/>
    <col min="9808" max="9810" width="10.375" style="317" customWidth="1"/>
    <col min="9811" max="9811" width="13.625" style="317" customWidth="1"/>
    <col min="9812" max="9812" width="11.625" style="317" customWidth="1"/>
    <col min="9813" max="9813" width="11.875" style="317" customWidth="1"/>
    <col min="9814" max="9814" width="11.375" style="317" customWidth="1"/>
    <col min="9815" max="9816" width="13" style="317" customWidth="1"/>
    <col min="9817" max="9818" width="10.375" style="317" customWidth="1"/>
    <col min="9819" max="9819" width="11.25" style="317" customWidth="1"/>
    <col min="9820" max="9820" width="13.875" style="317" customWidth="1"/>
    <col min="9821" max="9821" width="10.375" style="317" customWidth="1"/>
    <col min="9822" max="9822" width="11.375" style="317" customWidth="1"/>
    <col min="9823" max="9828" width="10.375" style="317" customWidth="1"/>
    <col min="9829" max="9830" width="12.625" style="317"/>
    <col min="9831" max="9832" width="10.375" style="317" customWidth="1"/>
    <col min="9833" max="9833" width="11.375" style="317" customWidth="1"/>
    <col min="9834" max="9834" width="11.75" style="317" customWidth="1"/>
    <col min="9835" max="9835" width="11.125" style="317" customWidth="1"/>
    <col min="9836" max="9836" width="11.625" style="317" customWidth="1"/>
    <col min="9837" max="9837" width="10.75" style="317" customWidth="1"/>
    <col min="9838" max="9840" width="10.375" style="317" customWidth="1"/>
    <col min="9841" max="9841" width="13.625" style="317" customWidth="1"/>
    <col min="9842" max="9842" width="11.625" style="317" customWidth="1"/>
    <col min="9843" max="9843" width="11.875" style="317" customWidth="1"/>
    <col min="9844" max="9844" width="11.375" style="317" customWidth="1"/>
    <col min="9845" max="9846" width="13" style="317" customWidth="1"/>
    <col min="9847" max="9848" width="10.375" style="317" customWidth="1"/>
    <col min="9849" max="9849" width="11.25" style="317" customWidth="1"/>
    <col min="9850" max="9850" width="13.875" style="317" customWidth="1"/>
    <col min="9851" max="9851" width="10.375" style="317" customWidth="1"/>
    <col min="9852" max="9852" width="11.375" style="317" customWidth="1"/>
    <col min="9853" max="9853" width="18.125" style="317" customWidth="1"/>
    <col min="9854" max="9854" width="25" style="317" customWidth="1"/>
    <col min="9855" max="9858" width="10.375" style="317" customWidth="1"/>
    <col min="9859" max="9860" width="12.625" style="317"/>
    <col min="9861" max="9862" width="10.375" style="317" customWidth="1"/>
    <col min="9863" max="9863" width="11.375" style="317" customWidth="1"/>
    <col min="9864" max="9864" width="11.75" style="317" customWidth="1"/>
    <col min="9865" max="9865" width="11.125" style="317" customWidth="1"/>
    <col min="9866" max="9866" width="11.625" style="317" customWidth="1"/>
    <col min="9867" max="9867" width="10.75" style="317" customWidth="1"/>
    <col min="9868" max="9869" width="10.375" style="317" customWidth="1"/>
    <col min="9870" max="9875" width="12.625" style="317"/>
    <col min="9876" max="9879" width="11.625" style="317" customWidth="1"/>
    <col min="9880" max="9891" width="12.625" style="317"/>
    <col min="9892" max="9892" width="7.125" style="317" customWidth="1"/>
    <col min="9893" max="9893" width="26.75" style="317" customWidth="1"/>
    <col min="9894" max="9894" width="12.875" style="317" customWidth="1"/>
    <col min="9895" max="9896" width="12.625" style="317"/>
    <col min="9897" max="9897" width="12.25" style="317" customWidth="1"/>
    <col min="9898" max="9898" width="12.125" style="317" customWidth="1"/>
    <col min="9899" max="9899" width="11.875" style="317" customWidth="1"/>
    <col min="9900" max="9900" width="12.625" style="317"/>
    <col min="9901" max="9901" width="12.375" style="317" customWidth="1"/>
    <col min="9902" max="9958" width="12.625" style="317"/>
    <col min="9959" max="9959" width="9.375" style="317" customWidth="1"/>
    <col min="9960" max="9963" width="12.625" style="317"/>
    <col min="9964" max="9964" width="12.25" style="317" customWidth="1"/>
    <col min="9965" max="9965" width="9.875" style="317" customWidth="1"/>
    <col min="9966" max="9966" width="11.25" style="317" customWidth="1"/>
    <col min="9967" max="9968" width="12.625" style="317"/>
    <col min="9969" max="9969" width="14.875" style="317" customWidth="1"/>
    <col min="9970" max="9981" width="12.625" style="317"/>
    <col min="9982" max="9985" width="0" style="317" hidden="1" customWidth="1"/>
    <col min="9986" max="9986" width="4.375" style="317" customWidth="1"/>
    <col min="9987" max="9987" width="39.125" style="317" customWidth="1"/>
    <col min="9988" max="9988" width="17.75" style="317" customWidth="1"/>
    <col min="9989" max="9990" width="11.875" style="317" customWidth="1"/>
    <col min="9991" max="9991" width="7.375" style="317" customWidth="1"/>
    <col min="9992" max="9992" width="10.125" style="317" customWidth="1"/>
    <col min="9993" max="9994" width="10.375" style="317" customWidth="1"/>
    <col min="9995" max="9995" width="7.25" style="317" customWidth="1"/>
    <col min="9996" max="9996" width="10.375" style="317" customWidth="1"/>
    <col min="9997" max="9998" width="9.125" style="317" customWidth="1"/>
    <col min="9999" max="9999" width="6.75" style="317" customWidth="1"/>
    <col min="10000" max="10000" width="9.125" style="317" customWidth="1"/>
    <col min="10001" max="10001" width="11" style="317" customWidth="1"/>
    <col min="10002" max="10002" width="11.25" style="317" customWidth="1"/>
    <col min="10003" max="10003" width="9.625" style="317" customWidth="1"/>
    <col min="10004" max="10004" width="10" style="317" customWidth="1"/>
    <col min="10005" max="10005" width="19.875" style="317" customWidth="1"/>
    <col min="10006" max="10009" width="0" style="317" hidden="1" customWidth="1"/>
    <col min="10010" max="10011" width="11.875" style="317" customWidth="1"/>
    <col min="10012" max="10012" width="7.375" style="317" customWidth="1"/>
    <col min="10013" max="10013" width="10.125" style="317" customWidth="1"/>
    <col min="10014" max="10015" width="10.375" style="317" customWidth="1"/>
    <col min="10016" max="10016" width="7.25" style="317" customWidth="1"/>
    <col min="10017" max="10017" width="10.375" style="317" customWidth="1"/>
    <col min="10018" max="10019" width="9.125" style="317" customWidth="1"/>
    <col min="10020" max="10020" width="6.75" style="317" customWidth="1"/>
    <col min="10021" max="10021" width="9.125" style="317" customWidth="1"/>
    <col min="10022" max="10022" width="11" style="317" customWidth="1"/>
    <col min="10023" max="10023" width="11.25" style="317" customWidth="1"/>
    <col min="10024" max="10024" width="9.625" style="317" customWidth="1"/>
    <col min="10025" max="10025" width="10" style="317" customWidth="1"/>
    <col min="10026" max="10026" width="9.625" style="317" customWidth="1"/>
    <col min="10027" max="10028" width="10.375" style="317" customWidth="1"/>
    <col min="10029" max="10029" width="11.375" style="317" customWidth="1"/>
    <col min="10030" max="10030" width="11.75" style="317" customWidth="1"/>
    <col min="10031" max="10031" width="11.125" style="317" customWidth="1"/>
    <col min="10032" max="10032" width="11.625" style="317" customWidth="1"/>
    <col min="10033" max="10033" width="10.75" style="317" customWidth="1"/>
    <col min="10034" max="10036" width="10.375" style="317" customWidth="1"/>
    <col min="10037" max="10037" width="13.625" style="317" customWidth="1"/>
    <col min="10038" max="10038" width="11.625" style="317" customWidth="1"/>
    <col min="10039" max="10039" width="11.875" style="317" customWidth="1"/>
    <col min="10040" max="10040" width="11.375" style="317" customWidth="1"/>
    <col min="10041" max="10042" width="13" style="317" customWidth="1"/>
    <col min="10043" max="10044" width="10.375" style="317" customWidth="1"/>
    <col min="10045" max="10045" width="11.25" style="317" customWidth="1"/>
    <col min="10046" max="10046" width="13.875" style="317" customWidth="1"/>
    <col min="10047" max="10047" width="10.375" style="317" customWidth="1"/>
    <col min="10048" max="10048" width="11.375" style="317" customWidth="1"/>
    <col min="10049" max="10054" width="10.375" style="317" customWidth="1"/>
    <col min="10055" max="10056" width="12.625" style="317"/>
    <col min="10057" max="10058" width="10.375" style="317" customWidth="1"/>
    <col min="10059" max="10059" width="11.375" style="317" customWidth="1"/>
    <col min="10060" max="10060" width="11.75" style="317" customWidth="1"/>
    <col min="10061" max="10061" width="11.125" style="317" customWidth="1"/>
    <col min="10062" max="10062" width="11.625" style="317" customWidth="1"/>
    <col min="10063" max="10063" width="10.75" style="317" customWidth="1"/>
    <col min="10064" max="10066" width="10.375" style="317" customWidth="1"/>
    <col min="10067" max="10067" width="13.625" style="317" customWidth="1"/>
    <col min="10068" max="10068" width="11.625" style="317" customWidth="1"/>
    <col min="10069" max="10069" width="11.875" style="317" customWidth="1"/>
    <col min="10070" max="10070" width="11.375" style="317" customWidth="1"/>
    <col min="10071" max="10072" width="13" style="317" customWidth="1"/>
    <col min="10073" max="10074" width="10.375" style="317" customWidth="1"/>
    <col min="10075" max="10075" width="11.25" style="317" customWidth="1"/>
    <col min="10076" max="10076" width="13.875" style="317" customWidth="1"/>
    <col min="10077" max="10077" width="10.375" style="317" customWidth="1"/>
    <col min="10078" max="10078" width="11.375" style="317" customWidth="1"/>
    <col min="10079" max="10084" width="10.375" style="317" customWidth="1"/>
    <col min="10085" max="10086" width="12.625" style="317"/>
    <col min="10087" max="10088" width="10.375" style="317" customWidth="1"/>
    <col min="10089" max="10089" width="11.375" style="317" customWidth="1"/>
    <col min="10090" max="10090" width="11.75" style="317" customWidth="1"/>
    <col min="10091" max="10091" width="11.125" style="317" customWidth="1"/>
    <col min="10092" max="10092" width="11.625" style="317" customWidth="1"/>
    <col min="10093" max="10093" width="10.75" style="317" customWidth="1"/>
    <col min="10094" max="10096" width="10.375" style="317" customWidth="1"/>
    <col min="10097" max="10097" width="13.625" style="317" customWidth="1"/>
    <col min="10098" max="10098" width="11.625" style="317" customWidth="1"/>
    <col min="10099" max="10099" width="11.875" style="317" customWidth="1"/>
    <col min="10100" max="10100" width="11.375" style="317" customWidth="1"/>
    <col min="10101" max="10102" width="13" style="317" customWidth="1"/>
    <col min="10103" max="10104" width="10.375" style="317" customWidth="1"/>
    <col min="10105" max="10105" width="11.25" style="317" customWidth="1"/>
    <col min="10106" max="10106" width="13.875" style="317" customWidth="1"/>
    <col min="10107" max="10107" width="10.375" style="317" customWidth="1"/>
    <col min="10108" max="10108" width="11.375" style="317" customWidth="1"/>
    <col min="10109" max="10109" width="18.125" style="317" customWidth="1"/>
    <col min="10110" max="10110" width="25" style="317" customWidth="1"/>
    <col min="10111" max="10114" width="10.375" style="317" customWidth="1"/>
    <col min="10115" max="10116" width="12.625" style="317"/>
    <col min="10117" max="10118" width="10.375" style="317" customWidth="1"/>
    <col min="10119" max="10119" width="11.375" style="317" customWidth="1"/>
    <col min="10120" max="10120" width="11.75" style="317" customWidth="1"/>
    <col min="10121" max="10121" width="11.125" style="317" customWidth="1"/>
    <col min="10122" max="10122" width="11.625" style="317" customWidth="1"/>
    <col min="10123" max="10123" width="10.75" style="317" customWidth="1"/>
    <col min="10124" max="10125" width="10.375" style="317" customWidth="1"/>
    <col min="10126" max="10131" width="12.625" style="317"/>
    <col min="10132" max="10135" width="11.625" style="317" customWidth="1"/>
    <col min="10136" max="10147" width="12.625" style="317"/>
    <col min="10148" max="10148" width="7.125" style="317" customWidth="1"/>
    <col min="10149" max="10149" width="26.75" style="317" customWidth="1"/>
    <col min="10150" max="10150" width="12.875" style="317" customWidth="1"/>
    <col min="10151" max="10152" width="12.625" style="317"/>
    <col min="10153" max="10153" width="12.25" style="317" customWidth="1"/>
    <col min="10154" max="10154" width="12.125" style="317" customWidth="1"/>
    <col min="10155" max="10155" width="11.875" style="317" customWidth="1"/>
    <col min="10156" max="10156" width="12.625" style="317"/>
    <col min="10157" max="10157" width="12.375" style="317" customWidth="1"/>
    <col min="10158" max="10214" width="12.625" style="317"/>
    <col min="10215" max="10215" width="9.375" style="317" customWidth="1"/>
    <col min="10216" max="10219" width="12.625" style="317"/>
    <col min="10220" max="10220" width="12.25" style="317" customWidth="1"/>
    <col min="10221" max="10221" width="9.875" style="317" customWidth="1"/>
    <col min="10222" max="10222" width="11.25" style="317" customWidth="1"/>
    <col min="10223" max="10224" width="12.625" style="317"/>
    <col min="10225" max="10225" width="14.875" style="317" customWidth="1"/>
    <col min="10226" max="10237" width="12.625" style="317"/>
    <col min="10238" max="10241" width="0" style="317" hidden="1" customWidth="1"/>
    <col min="10242" max="10242" width="4.375" style="317" customWidth="1"/>
    <col min="10243" max="10243" width="39.125" style="317" customWidth="1"/>
    <col min="10244" max="10244" width="17.75" style="317" customWidth="1"/>
    <col min="10245" max="10246" width="11.875" style="317" customWidth="1"/>
    <col min="10247" max="10247" width="7.375" style="317" customWidth="1"/>
    <col min="10248" max="10248" width="10.125" style="317" customWidth="1"/>
    <col min="10249" max="10250" width="10.375" style="317" customWidth="1"/>
    <col min="10251" max="10251" width="7.25" style="317" customWidth="1"/>
    <col min="10252" max="10252" width="10.375" style="317" customWidth="1"/>
    <col min="10253" max="10254" width="9.125" style="317" customWidth="1"/>
    <col min="10255" max="10255" width="6.75" style="317" customWidth="1"/>
    <col min="10256" max="10256" width="9.125" style="317" customWidth="1"/>
    <col min="10257" max="10257" width="11" style="317" customWidth="1"/>
    <col min="10258" max="10258" width="11.25" style="317" customWidth="1"/>
    <col min="10259" max="10259" width="9.625" style="317" customWidth="1"/>
    <col min="10260" max="10260" width="10" style="317" customWidth="1"/>
    <col min="10261" max="10261" width="19.875" style="317" customWidth="1"/>
    <col min="10262" max="10265" width="0" style="317" hidden="1" customWidth="1"/>
    <col min="10266" max="10267" width="11.875" style="317" customWidth="1"/>
    <col min="10268" max="10268" width="7.375" style="317" customWidth="1"/>
    <col min="10269" max="10269" width="10.125" style="317" customWidth="1"/>
    <col min="10270" max="10271" width="10.375" style="317" customWidth="1"/>
    <col min="10272" max="10272" width="7.25" style="317" customWidth="1"/>
    <col min="10273" max="10273" width="10.375" style="317" customWidth="1"/>
    <col min="10274" max="10275" width="9.125" style="317" customWidth="1"/>
    <col min="10276" max="10276" width="6.75" style="317" customWidth="1"/>
    <col min="10277" max="10277" width="9.125" style="317" customWidth="1"/>
    <col min="10278" max="10278" width="11" style="317" customWidth="1"/>
    <col min="10279" max="10279" width="11.25" style="317" customWidth="1"/>
    <col min="10280" max="10280" width="9.625" style="317" customWidth="1"/>
    <col min="10281" max="10281" width="10" style="317" customWidth="1"/>
    <col min="10282" max="10282" width="9.625" style="317" customWidth="1"/>
    <col min="10283" max="10284" width="10.375" style="317" customWidth="1"/>
    <col min="10285" max="10285" width="11.375" style="317" customWidth="1"/>
    <col min="10286" max="10286" width="11.75" style="317" customWidth="1"/>
    <col min="10287" max="10287" width="11.125" style="317" customWidth="1"/>
    <col min="10288" max="10288" width="11.625" style="317" customWidth="1"/>
    <col min="10289" max="10289" width="10.75" style="317" customWidth="1"/>
    <col min="10290" max="10292" width="10.375" style="317" customWidth="1"/>
    <col min="10293" max="10293" width="13.625" style="317" customWidth="1"/>
    <col min="10294" max="10294" width="11.625" style="317" customWidth="1"/>
    <col min="10295" max="10295" width="11.875" style="317" customWidth="1"/>
    <col min="10296" max="10296" width="11.375" style="317" customWidth="1"/>
    <col min="10297" max="10298" width="13" style="317" customWidth="1"/>
    <col min="10299" max="10300" width="10.375" style="317" customWidth="1"/>
    <col min="10301" max="10301" width="11.25" style="317" customWidth="1"/>
    <col min="10302" max="10302" width="13.875" style="317" customWidth="1"/>
    <col min="10303" max="10303" width="10.375" style="317" customWidth="1"/>
    <col min="10304" max="10304" width="11.375" style="317" customWidth="1"/>
    <col min="10305" max="10310" width="10.375" style="317" customWidth="1"/>
    <col min="10311" max="10312" width="12.625" style="317"/>
    <col min="10313" max="10314" width="10.375" style="317" customWidth="1"/>
    <col min="10315" max="10315" width="11.375" style="317" customWidth="1"/>
    <col min="10316" max="10316" width="11.75" style="317" customWidth="1"/>
    <col min="10317" max="10317" width="11.125" style="317" customWidth="1"/>
    <col min="10318" max="10318" width="11.625" style="317" customWidth="1"/>
    <col min="10319" max="10319" width="10.75" style="317" customWidth="1"/>
    <col min="10320" max="10322" width="10.375" style="317" customWidth="1"/>
    <col min="10323" max="10323" width="13.625" style="317" customWidth="1"/>
    <col min="10324" max="10324" width="11.625" style="317" customWidth="1"/>
    <col min="10325" max="10325" width="11.875" style="317" customWidth="1"/>
    <col min="10326" max="10326" width="11.375" style="317" customWidth="1"/>
    <col min="10327" max="10328" width="13" style="317" customWidth="1"/>
    <col min="10329" max="10330" width="10.375" style="317" customWidth="1"/>
    <col min="10331" max="10331" width="11.25" style="317" customWidth="1"/>
    <col min="10332" max="10332" width="13.875" style="317" customWidth="1"/>
    <col min="10333" max="10333" width="10.375" style="317" customWidth="1"/>
    <col min="10334" max="10334" width="11.375" style="317" customWidth="1"/>
    <col min="10335" max="10340" width="10.375" style="317" customWidth="1"/>
    <col min="10341" max="10342" width="12.625" style="317"/>
    <col min="10343" max="10344" width="10.375" style="317" customWidth="1"/>
    <col min="10345" max="10345" width="11.375" style="317" customWidth="1"/>
    <col min="10346" max="10346" width="11.75" style="317" customWidth="1"/>
    <col min="10347" max="10347" width="11.125" style="317" customWidth="1"/>
    <col min="10348" max="10348" width="11.625" style="317" customWidth="1"/>
    <col min="10349" max="10349" width="10.75" style="317" customWidth="1"/>
    <col min="10350" max="10352" width="10.375" style="317" customWidth="1"/>
    <col min="10353" max="10353" width="13.625" style="317" customWidth="1"/>
    <col min="10354" max="10354" width="11.625" style="317" customWidth="1"/>
    <col min="10355" max="10355" width="11.875" style="317" customWidth="1"/>
    <col min="10356" max="10356" width="11.375" style="317" customWidth="1"/>
    <col min="10357" max="10358" width="13" style="317" customWidth="1"/>
    <col min="10359" max="10360" width="10.375" style="317" customWidth="1"/>
    <col min="10361" max="10361" width="11.25" style="317" customWidth="1"/>
    <col min="10362" max="10362" width="13.875" style="317" customWidth="1"/>
    <col min="10363" max="10363" width="10.375" style="317" customWidth="1"/>
    <col min="10364" max="10364" width="11.375" style="317" customWidth="1"/>
    <col min="10365" max="10365" width="18.125" style="317" customWidth="1"/>
    <col min="10366" max="10366" width="25" style="317" customWidth="1"/>
    <col min="10367" max="10370" width="10.375" style="317" customWidth="1"/>
    <col min="10371" max="10372" width="12.625" style="317"/>
    <col min="10373" max="10374" width="10.375" style="317" customWidth="1"/>
    <col min="10375" max="10375" width="11.375" style="317" customWidth="1"/>
    <col min="10376" max="10376" width="11.75" style="317" customWidth="1"/>
    <col min="10377" max="10377" width="11.125" style="317" customWidth="1"/>
    <col min="10378" max="10378" width="11.625" style="317" customWidth="1"/>
    <col min="10379" max="10379" width="10.75" style="317" customWidth="1"/>
    <col min="10380" max="10381" width="10.375" style="317" customWidth="1"/>
    <col min="10382" max="10387" width="12.625" style="317"/>
    <col min="10388" max="10391" width="11.625" style="317" customWidth="1"/>
    <col min="10392" max="10403" width="12.625" style="317"/>
    <col min="10404" max="10404" width="7.125" style="317" customWidth="1"/>
    <col min="10405" max="10405" width="26.75" style="317" customWidth="1"/>
    <col min="10406" max="10406" width="12.875" style="317" customWidth="1"/>
    <col min="10407" max="10408" width="12.625" style="317"/>
    <col min="10409" max="10409" width="12.25" style="317" customWidth="1"/>
    <col min="10410" max="10410" width="12.125" style="317" customWidth="1"/>
    <col min="10411" max="10411" width="11.875" style="317" customWidth="1"/>
    <col min="10412" max="10412" width="12.625" style="317"/>
    <col min="10413" max="10413" width="12.375" style="317" customWidth="1"/>
    <col min="10414" max="10470" width="12.625" style="317"/>
    <col min="10471" max="10471" width="9.375" style="317" customWidth="1"/>
    <col min="10472" max="10475" width="12.625" style="317"/>
    <col min="10476" max="10476" width="12.25" style="317" customWidth="1"/>
    <col min="10477" max="10477" width="9.875" style="317" customWidth="1"/>
    <col min="10478" max="10478" width="11.25" style="317" customWidth="1"/>
    <col min="10479" max="10480" width="12.625" style="317"/>
    <col min="10481" max="10481" width="14.875" style="317" customWidth="1"/>
    <col min="10482" max="10493" width="12.625" style="317"/>
    <col min="10494" max="10497" width="0" style="317" hidden="1" customWidth="1"/>
    <col min="10498" max="10498" width="4.375" style="317" customWidth="1"/>
    <col min="10499" max="10499" width="39.125" style="317" customWidth="1"/>
    <col min="10500" max="10500" width="17.75" style="317" customWidth="1"/>
    <col min="10501" max="10502" width="11.875" style="317" customWidth="1"/>
    <col min="10503" max="10503" width="7.375" style="317" customWidth="1"/>
    <col min="10504" max="10504" width="10.125" style="317" customWidth="1"/>
    <col min="10505" max="10506" width="10.375" style="317" customWidth="1"/>
    <col min="10507" max="10507" width="7.25" style="317" customWidth="1"/>
    <col min="10508" max="10508" width="10.375" style="317" customWidth="1"/>
    <col min="10509" max="10510" width="9.125" style="317" customWidth="1"/>
    <col min="10511" max="10511" width="6.75" style="317" customWidth="1"/>
    <col min="10512" max="10512" width="9.125" style="317" customWidth="1"/>
    <col min="10513" max="10513" width="11" style="317" customWidth="1"/>
    <col min="10514" max="10514" width="11.25" style="317" customWidth="1"/>
    <col min="10515" max="10515" width="9.625" style="317" customWidth="1"/>
    <col min="10516" max="10516" width="10" style="317" customWidth="1"/>
    <col min="10517" max="10517" width="19.875" style="317" customWidth="1"/>
    <col min="10518" max="10521" width="0" style="317" hidden="1" customWidth="1"/>
    <col min="10522" max="10523" width="11.875" style="317" customWidth="1"/>
    <col min="10524" max="10524" width="7.375" style="317" customWidth="1"/>
    <col min="10525" max="10525" width="10.125" style="317" customWidth="1"/>
    <col min="10526" max="10527" width="10.375" style="317" customWidth="1"/>
    <col min="10528" max="10528" width="7.25" style="317" customWidth="1"/>
    <col min="10529" max="10529" width="10.375" style="317" customWidth="1"/>
    <col min="10530" max="10531" width="9.125" style="317" customWidth="1"/>
    <col min="10532" max="10532" width="6.75" style="317" customWidth="1"/>
    <col min="10533" max="10533" width="9.125" style="317" customWidth="1"/>
    <col min="10534" max="10534" width="11" style="317" customWidth="1"/>
    <col min="10535" max="10535" width="11.25" style="317" customWidth="1"/>
    <col min="10536" max="10536" width="9.625" style="317" customWidth="1"/>
    <col min="10537" max="10537" width="10" style="317" customWidth="1"/>
    <col min="10538" max="10538" width="9.625" style="317" customWidth="1"/>
    <col min="10539" max="10540" width="10.375" style="317" customWidth="1"/>
    <col min="10541" max="10541" width="11.375" style="317" customWidth="1"/>
    <col min="10542" max="10542" width="11.75" style="317" customWidth="1"/>
    <col min="10543" max="10543" width="11.125" style="317" customWidth="1"/>
    <col min="10544" max="10544" width="11.625" style="317" customWidth="1"/>
    <col min="10545" max="10545" width="10.75" style="317" customWidth="1"/>
    <col min="10546" max="10548" width="10.375" style="317" customWidth="1"/>
    <col min="10549" max="10549" width="13.625" style="317" customWidth="1"/>
    <col min="10550" max="10550" width="11.625" style="317" customWidth="1"/>
    <col min="10551" max="10551" width="11.875" style="317" customWidth="1"/>
    <col min="10552" max="10552" width="11.375" style="317" customWidth="1"/>
    <col min="10553" max="10554" width="13" style="317" customWidth="1"/>
    <col min="10555" max="10556" width="10.375" style="317" customWidth="1"/>
    <col min="10557" max="10557" width="11.25" style="317" customWidth="1"/>
    <col min="10558" max="10558" width="13.875" style="317" customWidth="1"/>
    <col min="10559" max="10559" width="10.375" style="317" customWidth="1"/>
    <col min="10560" max="10560" width="11.375" style="317" customWidth="1"/>
    <col min="10561" max="10566" width="10.375" style="317" customWidth="1"/>
    <col min="10567" max="10568" width="12.625" style="317"/>
    <col min="10569" max="10570" width="10.375" style="317" customWidth="1"/>
    <col min="10571" max="10571" width="11.375" style="317" customWidth="1"/>
    <col min="10572" max="10572" width="11.75" style="317" customWidth="1"/>
    <col min="10573" max="10573" width="11.125" style="317" customWidth="1"/>
    <col min="10574" max="10574" width="11.625" style="317" customWidth="1"/>
    <col min="10575" max="10575" width="10.75" style="317" customWidth="1"/>
    <col min="10576" max="10578" width="10.375" style="317" customWidth="1"/>
    <col min="10579" max="10579" width="13.625" style="317" customWidth="1"/>
    <col min="10580" max="10580" width="11.625" style="317" customWidth="1"/>
    <col min="10581" max="10581" width="11.875" style="317" customWidth="1"/>
    <col min="10582" max="10582" width="11.375" style="317" customWidth="1"/>
    <col min="10583" max="10584" width="13" style="317" customWidth="1"/>
    <col min="10585" max="10586" width="10.375" style="317" customWidth="1"/>
    <col min="10587" max="10587" width="11.25" style="317" customWidth="1"/>
    <col min="10588" max="10588" width="13.875" style="317" customWidth="1"/>
    <col min="10589" max="10589" width="10.375" style="317" customWidth="1"/>
    <col min="10590" max="10590" width="11.375" style="317" customWidth="1"/>
    <col min="10591" max="10596" width="10.375" style="317" customWidth="1"/>
    <col min="10597" max="10598" width="12.625" style="317"/>
    <col min="10599" max="10600" width="10.375" style="317" customWidth="1"/>
    <col min="10601" max="10601" width="11.375" style="317" customWidth="1"/>
    <col min="10602" max="10602" width="11.75" style="317" customWidth="1"/>
    <col min="10603" max="10603" width="11.125" style="317" customWidth="1"/>
    <col min="10604" max="10604" width="11.625" style="317" customWidth="1"/>
    <col min="10605" max="10605" width="10.75" style="317" customWidth="1"/>
    <col min="10606" max="10608" width="10.375" style="317" customWidth="1"/>
    <col min="10609" max="10609" width="13.625" style="317" customWidth="1"/>
    <col min="10610" max="10610" width="11.625" style="317" customWidth="1"/>
    <col min="10611" max="10611" width="11.875" style="317" customWidth="1"/>
    <col min="10612" max="10612" width="11.375" style="317" customWidth="1"/>
    <col min="10613" max="10614" width="13" style="317" customWidth="1"/>
    <col min="10615" max="10616" width="10.375" style="317" customWidth="1"/>
    <col min="10617" max="10617" width="11.25" style="317" customWidth="1"/>
    <col min="10618" max="10618" width="13.875" style="317" customWidth="1"/>
    <col min="10619" max="10619" width="10.375" style="317" customWidth="1"/>
    <col min="10620" max="10620" width="11.375" style="317" customWidth="1"/>
    <col min="10621" max="10621" width="18.125" style="317" customWidth="1"/>
    <col min="10622" max="10622" width="25" style="317" customWidth="1"/>
    <col min="10623" max="10626" width="10.375" style="317" customWidth="1"/>
    <col min="10627" max="10628" width="12.625" style="317"/>
    <col min="10629" max="10630" width="10.375" style="317" customWidth="1"/>
    <col min="10631" max="10631" width="11.375" style="317" customWidth="1"/>
    <col min="10632" max="10632" width="11.75" style="317" customWidth="1"/>
    <col min="10633" max="10633" width="11.125" style="317" customWidth="1"/>
    <col min="10634" max="10634" width="11.625" style="317" customWidth="1"/>
    <col min="10635" max="10635" width="10.75" style="317" customWidth="1"/>
    <col min="10636" max="10637" width="10.375" style="317" customWidth="1"/>
    <col min="10638" max="10643" width="12.625" style="317"/>
    <col min="10644" max="10647" width="11.625" style="317" customWidth="1"/>
    <col min="10648" max="10659" width="12.625" style="317"/>
    <col min="10660" max="10660" width="7.125" style="317" customWidth="1"/>
    <col min="10661" max="10661" width="26.75" style="317" customWidth="1"/>
    <col min="10662" max="10662" width="12.875" style="317" customWidth="1"/>
    <col min="10663" max="10664" width="12.625" style="317"/>
    <col min="10665" max="10665" width="12.25" style="317" customWidth="1"/>
    <col min="10666" max="10666" width="12.125" style="317" customWidth="1"/>
    <col min="10667" max="10667" width="11.875" style="317" customWidth="1"/>
    <col min="10668" max="10668" width="12.625" style="317"/>
    <col min="10669" max="10669" width="12.375" style="317" customWidth="1"/>
    <col min="10670" max="10726" width="12.625" style="317"/>
    <col min="10727" max="10727" width="9.375" style="317" customWidth="1"/>
    <col min="10728" max="10731" width="12.625" style="317"/>
    <col min="10732" max="10732" width="12.25" style="317" customWidth="1"/>
    <col min="10733" max="10733" width="9.875" style="317" customWidth="1"/>
    <col min="10734" max="10734" width="11.25" style="317" customWidth="1"/>
    <col min="10735" max="10736" width="12.625" style="317"/>
    <col min="10737" max="10737" width="14.875" style="317" customWidth="1"/>
    <col min="10738" max="10749" width="12.625" style="317"/>
    <col min="10750" max="10753" width="0" style="317" hidden="1" customWidth="1"/>
    <col min="10754" max="10754" width="4.375" style="317" customWidth="1"/>
    <col min="10755" max="10755" width="39.125" style="317" customWidth="1"/>
    <col min="10756" max="10756" width="17.75" style="317" customWidth="1"/>
    <col min="10757" max="10758" width="11.875" style="317" customWidth="1"/>
    <col min="10759" max="10759" width="7.375" style="317" customWidth="1"/>
    <col min="10760" max="10760" width="10.125" style="317" customWidth="1"/>
    <col min="10761" max="10762" width="10.375" style="317" customWidth="1"/>
    <col min="10763" max="10763" width="7.25" style="317" customWidth="1"/>
    <col min="10764" max="10764" width="10.375" style="317" customWidth="1"/>
    <col min="10765" max="10766" width="9.125" style="317" customWidth="1"/>
    <col min="10767" max="10767" width="6.75" style="317" customWidth="1"/>
    <col min="10768" max="10768" width="9.125" style="317" customWidth="1"/>
    <col min="10769" max="10769" width="11" style="317" customWidth="1"/>
    <col min="10770" max="10770" width="11.25" style="317" customWidth="1"/>
    <col min="10771" max="10771" width="9.625" style="317" customWidth="1"/>
    <col min="10772" max="10772" width="10" style="317" customWidth="1"/>
    <col min="10773" max="10773" width="19.875" style="317" customWidth="1"/>
    <col min="10774" max="10777" width="0" style="317" hidden="1" customWidth="1"/>
    <col min="10778" max="10779" width="11.875" style="317" customWidth="1"/>
    <col min="10780" max="10780" width="7.375" style="317" customWidth="1"/>
    <col min="10781" max="10781" width="10.125" style="317" customWidth="1"/>
    <col min="10782" max="10783" width="10.375" style="317" customWidth="1"/>
    <col min="10784" max="10784" width="7.25" style="317" customWidth="1"/>
    <col min="10785" max="10785" width="10.375" style="317" customWidth="1"/>
    <col min="10786" max="10787" width="9.125" style="317" customWidth="1"/>
    <col min="10788" max="10788" width="6.75" style="317" customWidth="1"/>
    <col min="10789" max="10789" width="9.125" style="317" customWidth="1"/>
    <col min="10790" max="10790" width="11" style="317" customWidth="1"/>
    <col min="10791" max="10791" width="11.25" style="317" customWidth="1"/>
    <col min="10792" max="10792" width="9.625" style="317" customWidth="1"/>
    <col min="10793" max="10793" width="10" style="317" customWidth="1"/>
    <col min="10794" max="10794" width="9.625" style="317" customWidth="1"/>
    <col min="10795" max="10796" width="10.375" style="317" customWidth="1"/>
    <col min="10797" max="10797" width="11.375" style="317" customWidth="1"/>
    <col min="10798" max="10798" width="11.75" style="317" customWidth="1"/>
    <col min="10799" max="10799" width="11.125" style="317" customWidth="1"/>
    <col min="10800" max="10800" width="11.625" style="317" customWidth="1"/>
    <col min="10801" max="10801" width="10.75" style="317" customWidth="1"/>
    <col min="10802" max="10804" width="10.375" style="317" customWidth="1"/>
    <col min="10805" max="10805" width="13.625" style="317" customWidth="1"/>
    <col min="10806" max="10806" width="11.625" style="317" customWidth="1"/>
    <col min="10807" max="10807" width="11.875" style="317" customWidth="1"/>
    <col min="10808" max="10808" width="11.375" style="317" customWidth="1"/>
    <col min="10809" max="10810" width="13" style="317" customWidth="1"/>
    <col min="10811" max="10812" width="10.375" style="317" customWidth="1"/>
    <col min="10813" max="10813" width="11.25" style="317" customWidth="1"/>
    <col min="10814" max="10814" width="13.875" style="317" customWidth="1"/>
    <col min="10815" max="10815" width="10.375" style="317" customWidth="1"/>
    <col min="10816" max="10816" width="11.375" style="317" customWidth="1"/>
    <col min="10817" max="10822" width="10.375" style="317" customWidth="1"/>
    <col min="10823" max="10824" width="12.625" style="317"/>
    <col min="10825" max="10826" width="10.375" style="317" customWidth="1"/>
    <col min="10827" max="10827" width="11.375" style="317" customWidth="1"/>
    <col min="10828" max="10828" width="11.75" style="317" customWidth="1"/>
    <col min="10829" max="10829" width="11.125" style="317" customWidth="1"/>
    <col min="10830" max="10830" width="11.625" style="317" customWidth="1"/>
    <col min="10831" max="10831" width="10.75" style="317" customWidth="1"/>
    <col min="10832" max="10834" width="10.375" style="317" customWidth="1"/>
    <col min="10835" max="10835" width="13.625" style="317" customWidth="1"/>
    <col min="10836" max="10836" width="11.625" style="317" customWidth="1"/>
    <col min="10837" max="10837" width="11.875" style="317" customWidth="1"/>
    <col min="10838" max="10838" width="11.375" style="317" customWidth="1"/>
    <col min="10839" max="10840" width="13" style="317" customWidth="1"/>
    <col min="10841" max="10842" width="10.375" style="317" customWidth="1"/>
    <col min="10843" max="10843" width="11.25" style="317" customWidth="1"/>
    <col min="10844" max="10844" width="13.875" style="317" customWidth="1"/>
    <col min="10845" max="10845" width="10.375" style="317" customWidth="1"/>
    <col min="10846" max="10846" width="11.375" style="317" customWidth="1"/>
    <col min="10847" max="10852" width="10.375" style="317" customWidth="1"/>
    <col min="10853" max="10854" width="12.625" style="317"/>
    <col min="10855" max="10856" width="10.375" style="317" customWidth="1"/>
    <col min="10857" max="10857" width="11.375" style="317" customWidth="1"/>
    <col min="10858" max="10858" width="11.75" style="317" customWidth="1"/>
    <col min="10859" max="10859" width="11.125" style="317" customWidth="1"/>
    <col min="10860" max="10860" width="11.625" style="317" customWidth="1"/>
    <col min="10861" max="10861" width="10.75" style="317" customWidth="1"/>
    <col min="10862" max="10864" width="10.375" style="317" customWidth="1"/>
    <col min="10865" max="10865" width="13.625" style="317" customWidth="1"/>
    <col min="10866" max="10866" width="11.625" style="317" customWidth="1"/>
    <col min="10867" max="10867" width="11.875" style="317" customWidth="1"/>
    <col min="10868" max="10868" width="11.375" style="317" customWidth="1"/>
    <col min="10869" max="10870" width="13" style="317" customWidth="1"/>
    <col min="10871" max="10872" width="10.375" style="317" customWidth="1"/>
    <col min="10873" max="10873" width="11.25" style="317" customWidth="1"/>
    <col min="10874" max="10874" width="13.875" style="317" customWidth="1"/>
    <col min="10875" max="10875" width="10.375" style="317" customWidth="1"/>
    <col min="10876" max="10876" width="11.375" style="317" customWidth="1"/>
    <col min="10877" max="10877" width="18.125" style="317" customWidth="1"/>
    <col min="10878" max="10878" width="25" style="317" customWidth="1"/>
    <col min="10879" max="10882" width="10.375" style="317" customWidth="1"/>
    <col min="10883" max="10884" width="12.625" style="317"/>
    <col min="10885" max="10886" width="10.375" style="317" customWidth="1"/>
    <col min="10887" max="10887" width="11.375" style="317" customWidth="1"/>
    <col min="10888" max="10888" width="11.75" style="317" customWidth="1"/>
    <col min="10889" max="10889" width="11.125" style="317" customWidth="1"/>
    <col min="10890" max="10890" width="11.625" style="317" customWidth="1"/>
    <col min="10891" max="10891" width="10.75" style="317" customWidth="1"/>
    <col min="10892" max="10893" width="10.375" style="317" customWidth="1"/>
    <col min="10894" max="10899" width="12.625" style="317"/>
    <col min="10900" max="10903" width="11.625" style="317" customWidth="1"/>
    <col min="10904" max="10915" width="12.625" style="317"/>
    <col min="10916" max="10916" width="7.125" style="317" customWidth="1"/>
    <col min="10917" max="10917" width="26.75" style="317" customWidth="1"/>
    <col min="10918" max="10918" width="12.875" style="317" customWidth="1"/>
    <col min="10919" max="10920" width="12.625" style="317"/>
    <col min="10921" max="10921" width="12.25" style="317" customWidth="1"/>
    <col min="10922" max="10922" width="12.125" style="317" customWidth="1"/>
    <col min="10923" max="10923" width="11.875" style="317" customWidth="1"/>
    <col min="10924" max="10924" width="12.625" style="317"/>
    <col min="10925" max="10925" width="12.375" style="317" customWidth="1"/>
    <col min="10926" max="10982" width="12.625" style="317"/>
    <col min="10983" max="10983" width="9.375" style="317" customWidth="1"/>
    <col min="10984" max="10987" width="12.625" style="317"/>
    <col min="10988" max="10988" width="12.25" style="317" customWidth="1"/>
    <col min="10989" max="10989" width="9.875" style="317" customWidth="1"/>
    <col min="10990" max="10990" width="11.25" style="317" customWidth="1"/>
    <col min="10991" max="10992" width="12.625" style="317"/>
    <col min="10993" max="10993" width="14.875" style="317" customWidth="1"/>
    <col min="10994" max="11005" width="12.625" style="317"/>
    <col min="11006" max="11009" width="0" style="317" hidden="1" customWidth="1"/>
    <col min="11010" max="11010" width="4.375" style="317" customWidth="1"/>
    <col min="11011" max="11011" width="39.125" style="317" customWidth="1"/>
    <col min="11012" max="11012" width="17.75" style="317" customWidth="1"/>
    <col min="11013" max="11014" width="11.875" style="317" customWidth="1"/>
    <col min="11015" max="11015" width="7.375" style="317" customWidth="1"/>
    <col min="11016" max="11016" width="10.125" style="317" customWidth="1"/>
    <col min="11017" max="11018" width="10.375" style="317" customWidth="1"/>
    <col min="11019" max="11019" width="7.25" style="317" customWidth="1"/>
    <col min="11020" max="11020" width="10.375" style="317" customWidth="1"/>
    <col min="11021" max="11022" width="9.125" style="317" customWidth="1"/>
    <col min="11023" max="11023" width="6.75" style="317" customWidth="1"/>
    <col min="11024" max="11024" width="9.125" style="317" customWidth="1"/>
    <col min="11025" max="11025" width="11" style="317" customWidth="1"/>
    <col min="11026" max="11026" width="11.25" style="317" customWidth="1"/>
    <col min="11027" max="11027" width="9.625" style="317" customWidth="1"/>
    <col min="11028" max="11028" width="10" style="317" customWidth="1"/>
    <col min="11029" max="11029" width="19.875" style="317" customWidth="1"/>
    <col min="11030" max="11033" width="0" style="317" hidden="1" customWidth="1"/>
    <col min="11034" max="11035" width="11.875" style="317" customWidth="1"/>
    <col min="11036" max="11036" width="7.375" style="317" customWidth="1"/>
    <col min="11037" max="11037" width="10.125" style="317" customWidth="1"/>
    <col min="11038" max="11039" width="10.375" style="317" customWidth="1"/>
    <col min="11040" max="11040" width="7.25" style="317" customWidth="1"/>
    <col min="11041" max="11041" width="10.375" style="317" customWidth="1"/>
    <col min="11042" max="11043" width="9.125" style="317" customWidth="1"/>
    <col min="11044" max="11044" width="6.75" style="317" customWidth="1"/>
    <col min="11045" max="11045" width="9.125" style="317" customWidth="1"/>
    <col min="11046" max="11046" width="11" style="317" customWidth="1"/>
    <col min="11047" max="11047" width="11.25" style="317" customWidth="1"/>
    <col min="11048" max="11048" width="9.625" style="317" customWidth="1"/>
    <col min="11049" max="11049" width="10" style="317" customWidth="1"/>
    <col min="11050" max="11050" width="9.625" style="317" customWidth="1"/>
    <col min="11051" max="11052" width="10.375" style="317" customWidth="1"/>
    <col min="11053" max="11053" width="11.375" style="317" customWidth="1"/>
    <col min="11054" max="11054" width="11.75" style="317" customWidth="1"/>
    <col min="11055" max="11055" width="11.125" style="317" customWidth="1"/>
    <col min="11056" max="11056" width="11.625" style="317" customWidth="1"/>
    <col min="11057" max="11057" width="10.75" style="317" customWidth="1"/>
    <col min="11058" max="11060" width="10.375" style="317" customWidth="1"/>
    <col min="11061" max="11061" width="13.625" style="317" customWidth="1"/>
    <col min="11062" max="11062" width="11.625" style="317" customWidth="1"/>
    <col min="11063" max="11063" width="11.875" style="317" customWidth="1"/>
    <col min="11064" max="11064" width="11.375" style="317" customWidth="1"/>
    <col min="11065" max="11066" width="13" style="317" customWidth="1"/>
    <col min="11067" max="11068" width="10.375" style="317" customWidth="1"/>
    <col min="11069" max="11069" width="11.25" style="317" customWidth="1"/>
    <col min="11070" max="11070" width="13.875" style="317" customWidth="1"/>
    <col min="11071" max="11071" width="10.375" style="317" customWidth="1"/>
    <col min="11072" max="11072" width="11.375" style="317" customWidth="1"/>
    <col min="11073" max="11078" width="10.375" style="317" customWidth="1"/>
    <col min="11079" max="11080" width="12.625" style="317"/>
    <col min="11081" max="11082" width="10.375" style="317" customWidth="1"/>
    <col min="11083" max="11083" width="11.375" style="317" customWidth="1"/>
    <col min="11084" max="11084" width="11.75" style="317" customWidth="1"/>
    <col min="11085" max="11085" width="11.125" style="317" customWidth="1"/>
    <col min="11086" max="11086" width="11.625" style="317" customWidth="1"/>
    <col min="11087" max="11087" width="10.75" style="317" customWidth="1"/>
    <col min="11088" max="11090" width="10.375" style="317" customWidth="1"/>
    <col min="11091" max="11091" width="13.625" style="317" customWidth="1"/>
    <col min="11092" max="11092" width="11.625" style="317" customWidth="1"/>
    <col min="11093" max="11093" width="11.875" style="317" customWidth="1"/>
    <col min="11094" max="11094" width="11.375" style="317" customWidth="1"/>
    <col min="11095" max="11096" width="13" style="317" customWidth="1"/>
    <col min="11097" max="11098" width="10.375" style="317" customWidth="1"/>
    <col min="11099" max="11099" width="11.25" style="317" customWidth="1"/>
    <col min="11100" max="11100" width="13.875" style="317" customWidth="1"/>
    <col min="11101" max="11101" width="10.375" style="317" customWidth="1"/>
    <col min="11102" max="11102" width="11.375" style="317" customWidth="1"/>
    <col min="11103" max="11108" width="10.375" style="317" customWidth="1"/>
    <col min="11109" max="11110" width="12.625" style="317"/>
    <col min="11111" max="11112" width="10.375" style="317" customWidth="1"/>
    <col min="11113" max="11113" width="11.375" style="317" customWidth="1"/>
    <col min="11114" max="11114" width="11.75" style="317" customWidth="1"/>
    <col min="11115" max="11115" width="11.125" style="317" customWidth="1"/>
    <col min="11116" max="11116" width="11.625" style="317" customWidth="1"/>
    <col min="11117" max="11117" width="10.75" style="317" customWidth="1"/>
    <col min="11118" max="11120" width="10.375" style="317" customWidth="1"/>
    <col min="11121" max="11121" width="13.625" style="317" customWidth="1"/>
    <col min="11122" max="11122" width="11.625" style="317" customWidth="1"/>
    <col min="11123" max="11123" width="11.875" style="317" customWidth="1"/>
    <col min="11124" max="11124" width="11.375" style="317" customWidth="1"/>
    <col min="11125" max="11126" width="13" style="317" customWidth="1"/>
    <col min="11127" max="11128" width="10.375" style="317" customWidth="1"/>
    <col min="11129" max="11129" width="11.25" style="317" customWidth="1"/>
    <col min="11130" max="11130" width="13.875" style="317" customWidth="1"/>
    <col min="11131" max="11131" width="10.375" style="317" customWidth="1"/>
    <col min="11132" max="11132" width="11.375" style="317" customWidth="1"/>
    <col min="11133" max="11133" width="18.125" style="317" customWidth="1"/>
    <col min="11134" max="11134" width="25" style="317" customWidth="1"/>
    <col min="11135" max="11138" width="10.375" style="317" customWidth="1"/>
    <col min="11139" max="11140" width="12.625" style="317"/>
    <col min="11141" max="11142" width="10.375" style="317" customWidth="1"/>
    <col min="11143" max="11143" width="11.375" style="317" customWidth="1"/>
    <col min="11144" max="11144" width="11.75" style="317" customWidth="1"/>
    <col min="11145" max="11145" width="11.125" style="317" customWidth="1"/>
    <col min="11146" max="11146" width="11.625" style="317" customWidth="1"/>
    <col min="11147" max="11147" width="10.75" style="317" customWidth="1"/>
    <col min="11148" max="11149" width="10.375" style="317" customWidth="1"/>
    <col min="11150" max="11155" width="12.625" style="317"/>
    <col min="11156" max="11159" width="11.625" style="317" customWidth="1"/>
    <col min="11160" max="11171" width="12.625" style="317"/>
    <col min="11172" max="11172" width="7.125" style="317" customWidth="1"/>
    <col min="11173" max="11173" width="26.75" style="317" customWidth="1"/>
    <col min="11174" max="11174" width="12.875" style="317" customWidth="1"/>
    <col min="11175" max="11176" width="12.625" style="317"/>
    <col min="11177" max="11177" width="12.25" style="317" customWidth="1"/>
    <col min="11178" max="11178" width="12.125" style="317" customWidth="1"/>
    <col min="11179" max="11179" width="11.875" style="317" customWidth="1"/>
    <col min="11180" max="11180" width="12.625" style="317"/>
    <col min="11181" max="11181" width="12.375" style="317" customWidth="1"/>
    <col min="11182" max="11238" width="12.625" style="317"/>
    <col min="11239" max="11239" width="9.375" style="317" customWidth="1"/>
    <col min="11240" max="11243" width="12.625" style="317"/>
    <col min="11244" max="11244" width="12.25" style="317" customWidth="1"/>
    <col min="11245" max="11245" width="9.875" style="317" customWidth="1"/>
    <col min="11246" max="11246" width="11.25" style="317" customWidth="1"/>
    <col min="11247" max="11248" width="12.625" style="317"/>
    <col min="11249" max="11249" width="14.875" style="317" customWidth="1"/>
    <col min="11250" max="11261" width="12.625" style="317"/>
    <col min="11262" max="11265" width="0" style="317" hidden="1" customWidth="1"/>
    <col min="11266" max="11266" width="4.375" style="317" customWidth="1"/>
    <col min="11267" max="11267" width="39.125" style="317" customWidth="1"/>
    <col min="11268" max="11268" width="17.75" style="317" customWidth="1"/>
    <col min="11269" max="11270" width="11.875" style="317" customWidth="1"/>
    <col min="11271" max="11271" width="7.375" style="317" customWidth="1"/>
    <col min="11272" max="11272" width="10.125" style="317" customWidth="1"/>
    <col min="11273" max="11274" width="10.375" style="317" customWidth="1"/>
    <col min="11275" max="11275" width="7.25" style="317" customWidth="1"/>
    <col min="11276" max="11276" width="10.375" style="317" customWidth="1"/>
    <col min="11277" max="11278" width="9.125" style="317" customWidth="1"/>
    <col min="11279" max="11279" width="6.75" style="317" customWidth="1"/>
    <col min="11280" max="11280" width="9.125" style="317" customWidth="1"/>
    <col min="11281" max="11281" width="11" style="317" customWidth="1"/>
    <col min="11282" max="11282" width="11.25" style="317" customWidth="1"/>
    <col min="11283" max="11283" width="9.625" style="317" customWidth="1"/>
    <col min="11284" max="11284" width="10" style="317" customWidth="1"/>
    <col min="11285" max="11285" width="19.875" style="317" customWidth="1"/>
    <col min="11286" max="11289" width="0" style="317" hidden="1" customWidth="1"/>
    <col min="11290" max="11291" width="11.875" style="317" customWidth="1"/>
    <col min="11292" max="11292" width="7.375" style="317" customWidth="1"/>
    <col min="11293" max="11293" width="10.125" style="317" customWidth="1"/>
    <col min="11294" max="11295" width="10.375" style="317" customWidth="1"/>
    <col min="11296" max="11296" width="7.25" style="317" customWidth="1"/>
    <col min="11297" max="11297" width="10.375" style="317" customWidth="1"/>
    <col min="11298" max="11299" width="9.125" style="317" customWidth="1"/>
    <col min="11300" max="11300" width="6.75" style="317" customWidth="1"/>
    <col min="11301" max="11301" width="9.125" style="317" customWidth="1"/>
    <col min="11302" max="11302" width="11" style="317" customWidth="1"/>
    <col min="11303" max="11303" width="11.25" style="317" customWidth="1"/>
    <col min="11304" max="11304" width="9.625" style="317" customWidth="1"/>
    <col min="11305" max="11305" width="10" style="317" customWidth="1"/>
    <col min="11306" max="11306" width="9.625" style="317" customWidth="1"/>
    <col min="11307" max="11308" width="10.375" style="317" customWidth="1"/>
    <col min="11309" max="11309" width="11.375" style="317" customWidth="1"/>
    <col min="11310" max="11310" width="11.75" style="317" customWidth="1"/>
    <col min="11311" max="11311" width="11.125" style="317" customWidth="1"/>
    <col min="11312" max="11312" width="11.625" style="317" customWidth="1"/>
    <col min="11313" max="11313" width="10.75" style="317" customWidth="1"/>
    <col min="11314" max="11316" width="10.375" style="317" customWidth="1"/>
    <col min="11317" max="11317" width="13.625" style="317" customWidth="1"/>
    <col min="11318" max="11318" width="11.625" style="317" customWidth="1"/>
    <col min="11319" max="11319" width="11.875" style="317" customWidth="1"/>
    <col min="11320" max="11320" width="11.375" style="317" customWidth="1"/>
    <col min="11321" max="11322" width="13" style="317" customWidth="1"/>
    <col min="11323" max="11324" width="10.375" style="317" customWidth="1"/>
    <col min="11325" max="11325" width="11.25" style="317" customWidth="1"/>
    <col min="11326" max="11326" width="13.875" style="317" customWidth="1"/>
    <col min="11327" max="11327" width="10.375" style="317" customWidth="1"/>
    <col min="11328" max="11328" width="11.375" style="317" customWidth="1"/>
    <col min="11329" max="11334" width="10.375" style="317" customWidth="1"/>
    <col min="11335" max="11336" width="12.625" style="317"/>
    <col min="11337" max="11338" width="10.375" style="317" customWidth="1"/>
    <col min="11339" max="11339" width="11.375" style="317" customWidth="1"/>
    <col min="11340" max="11340" width="11.75" style="317" customWidth="1"/>
    <col min="11341" max="11341" width="11.125" style="317" customWidth="1"/>
    <col min="11342" max="11342" width="11.625" style="317" customWidth="1"/>
    <col min="11343" max="11343" width="10.75" style="317" customWidth="1"/>
    <col min="11344" max="11346" width="10.375" style="317" customWidth="1"/>
    <col min="11347" max="11347" width="13.625" style="317" customWidth="1"/>
    <col min="11348" max="11348" width="11.625" style="317" customWidth="1"/>
    <col min="11349" max="11349" width="11.875" style="317" customWidth="1"/>
    <col min="11350" max="11350" width="11.375" style="317" customWidth="1"/>
    <col min="11351" max="11352" width="13" style="317" customWidth="1"/>
    <col min="11353" max="11354" width="10.375" style="317" customWidth="1"/>
    <col min="11355" max="11355" width="11.25" style="317" customWidth="1"/>
    <col min="11356" max="11356" width="13.875" style="317" customWidth="1"/>
    <col min="11357" max="11357" width="10.375" style="317" customWidth="1"/>
    <col min="11358" max="11358" width="11.375" style="317" customWidth="1"/>
    <col min="11359" max="11364" width="10.375" style="317" customWidth="1"/>
    <col min="11365" max="11366" width="12.625" style="317"/>
    <col min="11367" max="11368" width="10.375" style="317" customWidth="1"/>
    <col min="11369" max="11369" width="11.375" style="317" customWidth="1"/>
    <col min="11370" max="11370" width="11.75" style="317" customWidth="1"/>
    <col min="11371" max="11371" width="11.125" style="317" customWidth="1"/>
    <col min="11372" max="11372" width="11.625" style="317" customWidth="1"/>
    <col min="11373" max="11373" width="10.75" style="317" customWidth="1"/>
    <col min="11374" max="11376" width="10.375" style="317" customWidth="1"/>
    <col min="11377" max="11377" width="13.625" style="317" customWidth="1"/>
    <col min="11378" max="11378" width="11.625" style="317" customWidth="1"/>
    <col min="11379" max="11379" width="11.875" style="317" customWidth="1"/>
    <col min="11380" max="11380" width="11.375" style="317" customWidth="1"/>
    <col min="11381" max="11382" width="13" style="317" customWidth="1"/>
    <col min="11383" max="11384" width="10.375" style="317" customWidth="1"/>
    <col min="11385" max="11385" width="11.25" style="317" customWidth="1"/>
    <col min="11386" max="11386" width="13.875" style="317" customWidth="1"/>
    <col min="11387" max="11387" width="10.375" style="317" customWidth="1"/>
    <col min="11388" max="11388" width="11.375" style="317" customWidth="1"/>
    <col min="11389" max="11389" width="18.125" style="317" customWidth="1"/>
    <col min="11390" max="11390" width="25" style="317" customWidth="1"/>
    <col min="11391" max="11394" width="10.375" style="317" customWidth="1"/>
    <col min="11395" max="11396" width="12.625" style="317"/>
    <col min="11397" max="11398" width="10.375" style="317" customWidth="1"/>
    <col min="11399" max="11399" width="11.375" style="317" customWidth="1"/>
    <col min="11400" max="11400" width="11.75" style="317" customWidth="1"/>
    <col min="11401" max="11401" width="11.125" style="317" customWidth="1"/>
    <col min="11402" max="11402" width="11.625" style="317" customWidth="1"/>
    <col min="11403" max="11403" width="10.75" style="317" customWidth="1"/>
    <col min="11404" max="11405" width="10.375" style="317" customWidth="1"/>
    <col min="11406" max="11411" width="12.625" style="317"/>
    <col min="11412" max="11415" width="11.625" style="317" customWidth="1"/>
    <col min="11416" max="11427" width="12.625" style="317"/>
    <col min="11428" max="11428" width="7.125" style="317" customWidth="1"/>
    <col min="11429" max="11429" width="26.75" style="317" customWidth="1"/>
    <col min="11430" max="11430" width="12.875" style="317" customWidth="1"/>
    <col min="11431" max="11432" width="12.625" style="317"/>
    <col min="11433" max="11433" width="12.25" style="317" customWidth="1"/>
    <col min="11434" max="11434" width="12.125" style="317" customWidth="1"/>
    <col min="11435" max="11435" width="11.875" style="317" customWidth="1"/>
    <col min="11436" max="11436" width="12.625" style="317"/>
    <col min="11437" max="11437" width="12.375" style="317" customWidth="1"/>
    <col min="11438" max="11494" width="12.625" style="317"/>
    <col min="11495" max="11495" width="9.375" style="317" customWidth="1"/>
    <col min="11496" max="11499" width="12.625" style="317"/>
    <col min="11500" max="11500" width="12.25" style="317" customWidth="1"/>
    <col min="11501" max="11501" width="9.875" style="317" customWidth="1"/>
    <col min="11502" max="11502" width="11.25" style="317" customWidth="1"/>
    <col min="11503" max="11504" width="12.625" style="317"/>
    <col min="11505" max="11505" width="14.875" style="317" customWidth="1"/>
    <col min="11506" max="11517" width="12.625" style="317"/>
    <col min="11518" max="11521" width="0" style="317" hidden="1" customWidth="1"/>
    <col min="11522" max="11522" width="4.375" style="317" customWidth="1"/>
    <col min="11523" max="11523" width="39.125" style="317" customWidth="1"/>
    <col min="11524" max="11524" width="17.75" style="317" customWidth="1"/>
    <col min="11525" max="11526" width="11.875" style="317" customWidth="1"/>
    <col min="11527" max="11527" width="7.375" style="317" customWidth="1"/>
    <col min="11528" max="11528" width="10.125" style="317" customWidth="1"/>
    <col min="11529" max="11530" width="10.375" style="317" customWidth="1"/>
    <col min="11531" max="11531" width="7.25" style="317" customWidth="1"/>
    <col min="11532" max="11532" width="10.375" style="317" customWidth="1"/>
    <col min="11533" max="11534" width="9.125" style="317" customWidth="1"/>
    <col min="11535" max="11535" width="6.75" style="317" customWidth="1"/>
    <col min="11536" max="11536" width="9.125" style="317" customWidth="1"/>
    <col min="11537" max="11537" width="11" style="317" customWidth="1"/>
    <col min="11538" max="11538" width="11.25" style="317" customWidth="1"/>
    <col min="11539" max="11539" width="9.625" style="317" customWidth="1"/>
    <col min="11540" max="11540" width="10" style="317" customWidth="1"/>
    <col min="11541" max="11541" width="19.875" style="317" customWidth="1"/>
    <col min="11542" max="11545" width="0" style="317" hidden="1" customWidth="1"/>
    <col min="11546" max="11547" width="11.875" style="317" customWidth="1"/>
    <col min="11548" max="11548" width="7.375" style="317" customWidth="1"/>
    <col min="11549" max="11549" width="10.125" style="317" customWidth="1"/>
    <col min="11550" max="11551" width="10.375" style="317" customWidth="1"/>
    <col min="11552" max="11552" width="7.25" style="317" customWidth="1"/>
    <col min="11553" max="11553" width="10.375" style="317" customWidth="1"/>
    <col min="11554" max="11555" width="9.125" style="317" customWidth="1"/>
    <col min="11556" max="11556" width="6.75" style="317" customWidth="1"/>
    <col min="11557" max="11557" width="9.125" style="317" customWidth="1"/>
    <col min="11558" max="11558" width="11" style="317" customWidth="1"/>
    <col min="11559" max="11559" width="11.25" style="317" customWidth="1"/>
    <col min="11560" max="11560" width="9.625" style="317" customWidth="1"/>
    <col min="11561" max="11561" width="10" style="317" customWidth="1"/>
    <col min="11562" max="11562" width="9.625" style="317" customWidth="1"/>
    <col min="11563" max="11564" width="10.375" style="317" customWidth="1"/>
    <col min="11565" max="11565" width="11.375" style="317" customWidth="1"/>
    <col min="11566" max="11566" width="11.75" style="317" customWidth="1"/>
    <col min="11567" max="11567" width="11.125" style="317" customWidth="1"/>
    <col min="11568" max="11568" width="11.625" style="317" customWidth="1"/>
    <col min="11569" max="11569" width="10.75" style="317" customWidth="1"/>
    <col min="11570" max="11572" width="10.375" style="317" customWidth="1"/>
    <col min="11573" max="11573" width="13.625" style="317" customWidth="1"/>
    <col min="11574" max="11574" width="11.625" style="317" customWidth="1"/>
    <col min="11575" max="11575" width="11.875" style="317" customWidth="1"/>
    <col min="11576" max="11576" width="11.375" style="317" customWidth="1"/>
    <col min="11577" max="11578" width="13" style="317" customWidth="1"/>
    <col min="11579" max="11580" width="10.375" style="317" customWidth="1"/>
    <col min="11581" max="11581" width="11.25" style="317" customWidth="1"/>
    <col min="11582" max="11582" width="13.875" style="317" customWidth="1"/>
    <col min="11583" max="11583" width="10.375" style="317" customWidth="1"/>
    <col min="11584" max="11584" width="11.375" style="317" customWidth="1"/>
    <col min="11585" max="11590" width="10.375" style="317" customWidth="1"/>
    <col min="11591" max="11592" width="12.625" style="317"/>
    <col min="11593" max="11594" width="10.375" style="317" customWidth="1"/>
    <col min="11595" max="11595" width="11.375" style="317" customWidth="1"/>
    <col min="11596" max="11596" width="11.75" style="317" customWidth="1"/>
    <col min="11597" max="11597" width="11.125" style="317" customWidth="1"/>
    <col min="11598" max="11598" width="11.625" style="317" customWidth="1"/>
    <col min="11599" max="11599" width="10.75" style="317" customWidth="1"/>
    <col min="11600" max="11602" width="10.375" style="317" customWidth="1"/>
    <col min="11603" max="11603" width="13.625" style="317" customWidth="1"/>
    <col min="11604" max="11604" width="11.625" style="317" customWidth="1"/>
    <col min="11605" max="11605" width="11.875" style="317" customWidth="1"/>
    <col min="11606" max="11606" width="11.375" style="317" customWidth="1"/>
    <col min="11607" max="11608" width="13" style="317" customWidth="1"/>
    <col min="11609" max="11610" width="10.375" style="317" customWidth="1"/>
    <col min="11611" max="11611" width="11.25" style="317" customWidth="1"/>
    <col min="11612" max="11612" width="13.875" style="317" customWidth="1"/>
    <col min="11613" max="11613" width="10.375" style="317" customWidth="1"/>
    <col min="11614" max="11614" width="11.375" style="317" customWidth="1"/>
    <col min="11615" max="11620" width="10.375" style="317" customWidth="1"/>
    <col min="11621" max="11622" width="12.625" style="317"/>
    <col min="11623" max="11624" width="10.375" style="317" customWidth="1"/>
    <col min="11625" max="11625" width="11.375" style="317" customWidth="1"/>
    <col min="11626" max="11626" width="11.75" style="317" customWidth="1"/>
    <col min="11627" max="11627" width="11.125" style="317" customWidth="1"/>
    <col min="11628" max="11628" width="11.625" style="317" customWidth="1"/>
    <col min="11629" max="11629" width="10.75" style="317" customWidth="1"/>
    <col min="11630" max="11632" width="10.375" style="317" customWidth="1"/>
    <col min="11633" max="11633" width="13.625" style="317" customWidth="1"/>
    <col min="11634" max="11634" width="11.625" style="317" customWidth="1"/>
    <col min="11635" max="11635" width="11.875" style="317" customWidth="1"/>
    <col min="11636" max="11636" width="11.375" style="317" customWidth="1"/>
    <col min="11637" max="11638" width="13" style="317" customWidth="1"/>
    <col min="11639" max="11640" width="10.375" style="317" customWidth="1"/>
    <col min="11641" max="11641" width="11.25" style="317" customWidth="1"/>
    <col min="11642" max="11642" width="13.875" style="317" customWidth="1"/>
    <col min="11643" max="11643" width="10.375" style="317" customWidth="1"/>
    <col min="11644" max="11644" width="11.375" style="317" customWidth="1"/>
    <col min="11645" max="11645" width="18.125" style="317" customWidth="1"/>
    <col min="11646" max="11646" width="25" style="317" customWidth="1"/>
    <col min="11647" max="11650" width="10.375" style="317" customWidth="1"/>
    <col min="11651" max="11652" width="12.625" style="317"/>
    <col min="11653" max="11654" width="10.375" style="317" customWidth="1"/>
    <col min="11655" max="11655" width="11.375" style="317" customWidth="1"/>
    <col min="11656" max="11656" width="11.75" style="317" customWidth="1"/>
    <col min="11657" max="11657" width="11.125" style="317" customWidth="1"/>
    <col min="11658" max="11658" width="11.625" style="317" customWidth="1"/>
    <col min="11659" max="11659" width="10.75" style="317" customWidth="1"/>
    <col min="11660" max="11661" width="10.375" style="317" customWidth="1"/>
    <col min="11662" max="11667" width="12.625" style="317"/>
    <col min="11668" max="11671" width="11.625" style="317" customWidth="1"/>
    <col min="11672" max="11683" width="12.625" style="317"/>
    <col min="11684" max="11684" width="7.125" style="317" customWidth="1"/>
    <col min="11685" max="11685" width="26.75" style="317" customWidth="1"/>
    <col min="11686" max="11686" width="12.875" style="317" customWidth="1"/>
    <col min="11687" max="11688" width="12.625" style="317"/>
    <col min="11689" max="11689" width="12.25" style="317" customWidth="1"/>
    <col min="11690" max="11690" width="12.125" style="317" customWidth="1"/>
    <col min="11691" max="11691" width="11.875" style="317" customWidth="1"/>
    <col min="11692" max="11692" width="12.625" style="317"/>
    <col min="11693" max="11693" width="12.375" style="317" customWidth="1"/>
    <col min="11694" max="11750" width="12.625" style="317"/>
    <col min="11751" max="11751" width="9.375" style="317" customWidth="1"/>
    <col min="11752" max="11755" width="12.625" style="317"/>
    <col min="11756" max="11756" width="12.25" style="317" customWidth="1"/>
    <col min="11757" max="11757" width="9.875" style="317" customWidth="1"/>
    <col min="11758" max="11758" width="11.25" style="317" customWidth="1"/>
    <col min="11759" max="11760" width="12.625" style="317"/>
    <col min="11761" max="11761" width="14.875" style="317" customWidth="1"/>
    <col min="11762" max="11773" width="12.625" style="317"/>
    <col min="11774" max="11777" width="0" style="317" hidden="1" customWidth="1"/>
    <col min="11778" max="11778" width="4.375" style="317" customWidth="1"/>
    <col min="11779" max="11779" width="39.125" style="317" customWidth="1"/>
    <col min="11780" max="11780" width="17.75" style="317" customWidth="1"/>
    <col min="11781" max="11782" width="11.875" style="317" customWidth="1"/>
    <col min="11783" max="11783" width="7.375" style="317" customWidth="1"/>
    <col min="11784" max="11784" width="10.125" style="317" customWidth="1"/>
    <col min="11785" max="11786" width="10.375" style="317" customWidth="1"/>
    <col min="11787" max="11787" width="7.25" style="317" customWidth="1"/>
    <col min="11788" max="11788" width="10.375" style="317" customWidth="1"/>
    <col min="11789" max="11790" width="9.125" style="317" customWidth="1"/>
    <col min="11791" max="11791" width="6.75" style="317" customWidth="1"/>
    <col min="11792" max="11792" width="9.125" style="317" customWidth="1"/>
    <col min="11793" max="11793" width="11" style="317" customWidth="1"/>
    <col min="11794" max="11794" width="11.25" style="317" customWidth="1"/>
    <col min="11795" max="11795" width="9.625" style="317" customWidth="1"/>
    <col min="11796" max="11796" width="10" style="317" customWidth="1"/>
    <col min="11797" max="11797" width="19.875" style="317" customWidth="1"/>
    <col min="11798" max="11801" width="0" style="317" hidden="1" customWidth="1"/>
    <col min="11802" max="11803" width="11.875" style="317" customWidth="1"/>
    <col min="11804" max="11804" width="7.375" style="317" customWidth="1"/>
    <col min="11805" max="11805" width="10.125" style="317" customWidth="1"/>
    <col min="11806" max="11807" width="10.375" style="317" customWidth="1"/>
    <col min="11808" max="11808" width="7.25" style="317" customWidth="1"/>
    <col min="11809" max="11809" width="10.375" style="317" customWidth="1"/>
    <col min="11810" max="11811" width="9.125" style="317" customWidth="1"/>
    <col min="11812" max="11812" width="6.75" style="317" customWidth="1"/>
    <col min="11813" max="11813" width="9.125" style="317" customWidth="1"/>
    <col min="11814" max="11814" width="11" style="317" customWidth="1"/>
    <col min="11815" max="11815" width="11.25" style="317" customWidth="1"/>
    <col min="11816" max="11816" width="9.625" style="317" customWidth="1"/>
    <col min="11817" max="11817" width="10" style="317" customWidth="1"/>
    <col min="11818" max="11818" width="9.625" style="317" customWidth="1"/>
    <col min="11819" max="11820" width="10.375" style="317" customWidth="1"/>
    <col min="11821" max="11821" width="11.375" style="317" customWidth="1"/>
    <col min="11822" max="11822" width="11.75" style="317" customWidth="1"/>
    <col min="11823" max="11823" width="11.125" style="317" customWidth="1"/>
    <col min="11824" max="11824" width="11.625" style="317" customWidth="1"/>
    <col min="11825" max="11825" width="10.75" style="317" customWidth="1"/>
    <col min="11826" max="11828" width="10.375" style="317" customWidth="1"/>
    <col min="11829" max="11829" width="13.625" style="317" customWidth="1"/>
    <col min="11830" max="11830" width="11.625" style="317" customWidth="1"/>
    <col min="11831" max="11831" width="11.875" style="317" customWidth="1"/>
    <col min="11832" max="11832" width="11.375" style="317" customWidth="1"/>
    <col min="11833" max="11834" width="13" style="317" customWidth="1"/>
    <col min="11835" max="11836" width="10.375" style="317" customWidth="1"/>
    <col min="11837" max="11837" width="11.25" style="317" customWidth="1"/>
    <col min="11838" max="11838" width="13.875" style="317" customWidth="1"/>
    <col min="11839" max="11839" width="10.375" style="317" customWidth="1"/>
    <col min="11840" max="11840" width="11.375" style="317" customWidth="1"/>
    <col min="11841" max="11846" width="10.375" style="317" customWidth="1"/>
    <col min="11847" max="11848" width="12.625" style="317"/>
    <col min="11849" max="11850" width="10.375" style="317" customWidth="1"/>
    <col min="11851" max="11851" width="11.375" style="317" customWidth="1"/>
    <col min="11852" max="11852" width="11.75" style="317" customWidth="1"/>
    <col min="11853" max="11853" width="11.125" style="317" customWidth="1"/>
    <col min="11854" max="11854" width="11.625" style="317" customWidth="1"/>
    <col min="11855" max="11855" width="10.75" style="317" customWidth="1"/>
    <col min="11856" max="11858" width="10.375" style="317" customWidth="1"/>
    <col min="11859" max="11859" width="13.625" style="317" customWidth="1"/>
    <col min="11860" max="11860" width="11.625" style="317" customWidth="1"/>
    <col min="11861" max="11861" width="11.875" style="317" customWidth="1"/>
    <col min="11862" max="11862" width="11.375" style="317" customWidth="1"/>
    <col min="11863" max="11864" width="13" style="317" customWidth="1"/>
    <col min="11865" max="11866" width="10.375" style="317" customWidth="1"/>
    <col min="11867" max="11867" width="11.25" style="317" customWidth="1"/>
    <col min="11868" max="11868" width="13.875" style="317" customWidth="1"/>
    <col min="11869" max="11869" width="10.375" style="317" customWidth="1"/>
    <col min="11870" max="11870" width="11.375" style="317" customWidth="1"/>
    <col min="11871" max="11876" width="10.375" style="317" customWidth="1"/>
    <col min="11877" max="11878" width="12.625" style="317"/>
    <col min="11879" max="11880" width="10.375" style="317" customWidth="1"/>
    <col min="11881" max="11881" width="11.375" style="317" customWidth="1"/>
    <col min="11882" max="11882" width="11.75" style="317" customWidth="1"/>
    <col min="11883" max="11883" width="11.125" style="317" customWidth="1"/>
    <col min="11884" max="11884" width="11.625" style="317" customWidth="1"/>
    <col min="11885" max="11885" width="10.75" style="317" customWidth="1"/>
    <col min="11886" max="11888" width="10.375" style="317" customWidth="1"/>
    <col min="11889" max="11889" width="13.625" style="317" customWidth="1"/>
    <col min="11890" max="11890" width="11.625" style="317" customWidth="1"/>
    <col min="11891" max="11891" width="11.875" style="317" customWidth="1"/>
    <col min="11892" max="11892" width="11.375" style="317" customWidth="1"/>
    <col min="11893" max="11894" width="13" style="317" customWidth="1"/>
    <col min="11895" max="11896" width="10.375" style="317" customWidth="1"/>
    <col min="11897" max="11897" width="11.25" style="317" customWidth="1"/>
    <col min="11898" max="11898" width="13.875" style="317" customWidth="1"/>
    <col min="11899" max="11899" width="10.375" style="317" customWidth="1"/>
    <col min="11900" max="11900" width="11.375" style="317" customWidth="1"/>
    <col min="11901" max="11901" width="18.125" style="317" customWidth="1"/>
    <col min="11902" max="11902" width="25" style="317" customWidth="1"/>
    <col min="11903" max="11906" width="10.375" style="317" customWidth="1"/>
    <col min="11907" max="11908" width="12.625" style="317"/>
    <col min="11909" max="11910" width="10.375" style="317" customWidth="1"/>
    <col min="11911" max="11911" width="11.375" style="317" customWidth="1"/>
    <col min="11912" max="11912" width="11.75" style="317" customWidth="1"/>
    <col min="11913" max="11913" width="11.125" style="317" customWidth="1"/>
    <col min="11914" max="11914" width="11.625" style="317" customWidth="1"/>
    <col min="11915" max="11915" width="10.75" style="317" customWidth="1"/>
    <col min="11916" max="11917" width="10.375" style="317" customWidth="1"/>
    <col min="11918" max="11923" width="12.625" style="317"/>
    <col min="11924" max="11927" width="11.625" style="317" customWidth="1"/>
    <col min="11928" max="11939" width="12.625" style="317"/>
    <col min="11940" max="11940" width="7.125" style="317" customWidth="1"/>
    <col min="11941" max="11941" width="26.75" style="317" customWidth="1"/>
    <col min="11942" max="11942" width="12.875" style="317" customWidth="1"/>
    <col min="11943" max="11944" width="12.625" style="317"/>
    <col min="11945" max="11945" width="12.25" style="317" customWidth="1"/>
    <col min="11946" max="11946" width="12.125" style="317" customWidth="1"/>
    <col min="11947" max="11947" width="11.875" style="317" customWidth="1"/>
    <col min="11948" max="11948" width="12.625" style="317"/>
    <col min="11949" max="11949" width="12.375" style="317" customWidth="1"/>
    <col min="11950" max="12006" width="12.625" style="317"/>
    <col min="12007" max="12007" width="9.375" style="317" customWidth="1"/>
    <col min="12008" max="12011" width="12.625" style="317"/>
    <col min="12012" max="12012" width="12.25" style="317" customWidth="1"/>
    <col min="12013" max="12013" width="9.875" style="317" customWidth="1"/>
    <col min="12014" max="12014" width="11.25" style="317" customWidth="1"/>
    <col min="12015" max="12016" width="12.625" style="317"/>
    <col min="12017" max="12017" width="14.875" style="317" customWidth="1"/>
    <col min="12018" max="12029" width="12.625" style="317"/>
    <col min="12030" max="12033" width="0" style="317" hidden="1" customWidth="1"/>
    <col min="12034" max="12034" width="4.375" style="317" customWidth="1"/>
    <col min="12035" max="12035" width="39.125" style="317" customWidth="1"/>
    <col min="12036" max="12036" width="17.75" style="317" customWidth="1"/>
    <col min="12037" max="12038" width="11.875" style="317" customWidth="1"/>
    <col min="12039" max="12039" width="7.375" style="317" customWidth="1"/>
    <col min="12040" max="12040" width="10.125" style="317" customWidth="1"/>
    <col min="12041" max="12042" width="10.375" style="317" customWidth="1"/>
    <col min="12043" max="12043" width="7.25" style="317" customWidth="1"/>
    <col min="12044" max="12044" width="10.375" style="317" customWidth="1"/>
    <col min="12045" max="12046" width="9.125" style="317" customWidth="1"/>
    <col min="12047" max="12047" width="6.75" style="317" customWidth="1"/>
    <col min="12048" max="12048" width="9.125" style="317" customWidth="1"/>
    <col min="12049" max="12049" width="11" style="317" customWidth="1"/>
    <col min="12050" max="12050" width="11.25" style="317" customWidth="1"/>
    <col min="12051" max="12051" width="9.625" style="317" customWidth="1"/>
    <col min="12052" max="12052" width="10" style="317" customWidth="1"/>
    <col min="12053" max="12053" width="19.875" style="317" customWidth="1"/>
    <col min="12054" max="12057" width="0" style="317" hidden="1" customWidth="1"/>
    <col min="12058" max="12059" width="11.875" style="317" customWidth="1"/>
    <col min="12060" max="12060" width="7.375" style="317" customWidth="1"/>
    <col min="12061" max="12061" width="10.125" style="317" customWidth="1"/>
    <col min="12062" max="12063" width="10.375" style="317" customWidth="1"/>
    <col min="12064" max="12064" width="7.25" style="317" customWidth="1"/>
    <col min="12065" max="12065" width="10.375" style="317" customWidth="1"/>
    <col min="12066" max="12067" width="9.125" style="317" customWidth="1"/>
    <col min="12068" max="12068" width="6.75" style="317" customWidth="1"/>
    <col min="12069" max="12069" width="9.125" style="317" customWidth="1"/>
    <col min="12070" max="12070" width="11" style="317" customWidth="1"/>
    <col min="12071" max="12071" width="11.25" style="317" customWidth="1"/>
    <col min="12072" max="12072" width="9.625" style="317" customWidth="1"/>
    <col min="12073" max="12073" width="10" style="317" customWidth="1"/>
    <col min="12074" max="12074" width="9.625" style="317" customWidth="1"/>
    <col min="12075" max="12076" width="10.375" style="317" customWidth="1"/>
    <col min="12077" max="12077" width="11.375" style="317" customWidth="1"/>
    <col min="12078" max="12078" width="11.75" style="317" customWidth="1"/>
    <col min="12079" max="12079" width="11.125" style="317" customWidth="1"/>
    <col min="12080" max="12080" width="11.625" style="317" customWidth="1"/>
    <col min="12081" max="12081" width="10.75" style="317" customWidth="1"/>
    <col min="12082" max="12084" width="10.375" style="317" customWidth="1"/>
    <col min="12085" max="12085" width="13.625" style="317" customWidth="1"/>
    <col min="12086" max="12086" width="11.625" style="317" customWidth="1"/>
    <col min="12087" max="12087" width="11.875" style="317" customWidth="1"/>
    <col min="12088" max="12088" width="11.375" style="317" customWidth="1"/>
    <col min="12089" max="12090" width="13" style="317" customWidth="1"/>
    <col min="12091" max="12092" width="10.375" style="317" customWidth="1"/>
    <col min="12093" max="12093" width="11.25" style="317" customWidth="1"/>
    <col min="12094" max="12094" width="13.875" style="317" customWidth="1"/>
    <col min="12095" max="12095" width="10.375" style="317" customWidth="1"/>
    <col min="12096" max="12096" width="11.375" style="317" customWidth="1"/>
    <col min="12097" max="12102" width="10.375" style="317" customWidth="1"/>
    <col min="12103" max="12104" width="12.625" style="317"/>
    <col min="12105" max="12106" width="10.375" style="317" customWidth="1"/>
    <col min="12107" max="12107" width="11.375" style="317" customWidth="1"/>
    <col min="12108" max="12108" width="11.75" style="317" customWidth="1"/>
    <col min="12109" max="12109" width="11.125" style="317" customWidth="1"/>
    <col min="12110" max="12110" width="11.625" style="317" customWidth="1"/>
    <col min="12111" max="12111" width="10.75" style="317" customWidth="1"/>
    <col min="12112" max="12114" width="10.375" style="317" customWidth="1"/>
    <col min="12115" max="12115" width="13.625" style="317" customWidth="1"/>
    <col min="12116" max="12116" width="11.625" style="317" customWidth="1"/>
    <col min="12117" max="12117" width="11.875" style="317" customWidth="1"/>
    <col min="12118" max="12118" width="11.375" style="317" customWidth="1"/>
    <col min="12119" max="12120" width="13" style="317" customWidth="1"/>
    <col min="12121" max="12122" width="10.375" style="317" customWidth="1"/>
    <col min="12123" max="12123" width="11.25" style="317" customWidth="1"/>
    <col min="12124" max="12124" width="13.875" style="317" customWidth="1"/>
    <col min="12125" max="12125" width="10.375" style="317" customWidth="1"/>
    <col min="12126" max="12126" width="11.375" style="317" customWidth="1"/>
    <col min="12127" max="12132" width="10.375" style="317" customWidth="1"/>
    <col min="12133" max="12134" width="12.625" style="317"/>
    <col min="12135" max="12136" width="10.375" style="317" customWidth="1"/>
    <col min="12137" max="12137" width="11.375" style="317" customWidth="1"/>
    <col min="12138" max="12138" width="11.75" style="317" customWidth="1"/>
    <col min="12139" max="12139" width="11.125" style="317" customWidth="1"/>
    <col min="12140" max="12140" width="11.625" style="317" customWidth="1"/>
    <col min="12141" max="12141" width="10.75" style="317" customWidth="1"/>
    <col min="12142" max="12144" width="10.375" style="317" customWidth="1"/>
    <col min="12145" max="12145" width="13.625" style="317" customWidth="1"/>
    <col min="12146" max="12146" width="11.625" style="317" customWidth="1"/>
    <col min="12147" max="12147" width="11.875" style="317" customWidth="1"/>
    <col min="12148" max="12148" width="11.375" style="317" customWidth="1"/>
    <col min="12149" max="12150" width="13" style="317" customWidth="1"/>
    <col min="12151" max="12152" width="10.375" style="317" customWidth="1"/>
    <col min="12153" max="12153" width="11.25" style="317" customWidth="1"/>
    <col min="12154" max="12154" width="13.875" style="317" customWidth="1"/>
    <col min="12155" max="12155" width="10.375" style="317" customWidth="1"/>
    <col min="12156" max="12156" width="11.375" style="317" customWidth="1"/>
    <col min="12157" max="12157" width="18.125" style="317" customWidth="1"/>
    <col min="12158" max="12158" width="25" style="317" customWidth="1"/>
    <col min="12159" max="12162" width="10.375" style="317" customWidth="1"/>
    <col min="12163" max="12164" width="12.625" style="317"/>
    <col min="12165" max="12166" width="10.375" style="317" customWidth="1"/>
    <col min="12167" max="12167" width="11.375" style="317" customWidth="1"/>
    <col min="12168" max="12168" width="11.75" style="317" customWidth="1"/>
    <col min="12169" max="12169" width="11.125" style="317" customWidth="1"/>
    <col min="12170" max="12170" width="11.625" style="317" customWidth="1"/>
    <col min="12171" max="12171" width="10.75" style="317" customWidth="1"/>
    <col min="12172" max="12173" width="10.375" style="317" customWidth="1"/>
    <col min="12174" max="12179" width="12.625" style="317"/>
    <col min="12180" max="12183" width="11.625" style="317" customWidth="1"/>
    <col min="12184" max="12195" width="12.625" style="317"/>
    <col min="12196" max="12196" width="7.125" style="317" customWidth="1"/>
    <col min="12197" max="12197" width="26.75" style="317" customWidth="1"/>
    <col min="12198" max="12198" width="12.875" style="317" customWidth="1"/>
    <col min="12199" max="12200" width="12.625" style="317"/>
    <col min="12201" max="12201" width="12.25" style="317" customWidth="1"/>
    <col min="12202" max="12202" width="12.125" style="317" customWidth="1"/>
    <col min="12203" max="12203" width="11.875" style="317" customWidth="1"/>
    <col min="12204" max="12204" width="12.625" style="317"/>
    <col min="12205" max="12205" width="12.375" style="317" customWidth="1"/>
    <col min="12206" max="12262" width="12.625" style="317"/>
    <col min="12263" max="12263" width="9.375" style="317" customWidth="1"/>
    <col min="12264" max="12267" width="12.625" style="317"/>
    <col min="12268" max="12268" width="12.25" style="317" customWidth="1"/>
    <col min="12269" max="12269" width="9.875" style="317" customWidth="1"/>
    <col min="12270" max="12270" width="11.25" style="317" customWidth="1"/>
    <col min="12271" max="12272" width="12.625" style="317"/>
    <col min="12273" max="12273" width="14.875" style="317" customWidth="1"/>
    <col min="12274" max="12285" width="12.625" style="317"/>
    <col min="12286" max="12289" width="0" style="317" hidden="1" customWidth="1"/>
    <col min="12290" max="12290" width="4.375" style="317" customWidth="1"/>
    <col min="12291" max="12291" width="39.125" style="317" customWidth="1"/>
    <col min="12292" max="12292" width="17.75" style="317" customWidth="1"/>
    <col min="12293" max="12294" width="11.875" style="317" customWidth="1"/>
    <col min="12295" max="12295" width="7.375" style="317" customWidth="1"/>
    <col min="12296" max="12296" width="10.125" style="317" customWidth="1"/>
    <col min="12297" max="12298" width="10.375" style="317" customWidth="1"/>
    <col min="12299" max="12299" width="7.25" style="317" customWidth="1"/>
    <col min="12300" max="12300" width="10.375" style="317" customWidth="1"/>
    <col min="12301" max="12302" width="9.125" style="317" customWidth="1"/>
    <col min="12303" max="12303" width="6.75" style="317" customWidth="1"/>
    <col min="12304" max="12304" width="9.125" style="317" customWidth="1"/>
    <col min="12305" max="12305" width="11" style="317" customWidth="1"/>
    <col min="12306" max="12306" width="11.25" style="317" customWidth="1"/>
    <col min="12307" max="12307" width="9.625" style="317" customWidth="1"/>
    <col min="12308" max="12308" width="10" style="317" customWidth="1"/>
    <col min="12309" max="12309" width="19.875" style="317" customWidth="1"/>
    <col min="12310" max="12313" width="0" style="317" hidden="1" customWidth="1"/>
    <col min="12314" max="12315" width="11.875" style="317" customWidth="1"/>
    <col min="12316" max="12316" width="7.375" style="317" customWidth="1"/>
    <col min="12317" max="12317" width="10.125" style="317" customWidth="1"/>
    <col min="12318" max="12319" width="10.375" style="317" customWidth="1"/>
    <col min="12320" max="12320" width="7.25" style="317" customWidth="1"/>
    <col min="12321" max="12321" width="10.375" style="317" customWidth="1"/>
    <col min="12322" max="12323" width="9.125" style="317" customWidth="1"/>
    <col min="12324" max="12324" width="6.75" style="317" customWidth="1"/>
    <col min="12325" max="12325" width="9.125" style="317" customWidth="1"/>
    <col min="12326" max="12326" width="11" style="317" customWidth="1"/>
    <col min="12327" max="12327" width="11.25" style="317" customWidth="1"/>
    <col min="12328" max="12328" width="9.625" style="317" customWidth="1"/>
    <col min="12329" max="12329" width="10" style="317" customWidth="1"/>
    <col min="12330" max="12330" width="9.625" style="317" customWidth="1"/>
    <col min="12331" max="12332" width="10.375" style="317" customWidth="1"/>
    <col min="12333" max="12333" width="11.375" style="317" customWidth="1"/>
    <col min="12334" max="12334" width="11.75" style="317" customWidth="1"/>
    <col min="12335" max="12335" width="11.125" style="317" customWidth="1"/>
    <col min="12336" max="12336" width="11.625" style="317" customWidth="1"/>
    <col min="12337" max="12337" width="10.75" style="317" customWidth="1"/>
    <col min="12338" max="12340" width="10.375" style="317" customWidth="1"/>
    <col min="12341" max="12341" width="13.625" style="317" customWidth="1"/>
    <col min="12342" max="12342" width="11.625" style="317" customWidth="1"/>
    <col min="12343" max="12343" width="11.875" style="317" customWidth="1"/>
    <col min="12344" max="12344" width="11.375" style="317" customWidth="1"/>
    <col min="12345" max="12346" width="13" style="317" customWidth="1"/>
    <col min="12347" max="12348" width="10.375" style="317" customWidth="1"/>
    <col min="12349" max="12349" width="11.25" style="317" customWidth="1"/>
    <col min="12350" max="12350" width="13.875" style="317" customWidth="1"/>
    <col min="12351" max="12351" width="10.375" style="317" customWidth="1"/>
    <col min="12352" max="12352" width="11.375" style="317" customWidth="1"/>
    <col min="12353" max="12358" width="10.375" style="317" customWidth="1"/>
    <col min="12359" max="12360" width="12.625" style="317"/>
    <col min="12361" max="12362" width="10.375" style="317" customWidth="1"/>
    <col min="12363" max="12363" width="11.375" style="317" customWidth="1"/>
    <col min="12364" max="12364" width="11.75" style="317" customWidth="1"/>
    <col min="12365" max="12365" width="11.125" style="317" customWidth="1"/>
    <col min="12366" max="12366" width="11.625" style="317" customWidth="1"/>
    <col min="12367" max="12367" width="10.75" style="317" customWidth="1"/>
    <col min="12368" max="12370" width="10.375" style="317" customWidth="1"/>
    <col min="12371" max="12371" width="13.625" style="317" customWidth="1"/>
    <col min="12372" max="12372" width="11.625" style="317" customWidth="1"/>
    <col min="12373" max="12373" width="11.875" style="317" customWidth="1"/>
    <col min="12374" max="12374" width="11.375" style="317" customWidth="1"/>
    <col min="12375" max="12376" width="13" style="317" customWidth="1"/>
    <col min="12377" max="12378" width="10.375" style="317" customWidth="1"/>
    <col min="12379" max="12379" width="11.25" style="317" customWidth="1"/>
    <col min="12380" max="12380" width="13.875" style="317" customWidth="1"/>
    <col min="12381" max="12381" width="10.375" style="317" customWidth="1"/>
    <col min="12382" max="12382" width="11.375" style="317" customWidth="1"/>
    <col min="12383" max="12388" width="10.375" style="317" customWidth="1"/>
    <col min="12389" max="12390" width="12.625" style="317"/>
    <col min="12391" max="12392" width="10.375" style="317" customWidth="1"/>
    <col min="12393" max="12393" width="11.375" style="317" customWidth="1"/>
    <col min="12394" max="12394" width="11.75" style="317" customWidth="1"/>
    <col min="12395" max="12395" width="11.125" style="317" customWidth="1"/>
    <col min="12396" max="12396" width="11.625" style="317" customWidth="1"/>
    <col min="12397" max="12397" width="10.75" style="317" customWidth="1"/>
    <col min="12398" max="12400" width="10.375" style="317" customWidth="1"/>
    <col min="12401" max="12401" width="13.625" style="317" customWidth="1"/>
    <col min="12402" max="12402" width="11.625" style="317" customWidth="1"/>
    <col min="12403" max="12403" width="11.875" style="317" customWidth="1"/>
    <col min="12404" max="12404" width="11.375" style="317" customWidth="1"/>
    <col min="12405" max="12406" width="13" style="317" customWidth="1"/>
    <col min="12407" max="12408" width="10.375" style="317" customWidth="1"/>
    <col min="12409" max="12409" width="11.25" style="317" customWidth="1"/>
    <col min="12410" max="12410" width="13.875" style="317" customWidth="1"/>
    <col min="12411" max="12411" width="10.375" style="317" customWidth="1"/>
    <col min="12412" max="12412" width="11.375" style="317" customWidth="1"/>
    <col min="12413" max="12413" width="18.125" style="317" customWidth="1"/>
    <col min="12414" max="12414" width="25" style="317" customWidth="1"/>
    <col min="12415" max="12418" width="10.375" style="317" customWidth="1"/>
    <col min="12419" max="12420" width="12.625" style="317"/>
    <col min="12421" max="12422" width="10.375" style="317" customWidth="1"/>
    <col min="12423" max="12423" width="11.375" style="317" customWidth="1"/>
    <col min="12424" max="12424" width="11.75" style="317" customWidth="1"/>
    <col min="12425" max="12425" width="11.125" style="317" customWidth="1"/>
    <col min="12426" max="12426" width="11.625" style="317" customWidth="1"/>
    <col min="12427" max="12427" width="10.75" style="317" customWidth="1"/>
    <col min="12428" max="12429" width="10.375" style="317" customWidth="1"/>
    <col min="12430" max="12435" width="12.625" style="317"/>
    <col min="12436" max="12439" width="11.625" style="317" customWidth="1"/>
    <col min="12440" max="12451" width="12.625" style="317"/>
    <col min="12452" max="12452" width="7.125" style="317" customWidth="1"/>
    <col min="12453" max="12453" width="26.75" style="317" customWidth="1"/>
    <col min="12454" max="12454" width="12.875" style="317" customWidth="1"/>
    <col min="12455" max="12456" width="12.625" style="317"/>
    <col min="12457" max="12457" width="12.25" style="317" customWidth="1"/>
    <col min="12458" max="12458" width="12.125" style="317" customWidth="1"/>
    <col min="12459" max="12459" width="11.875" style="317" customWidth="1"/>
    <col min="12460" max="12460" width="12.625" style="317"/>
    <col min="12461" max="12461" width="12.375" style="317" customWidth="1"/>
    <col min="12462" max="12518" width="12.625" style="317"/>
    <col min="12519" max="12519" width="9.375" style="317" customWidth="1"/>
    <col min="12520" max="12523" width="12.625" style="317"/>
    <col min="12524" max="12524" width="12.25" style="317" customWidth="1"/>
    <col min="12525" max="12525" width="9.875" style="317" customWidth="1"/>
    <col min="12526" max="12526" width="11.25" style="317" customWidth="1"/>
    <col min="12527" max="12528" width="12.625" style="317"/>
    <col min="12529" max="12529" width="14.875" style="317" customWidth="1"/>
    <col min="12530" max="16384" width="12.625" style="317"/>
  </cols>
  <sheetData>
    <row r="1" spans="1:43" ht="21.75" customHeight="1">
      <c r="E1" s="422" t="s">
        <v>1359</v>
      </c>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422"/>
      <c r="AK1" s="422"/>
      <c r="AL1" s="422"/>
      <c r="AM1" s="422"/>
      <c r="AN1" s="422"/>
      <c r="AO1" s="422"/>
      <c r="AP1" s="422"/>
      <c r="AQ1" s="422"/>
    </row>
    <row r="2" spans="1:43" ht="36.75" customHeight="1">
      <c r="E2" s="408" t="s">
        <v>1360</v>
      </c>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8"/>
      <c r="AM2" s="408"/>
      <c r="AN2" s="408"/>
      <c r="AO2" s="408"/>
      <c r="AP2" s="408"/>
      <c r="AQ2" s="408"/>
    </row>
    <row r="3" spans="1:43" ht="15.75">
      <c r="E3" s="423" t="s">
        <v>837</v>
      </c>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row>
    <row r="4" spans="1:43" ht="15.75">
      <c r="E4" s="424" t="s">
        <v>1361</v>
      </c>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row>
    <row r="5" spans="1:43" ht="15.75">
      <c r="E5" s="318"/>
      <c r="F5" s="319"/>
      <c r="G5" s="319"/>
      <c r="H5" s="320"/>
      <c r="I5" s="321"/>
      <c r="J5" s="321"/>
      <c r="K5" s="321"/>
      <c r="L5" s="321"/>
      <c r="M5" s="321"/>
      <c r="N5" s="321"/>
      <c r="O5" s="321"/>
      <c r="P5" s="321"/>
      <c r="Q5" s="321"/>
      <c r="R5" s="321"/>
      <c r="S5" s="321"/>
      <c r="T5" s="321"/>
      <c r="U5" s="321"/>
      <c r="V5" s="321"/>
      <c r="W5" s="321"/>
      <c r="X5" s="319"/>
      <c r="Y5" s="322"/>
      <c r="Z5" s="322"/>
      <c r="AA5" s="407" t="s">
        <v>1343</v>
      </c>
      <c r="AB5" s="407"/>
      <c r="AC5" s="407"/>
      <c r="AD5" s="407"/>
      <c r="AE5" s="407"/>
      <c r="AF5" s="407"/>
      <c r="AG5" s="407"/>
      <c r="AH5" s="407"/>
      <c r="AI5" s="407"/>
      <c r="AJ5" s="407"/>
      <c r="AK5" s="407"/>
      <c r="AL5" s="407"/>
      <c r="AM5" s="407"/>
      <c r="AN5" s="407"/>
      <c r="AO5" s="407"/>
      <c r="AP5" s="407"/>
      <c r="AQ5" s="407"/>
    </row>
    <row r="6" spans="1:43" s="323" customFormat="1" ht="43.5" customHeight="1">
      <c r="E6" s="410" t="s">
        <v>0</v>
      </c>
      <c r="F6" s="425"/>
      <c r="G6" s="426" t="str">
        <f>'[1]PHỤ LỤC CT2'!G6:W6</f>
        <v>Kế hoạch đầu tư công trung hạn giai đoạn 2021 - 2025 và kế hoạch vốn đầu tư công năm 2025 (bao gồm kế hoạch vốn năm 2024 về trước kéo dài sang năm 2025) đã được cấp thẩm quyền giao</v>
      </c>
      <c r="H6" s="427"/>
      <c r="I6" s="427"/>
      <c r="J6" s="427"/>
      <c r="K6" s="427"/>
      <c r="L6" s="427"/>
      <c r="M6" s="427"/>
      <c r="N6" s="427"/>
      <c r="O6" s="427"/>
      <c r="P6" s="427"/>
      <c r="Q6" s="427"/>
      <c r="R6" s="427"/>
      <c r="S6" s="427"/>
      <c r="T6" s="427"/>
      <c r="U6" s="427"/>
      <c r="V6" s="427"/>
      <c r="W6" s="427"/>
      <c r="X6" s="426" t="str">
        <f>'[1]PHỤ LỤC CT2'!X6:AR6</f>
        <v>Kế hoạch đầu tư công trung hạn giai đoạn 2021 - 2025 và kế hoạch vốn đầu tư công năm 2025 (bao gồm kế hoạch vốn năm 2024 về trước kéo dài sang năm 2025) sau điều chỉnh</v>
      </c>
      <c r="Y6" s="427"/>
      <c r="Z6" s="427"/>
      <c r="AA6" s="427"/>
      <c r="AB6" s="427"/>
      <c r="AC6" s="427"/>
      <c r="AD6" s="427"/>
      <c r="AE6" s="427"/>
      <c r="AF6" s="427"/>
      <c r="AG6" s="427"/>
      <c r="AH6" s="427"/>
      <c r="AI6" s="427"/>
      <c r="AJ6" s="427"/>
      <c r="AK6" s="427"/>
      <c r="AL6" s="427"/>
      <c r="AM6" s="427"/>
      <c r="AN6" s="427"/>
      <c r="AO6" s="428" t="s">
        <v>1362</v>
      </c>
      <c r="AP6" s="428" t="s">
        <v>1363</v>
      </c>
      <c r="AQ6" s="410" t="s">
        <v>1</v>
      </c>
    </row>
    <row r="7" spans="1:43" s="323" customFormat="1" ht="39" customHeight="1">
      <c r="E7" s="410"/>
      <c r="F7" s="425"/>
      <c r="G7" s="414" t="s">
        <v>1346</v>
      </c>
      <c r="H7" s="420" t="s">
        <v>46</v>
      </c>
      <c r="I7" s="414"/>
      <c r="J7" s="414"/>
      <c r="K7" s="414"/>
      <c r="L7" s="414" t="s">
        <v>47</v>
      </c>
      <c r="M7" s="414"/>
      <c r="N7" s="414"/>
      <c r="O7" s="414"/>
      <c r="P7" s="413" t="s">
        <v>1347</v>
      </c>
      <c r="Q7" s="413"/>
      <c r="R7" s="413"/>
      <c r="S7" s="413"/>
      <c r="T7" s="413"/>
      <c r="U7" s="413"/>
      <c r="V7" s="413"/>
      <c r="W7" s="413"/>
      <c r="X7" s="414" t="s">
        <v>1348</v>
      </c>
      <c r="Y7" s="420" t="s">
        <v>46</v>
      </c>
      <c r="Z7" s="414"/>
      <c r="AA7" s="414"/>
      <c r="AB7" s="414"/>
      <c r="AC7" s="414" t="s">
        <v>47</v>
      </c>
      <c r="AD7" s="414"/>
      <c r="AE7" s="414"/>
      <c r="AF7" s="414"/>
      <c r="AG7" s="413" t="s">
        <v>1347</v>
      </c>
      <c r="AH7" s="413"/>
      <c r="AI7" s="413"/>
      <c r="AJ7" s="413"/>
      <c r="AK7" s="413"/>
      <c r="AL7" s="413"/>
      <c r="AM7" s="413"/>
      <c r="AN7" s="413"/>
      <c r="AO7" s="429"/>
      <c r="AP7" s="429"/>
      <c r="AQ7" s="410"/>
    </row>
    <row r="8" spans="1:43" s="323" customFormat="1" ht="53.25" customHeight="1">
      <c r="E8" s="410"/>
      <c r="F8" s="425"/>
      <c r="G8" s="414"/>
      <c r="H8" s="419" t="s">
        <v>27</v>
      </c>
      <c r="I8" s="414" t="s">
        <v>8</v>
      </c>
      <c r="J8" s="414"/>
      <c r="K8" s="414"/>
      <c r="L8" s="414" t="s">
        <v>27</v>
      </c>
      <c r="M8" s="414" t="s">
        <v>8</v>
      </c>
      <c r="N8" s="414"/>
      <c r="O8" s="414"/>
      <c r="P8" s="410" t="s">
        <v>10</v>
      </c>
      <c r="Q8" s="410"/>
      <c r="R8" s="410"/>
      <c r="S8" s="410"/>
      <c r="T8" s="415" t="s">
        <v>1349</v>
      </c>
      <c r="U8" s="415"/>
      <c r="V8" s="415"/>
      <c r="W8" s="415"/>
      <c r="X8" s="414"/>
      <c r="Y8" s="419" t="s">
        <v>27</v>
      </c>
      <c r="Z8" s="414" t="s">
        <v>8</v>
      </c>
      <c r="AA8" s="414"/>
      <c r="AB8" s="414"/>
      <c r="AC8" s="414" t="s">
        <v>27</v>
      </c>
      <c r="AD8" s="414" t="s">
        <v>8</v>
      </c>
      <c r="AE8" s="414"/>
      <c r="AF8" s="414"/>
      <c r="AG8" s="410" t="s">
        <v>10</v>
      </c>
      <c r="AH8" s="410"/>
      <c r="AI8" s="410"/>
      <c r="AJ8" s="410"/>
      <c r="AK8" s="415" t="s">
        <v>1349</v>
      </c>
      <c r="AL8" s="415"/>
      <c r="AM8" s="415"/>
      <c r="AN8" s="415"/>
      <c r="AO8" s="429"/>
      <c r="AP8" s="429"/>
      <c r="AQ8" s="410"/>
    </row>
    <row r="9" spans="1:43" s="323" customFormat="1" ht="26.25" customHeight="1">
      <c r="E9" s="410"/>
      <c r="F9" s="425"/>
      <c r="G9" s="414"/>
      <c r="H9" s="419"/>
      <c r="I9" s="414"/>
      <c r="J9" s="414"/>
      <c r="K9" s="414"/>
      <c r="L9" s="414"/>
      <c r="M9" s="414"/>
      <c r="N9" s="414"/>
      <c r="O9" s="414"/>
      <c r="P9" s="410" t="s">
        <v>27</v>
      </c>
      <c r="Q9" s="411" t="s">
        <v>8</v>
      </c>
      <c r="R9" s="411"/>
      <c r="S9" s="411"/>
      <c r="T9" s="410" t="s">
        <v>27</v>
      </c>
      <c r="U9" s="411" t="s">
        <v>8</v>
      </c>
      <c r="V9" s="411"/>
      <c r="W9" s="411"/>
      <c r="X9" s="414"/>
      <c r="Y9" s="419"/>
      <c r="Z9" s="414"/>
      <c r="AA9" s="414"/>
      <c r="AB9" s="414"/>
      <c r="AC9" s="414"/>
      <c r="AD9" s="414"/>
      <c r="AE9" s="414"/>
      <c r="AF9" s="414"/>
      <c r="AG9" s="410" t="s">
        <v>27</v>
      </c>
      <c r="AH9" s="411" t="s">
        <v>8</v>
      </c>
      <c r="AI9" s="411"/>
      <c r="AJ9" s="411"/>
      <c r="AK9" s="410" t="s">
        <v>27</v>
      </c>
      <c r="AL9" s="411" t="s">
        <v>8</v>
      </c>
      <c r="AM9" s="411"/>
      <c r="AN9" s="411"/>
      <c r="AO9" s="429"/>
      <c r="AP9" s="429"/>
      <c r="AQ9" s="410"/>
    </row>
    <row r="10" spans="1:43" s="323" customFormat="1" ht="34.5" customHeight="1">
      <c r="E10" s="410"/>
      <c r="F10" s="425"/>
      <c r="G10" s="414"/>
      <c r="H10" s="419"/>
      <c r="I10" s="412" t="s">
        <v>7</v>
      </c>
      <c r="J10" s="410" t="s">
        <v>35</v>
      </c>
      <c r="K10" s="410"/>
      <c r="L10" s="414"/>
      <c r="M10" s="410" t="s">
        <v>7</v>
      </c>
      <c r="N10" s="410" t="s">
        <v>35</v>
      </c>
      <c r="O10" s="410"/>
      <c r="P10" s="410"/>
      <c r="Q10" s="411" t="s">
        <v>7</v>
      </c>
      <c r="R10" s="410" t="s">
        <v>35</v>
      </c>
      <c r="S10" s="410"/>
      <c r="T10" s="410"/>
      <c r="U10" s="411" t="s">
        <v>7</v>
      </c>
      <c r="V10" s="410" t="s">
        <v>35</v>
      </c>
      <c r="W10" s="410"/>
      <c r="X10" s="414"/>
      <c r="Y10" s="419"/>
      <c r="Z10" s="412" t="s">
        <v>7</v>
      </c>
      <c r="AA10" s="410" t="s">
        <v>35</v>
      </c>
      <c r="AB10" s="410"/>
      <c r="AC10" s="414"/>
      <c r="AD10" s="410" t="s">
        <v>7</v>
      </c>
      <c r="AE10" s="410" t="s">
        <v>35</v>
      </c>
      <c r="AF10" s="410"/>
      <c r="AG10" s="410"/>
      <c r="AH10" s="411" t="s">
        <v>7</v>
      </c>
      <c r="AI10" s="410" t="s">
        <v>35</v>
      </c>
      <c r="AJ10" s="410"/>
      <c r="AK10" s="410"/>
      <c r="AL10" s="411" t="s">
        <v>7</v>
      </c>
      <c r="AM10" s="410" t="s">
        <v>35</v>
      </c>
      <c r="AN10" s="410"/>
      <c r="AO10" s="430"/>
      <c r="AP10" s="430"/>
      <c r="AQ10" s="410"/>
    </row>
    <row r="11" spans="1:43" s="323" customFormat="1" ht="26.25" customHeight="1">
      <c r="E11" s="410"/>
      <c r="F11" s="425"/>
      <c r="G11" s="414"/>
      <c r="H11" s="419"/>
      <c r="I11" s="412"/>
      <c r="J11" s="324" t="s">
        <v>904</v>
      </c>
      <c r="K11" s="324" t="s">
        <v>28</v>
      </c>
      <c r="L11" s="414"/>
      <c r="M11" s="410"/>
      <c r="N11" s="324" t="s">
        <v>904</v>
      </c>
      <c r="O11" s="324" t="s">
        <v>28</v>
      </c>
      <c r="P11" s="410"/>
      <c r="Q11" s="411"/>
      <c r="R11" s="324" t="s">
        <v>904</v>
      </c>
      <c r="S11" s="324" t="s">
        <v>28</v>
      </c>
      <c r="T11" s="410"/>
      <c r="U11" s="411"/>
      <c r="V11" s="324" t="s">
        <v>904</v>
      </c>
      <c r="W11" s="324" t="s">
        <v>28</v>
      </c>
      <c r="X11" s="414"/>
      <c r="Y11" s="419"/>
      <c r="Z11" s="412"/>
      <c r="AA11" s="324" t="s">
        <v>904</v>
      </c>
      <c r="AB11" s="324" t="s">
        <v>28</v>
      </c>
      <c r="AC11" s="414"/>
      <c r="AD11" s="410"/>
      <c r="AE11" s="324" t="s">
        <v>904</v>
      </c>
      <c r="AF11" s="324" t="s">
        <v>28</v>
      </c>
      <c r="AG11" s="410"/>
      <c r="AH11" s="411"/>
      <c r="AI11" s="324" t="s">
        <v>904</v>
      </c>
      <c r="AJ11" s="324" t="s">
        <v>28</v>
      </c>
      <c r="AK11" s="410"/>
      <c r="AL11" s="411"/>
      <c r="AM11" s="324" t="s">
        <v>904</v>
      </c>
      <c r="AN11" s="324" t="s">
        <v>28</v>
      </c>
      <c r="AO11" s="362"/>
      <c r="AP11" s="324"/>
      <c r="AQ11" s="410"/>
    </row>
    <row r="12" spans="1:43" ht="22.5" customHeight="1">
      <c r="E12" s="324"/>
      <c r="F12" s="324" t="s">
        <v>24</v>
      </c>
      <c r="G12" s="326"/>
      <c r="H12" s="431">
        <f>H13</f>
        <v>1795</v>
      </c>
      <c r="I12" s="431">
        <f t="shared" ref="I12:W12" si="0">I13</f>
        <v>1795</v>
      </c>
      <c r="J12" s="431">
        <f t="shared" si="0"/>
        <v>0</v>
      </c>
      <c r="K12" s="431">
        <f t="shared" si="0"/>
        <v>0</v>
      </c>
      <c r="L12" s="431">
        <f t="shared" si="0"/>
        <v>1500</v>
      </c>
      <c r="M12" s="431">
        <f t="shared" si="0"/>
        <v>1500</v>
      </c>
      <c r="N12" s="431">
        <f t="shared" si="0"/>
        <v>0</v>
      </c>
      <c r="O12" s="431">
        <f t="shared" si="0"/>
        <v>0</v>
      </c>
      <c r="P12" s="431">
        <f t="shared" si="0"/>
        <v>295</v>
      </c>
      <c r="Q12" s="431">
        <f t="shared" si="0"/>
        <v>295</v>
      </c>
      <c r="R12" s="431">
        <f t="shared" si="0"/>
        <v>0</v>
      </c>
      <c r="S12" s="431">
        <f t="shared" si="0"/>
        <v>0</v>
      </c>
      <c r="T12" s="431">
        <f t="shared" si="0"/>
        <v>96.447000000000003</v>
      </c>
      <c r="U12" s="431">
        <f t="shared" si="0"/>
        <v>96.447000000000003</v>
      </c>
      <c r="V12" s="431">
        <f t="shared" si="0"/>
        <v>0</v>
      </c>
      <c r="W12" s="431">
        <f t="shared" si="0"/>
        <v>0</v>
      </c>
      <c r="X12" s="431"/>
      <c r="Y12" s="431">
        <f>Y13</f>
        <v>1795</v>
      </c>
      <c r="Z12" s="431">
        <f t="shared" ref="Z12:AN12" si="1">Z13</f>
        <v>1795</v>
      </c>
      <c r="AA12" s="431">
        <f t="shared" si="1"/>
        <v>0</v>
      </c>
      <c r="AB12" s="431">
        <f t="shared" si="1"/>
        <v>0</v>
      </c>
      <c r="AC12" s="431">
        <f t="shared" si="1"/>
        <v>1500</v>
      </c>
      <c r="AD12" s="431">
        <f t="shared" si="1"/>
        <v>1500</v>
      </c>
      <c r="AE12" s="431">
        <f t="shared" si="1"/>
        <v>0</v>
      </c>
      <c r="AF12" s="431">
        <f t="shared" si="1"/>
        <v>0</v>
      </c>
      <c r="AG12" s="431">
        <f t="shared" si="1"/>
        <v>391.447</v>
      </c>
      <c r="AH12" s="431">
        <f t="shared" si="1"/>
        <v>391.447</v>
      </c>
      <c r="AI12" s="431">
        <f t="shared" si="1"/>
        <v>0</v>
      </c>
      <c r="AJ12" s="431">
        <f t="shared" si="1"/>
        <v>0</v>
      </c>
      <c r="AK12" s="431">
        <f t="shared" si="1"/>
        <v>96.447000000000003</v>
      </c>
      <c r="AL12" s="431">
        <f t="shared" si="1"/>
        <v>96.447000000000003</v>
      </c>
      <c r="AM12" s="431">
        <f t="shared" si="1"/>
        <v>0</v>
      </c>
      <c r="AN12" s="431">
        <f t="shared" si="1"/>
        <v>0</v>
      </c>
      <c r="AO12" s="431"/>
      <c r="AP12" s="431"/>
      <c r="AQ12" s="432"/>
    </row>
    <row r="13" spans="1:43" ht="47.25" customHeight="1">
      <c r="A13" s="317" t="s">
        <v>1322</v>
      </c>
      <c r="B13" s="317" t="s">
        <v>1322</v>
      </c>
      <c r="E13" s="327" t="s">
        <v>2</v>
      </c>
      <c r="F13" s="328" t="s">
        <v>81</v>
      </c>
      <c r="G13" s="329"/>
      <c r="H13" s="433">
        <f t="shared" ref="H13:W14" si="2">H14</f>
        <v>1795</v>
      </c>
      <c r="I13" s="433">
        <f t="shared" si="2"/>
        <v>1795</v>
      </c>
      <c r="J13" s="433">
        <f t="shared" si="2"/>
        <v>0</v>
      </c>
      <c r="K13" s="433">
        <f t="shared" si="2"/>
        <v>0</v>
      </c>
      <c r="L13" s="433">
        <f t="shared" si="2"/>
        <v>1500</v>
      </c>
      <c r="M13" s="433">
        <f t="shared" si="2"/>
        <v>1500</v>
      </c>
      <c r="N13" s="433">
        <f t="shared" si="2"/>
        <v>0</v>
      </c>
      <c r="O13" s="433">
        <f t="shared" si="2"/>
        <v>0</v>
      </c>
      <c r="P13" s="433">
        <f t="shared" si="2"/>
        <v>295</v>
      </c>
      <c r="Q13" s="433">
        <f t="shared" si="2"/>
        <v>295</v>
      </c>
      <c r="R13" s="433">
        <f t="shared" si="2"/>
        <v>0</v>
      </c>
      <c r="S13" s="433">
        <f t="shared" si="2"/>
        <v>0</v>
      </c>
      <c r="T13" s="433">
        <f t="shared" si="2"/>
        <v>96.447000000000003</v>
      </c>
      <c r="U13" s="433">
        <f t="shared" si="2"/>
        <v>96.447000000000003</v>
      </c>
      <c r="V13" s="433">
        <f t="shared" si="2"/>
        <v>0</v>
      </c>
      <c r="W13" s="433">
        <f t="shared" si="2"/>
        <v>0</v>
      </c>
      <c r="X13" s="434" t="s">
        <v>718</v>
      </c>
      <c r="Y13" s="433">
        <f t="shared" ref="Y13:AN14" si="3">Y14</f>
        <v>1795</v>
      </c>
      <c r="Z13" s="433">
        <f t="shared" si="3"/>
        <v>1795</v>
      </c>
      <c r="AA13" s="433">
        <f t="shared" si="3"/>
        <v>0</v>
      </c>
      <c r="AB13" s="433">
        <f t="shared" si="3"/>
        <v>0</v>
      </c>
      <c r="AC13" s="433">
        <f t="shared" si="3"/>
        <v>1500</v>
      </c>
      <c r="AD13" s="433">
        <f t="shared" si="3"/>
        <v>1500</v>
      </c>
      <c r="AE13" s="433">
        <f t="shared" si="3"/>
        <v>0</v>
      </c>
      <c r="AF13" s="433">
        <f t="shared" si="3"/>
        <v>0</v>
      </c>
      <c r="AG13" s="433">
        <f t="shared" si="3"/>
        <v>391.447</v>
      </c>
      <c r="AH13" s="433">
        <f t="shared" si="3"/>
        <v>391.447</v>
      </c>
      <c r="AI13" s="433">
        <f t="shared" si="3"/>
        <v>0</v>
      </c>
      <c r="AJ13" s="433">
        <f t="shared" si="3"/>
        <v>0</v>
      </c>
      <c r="AK13" s="433">
        <f t="shared" si="3"/>
        <v>96.447000000000003</v>
      </c>
      <c r="AL13" s="433">
        <f t="shared" si="3"/>
        <v>96.447000000000003</v>
      </c>
      <c r="AM13" s="431">
        <f t="shared" si="3"/>
        <v>0</v>
      </c>
      <c r="AN13" s="431">
        <f t="shared" si="3"/>
        <v>0</v>
      </c>
      <c r="AO13" s="431"/>
      <c r="AP13" s="431"/>
      <c r="AQ13" s="435"/>
    </row>
    <row r="14" spans="1:43" ht="30.75" hidden="1" customHeight="1">
      <c r="A14" s="317" t="s">
        <v>1322</v>
      </c>
      <c r="B14" s="317" t="s">
        <v>1322</v>
      </c>
      <c r="E14" s="325" t="s">
        <v>45</v>
      </c>
      <c r="F14" s="330" t="s">
        <v>713</v>
      </c>
      <c r="G14" s="331"/>
      <c r="H14" s="433">
        <f>H15</f>
        <v>1795</v>
      </c>
      <c r="I14" s="433">
        <f t="shared" si="2"/>
        <v>1795</v>
      </c>
      <c r="J14" s="433">
        <f t="shared" si="2"/>
        <v>0</v>
      </c>
      <c r="K14" s="433">
        <f t="shared" si="2"/>
        <v>0</v>
      </c>
      <c r="L14" s="433">
        <f t="shared" si="2"/>
        <v>1500</v>
      </c>
      <c r="M14" s="433">
        <f t="shared" si="2"/>
        <v>1500</v>
      </c>
      <c r="N14" s="433">
        <f t="shared" si="2"/>
        <v>0</v>
      </c>
      <c r="O14" s="433">
        <f t="shared" si="2"/>
        <v>0</v>
      </c>
      <c r="P14" s="433">
        <f t="shared" si="2"/>
        <v>295</v>
      </c>
      <c r="Q14" s="433">
        <f t="shared" si="2"/>
        <v>295</v>
      </c>
      <c r="R14" s="433">
        <f t="shared" si="2"/>
        <v>0</v>
      </c>
      <c r="S14" s="433">
        <f t="shared" si="2"/>
        <v>0</v>
      </c>
      <c r="T14" s="433">
        <f t="shared" si="2"/>
        <v>96.447000000000003</v>
      </c>
      <c r="U14" s="433">
        <f t="shared" si="2"/>
        <v>96.447000000000003</v>
      </c>
      <c r="V14" s="433">
        <f t="shared" si="2"/>
        <v>0</v>
      </c>
      <c r="W14" s="433">
        <f t="shared" si="2"/>
        <v>0</v>
      </c>
      <c r="X14" s="437"/>
      <c r="Y14" s="433">
        <f>Y15</f>
        <v>1795</v>
      </c>
      <c r="Z14" s="433">
        <f t="shared" si="3"/>
        <v>1795</v>
      </c>
      <c r="AA14" s="433">
        <f t="shared" si="3"/>
        <v>0</v>
      </c>
      <c r="AB14" s="433">
        <f t="shared" si="3"/>
        <v>0</v>
      </c>
      <c r="AC14" s="433">
        <f t="shared" si="3"/>
        <v>1500</v>
      </c>
      <c r="AD14" s="433">
        <f t="shared" si="3"/>
        <v>1500</v>
      </c>
      <c r="AE14" s="433">
        <f t="shared" si="3"/>
        <v>0</v>
      </c>
      <c r="AF14" s="433">
        <f t="shared" si="3"/>
        <v>0</v>
      </c>
      <c r="AG14" s="433">
        <f t="shared" si="3"/>
        <v>391.447</v>
      </c>
      <c r="AH14" s="433">
        <f t="shared" si="3"/>
        <v>391.447</v>
      </c>
      <c r="AI14" s="433">
        <f t="shared" si="3"/>
        <v>0</v>
      </c>
      <c r="AJ14" s="433">
        <f t="shared" si="3"/>
        <v>0</v>
      </c>
      <c r="AK14" s="433">
        <f t="shared" si="3"/>
        <v>96.447000000000003</v>
      </c>
      <c r="AL14" s="433">
        <f t="shared" si="3"/>
        <v>96.447000000000003</v>
      </c>
      <c r="AM14" s="433">
        <f t="shared" si="3"/>
        <v>0</v>
      </c>
      <c r="AN14" s="433">
        <f t="shared" si="3"/>
        <v>0</v>
      </c>
      <c r="AO14" s="433"/>
      <c r="AP14" s="433"/>
      <c r="AQ14" s="438"/>
    </row>
    <row r="15" spans="1:43" s="332" customFormat="1" ht="28.5" customHeight="1">
      <c r="E15" s="333" t="s">
        <v>11</v>
      </c>
      <c r="F15" s="334" t="s">
        <v>12</v>
      </c>
      <c r="G15" s="335"/>
      <c r="H15" s="439">
        <f t="shared" ref="H15:W15" si="4">SUM(H16:H17)</f>
        <v>1795</v>
      </c>
      <c r="I15" s="439">
        <f t="shared" si="4"/>
        <v>1795</v>
      </c>
      <c r="J15" s="439">
        <f t="shared" si="4"/>
        <v>0</v>
      </c>
      <c r="K15" s="439">
        <f t="shared" si="4"/>
        <v>0</v>
      </c>
      <c r="L15" s="439">
        <f t="shared" si="4"/>
        <v>1500</v>
      </c>
      <c r="M15" s="439">
        <f t="shared" si="4"/>
        <v>1500</v>
      </c>
      <c r="N15" s="439">
        <f t="shared" si="4"/>
        <v>0</v>
      </c>
      <c r="O15" s="439">
        <f t="shared" si="4"/>
        <v>0</v>
      </c>
      <c r="P15" s="439">
        <f t="shared" si="4"/>
        <v>295</v>
      </c>
      <c r="Q15" s="439">
        <f t="shared" si="4"/>
        <v>295</v>
      </c>
      <c r="R15" s="439">
        <f t="shared" si="4"/>
        <v>0</v>
      </c>
      <c r="S15" s="439">
        <f t="shared" si="4"/>
        <v>0</v>
      </c>
      <c r="T15" s="439">
        <f t="shared" si="4"/>
        <v>96.447000000000003</v>
      </c>
      <c r="U15" s="439">
        <f t="shared" si="4"/>
        <v>96.447000000000003</v>
      </c>
      <c r="V15" s="439">
        <f t="shared" si="4"/>
        <v>0</v>
      </c>
      <c r="W15" s="439">
        <f t="shared" si="4"/>
        <v>0</v>
      </c>
      <c r="X15" s="437"/>
      <c r="Y15" s="439">
        <f t="shared" ref="Y15:AN15" si="5">SUM(Y16:Y17)</f>
        <v>1795</v>
      </c>
      <c r="Z15" s="439">
        <f t="shared" si="5"/>
        <v>1795</v>
      </c>
      <c r="AA15" s="439">
        <f t="shared" si="5"/>
        <v>0</v>
      </c>
      <c r="AB15" s="439">
        <f t="shared" si="5"/>
        <v>0</v>
      </c>
      <c r="AC15" s="439">
        <f t="shared" si="5"/>
        <v>1500</v>
      </c>
      <c r="AD15" s="439">
        <f t="shared" si="5"/>
        <v>1500</v>
      </c>
      <c r="AE15" s="439">
        <f t="shared" si="5"/>
        <v>0</v>
      </c>
      <c r="AF15" s="439">
        <f t="shared" si="5"/>
        <v>0</v>
      </c>
      <c r="AG15" s="439">
        <f t="shared" si="5"/>
        <v>391.447</v>
      </c>
      <c r="AH15" s="439">
        <f t="shared" si="5"/>
        <v>391.447</v>
      </c>
      <c r="AI15" s="439">
        <f t="shared" si="5"/>
        <v>0</v>
      </c>
      <c r="AJ15" s="439">
        <f t="shared" si="5"/>
        <v>0</v>
      </c>
      <c r="AK15" s="439">
        <f t="shared" si="5"/>
        <v>96.447000000000003</v>
      </c>
      <c r="AL15" s="439">
        <f t="shared" si="5"/>
        <v>96.447000000000003</v>
      </c>
      <c r="AM15" s="439">
        <f t="shared" si="5"/>
        <v>0</v>
      </c>
      <c r="AN15" s="439">
        <f t="shared" si="5"/>
        <v>0</v>
      </c>
      <c r="AO15" s="439"/>
      <c r="AP15" s="439"/>
      <c r="AQ15" s="440"/>
    </row>
    <row r="16" spans="1:43" ht="32.25" customHeight="1">
      <c r="A16" s="317" t="s">
        <v>1322</v>
      </c>
      <c r="B16" s="317" t="s">
        <v>1322</v>
      </c>
      <c r="E16" s="336">
        <v>1</v>
      </c>
      <c r="F16" s="337" t="s">
        <v>725</v>
      </c>
      <c r="G16" s="416"/>
      <c r="H16" s="441">
        <v>1500</v>
      </c>
      <c r="I16" s="438">
        <v>1500</v>
      </c>
      <c r="J16" s="438"/>
      <c r="K16" s="438"/>
      <c r="L16" s="438">
        <v>1500</v>
      </c>
      <c r="M16" s="438">
        <v>1500</v>
      </c>
      <c r="N16" s="438"/>
      <c r="O16" s="438"/>
      <c r="P16" s="438">
        <v>0</v>
      </c>
      <c r="Q16" s="438">
        <v>0</v>
      </c>
      <c r="R16" s="438"/>
      <c r="S16" s="438"/>
      <c r="T16" s="438">
        <v>96.447000000000003</v>
      </c>
      <c r="U16" s="438">
        <v>96.447000000000003</v>
      </c>
      <c r="V16" s="438"/>
      <c r="W16" s="438"/>
      <c r="X16" s="437"/>
      <c r="Y16" s="441">
        <f>Z16</f>
        <v>1403.5529999999999</v>
      </c>
      <c r="Z16" s="438">
        <f>1500-AP16</f>
        <v>1403.5529999999999</v>
      </c>
      <c r="AA16" s="438"/>
      <c r="AB16" s="438"/>
      <c r="AC16" s="438">
        <v>1500</v>
      </c>
      <c r="AD16" s="438">
        <v>1500</v>
      </c>
      <c r="AE16" s="438"/>
      <c r="AF16" s="438"/>
      <c r="AG16" s="438">
        <v>0</v>
      </c>
      <c r="AH16" s="438">
        <v>0</v>
      </c>
      <c r="AI16" s="438"/>
      <c r="AJ16" s="438"/>
      <c r="AK16" s="438"/>
      <c r="AL16" s="438"/>
      <c r="AM16" s="438"/>
      <c r="AN16" s="438"/>
      <c r="AO16" s="438"/>
      <c r="AP16" s="438">
        <v>96.447000000000003</v>
      </c>
      <c r="AQ16" s="438"/>
    </row>
    <row r="17" spans="1:43" ht="30">
      <c r="A17" s="317" t="s">
        <v>1322</v>
      </c>
      <c r="B17" s="317" t="s">
        <v>1322</v>
      </c>
      <c r="E17" s="336">
        <v>2</v>
      </c>
      <c r="F17" s="337" t="s">
        <v>726</v>
      </c>
      <c r="G17" s="416"/>
      <c r="H17" s="441">
        <v>295</v>
      </c>
      <c r="I17" s="438">
        <v>295</v>
      </c>
      <c r="J17" s="438"/>
      <c r="K17" s="438"/>
      <c r="L17" s="438">
        <v>0</v>
      </c>
      <c r="M17" s="438"/>
      <c r="N17" s="438"/>
      <c r="O17" s="438"/>
      <c r="P17" s="438">
        <v>295</v>
      </c>
      <c r="Q17" s="438">
        <v>295</v>
      </c>
      <c r="R17" s="438"/>
      <c r="S17" s="438"/>
      <c r="T17" s="438">
        <v>0</v>
      </c>
      <c r="U17" s="438">
        <v>0</v>
      </c>
      <c r="V17" s="438"/>
      <c r="W17" s="438"/>
      <c r="X17" s="437"/>
      <c r="Y17" s="441">
        <f>Z17</f>
        <v>391.447</v>
      </c>
      <c r="Z17" s="438">
        <f>295+AO17</f>
        <v>391.447</v>
      </c>
      <c r="AA17" s="438"/>
      <c r="AB17" s="438"/>
      <c r="AC17" s="438">
        <v>0</v>
      </c>
      <c r="AD17" s="438"/>
      <c r="AE17" s="438"/>
      <c r="AF17" s="438"/>
      <c r="AG17" s="438">
        <f>AH17</f>
        <v>391.447</v>
      </c>
      <c r="AH17" s="438">
        <f>295+AL17</f>
        <v>391.447</v>
      </c>
      <c r="AI17" s="438"/>
      <c r="AJ17" s="438"/>
      <c r="AK17" s="438">
        <f>AL17</f>
        <v>96.447000000000003</v>
      </c>
      <c r="AL17" s="438">
        <v>96.447000000000003</v>
      </c>
      <c r="AM17" s="438"/>
      <c r="AN17" s="438"/>
      <c r="AO17" s="438">
        <v>96.447000000000003</v>
      </c>
      <c r="AP17" s="438"/>
      <c r="AQ17" s="438"/>
    </row>
    <row r="18" spans="1:43">
      <c r="E18" s="351"/>
      <c r="F18" s="352"/>
      <c r="G18" s="353"/>
      <c r="H18" s="454"/>
      <c r="I18" s="455"/>
      <c r="J18" s="456"/>
      <c r="K18" s="456"/>
      <c r="L18" s="456"/>
      <c r="M18" s="456"/>
      <c r="N18" s="456"/>
      <c r="O18" s="456"/>
      <c r="P18" s="456"/>
      <c r="Q18" s="456"/>
      <c r="R18" s="456"/>
      <c r="S18" s="456"/>
      <c r="T18" s="456"/>
      <c r="U18" s="456"/>
      <c r="V18" s="456"/>
      <c r="W18" s="456"/>
      <c r="X18" s="457"/>
      <c r="Y18" s="454"/>
      <c r="Z18" s="455"/>
      <c r="AA18" s="456"/>
      <c r="AB18" s="456"/>
      <c r="AC18" s="456"/>
      <c r="AD18" s="456"/>
      <c r="AE18" s="456"/>
      <c r="AF18" s="456"/>
      <c r="AG18" s="456"/>
      <c r="AH18" s="456"/>
      <c r="AI18" s="456"/>
      <c r="AJ18" s="456"/>
      <c r="AK18" s="456"/>
      <c r="AL18" s="456"/>
      <c r="AM18" s="456"/>
      <c r="AN18" s="456"/>
      <c r="AO18" s="456"/>
      <c r="AP18" s="456"/>
      <c r="AQ18" s="458"/>
    </row>
  </sheetData>
  <mergeCells count="58">
    <mergeCell ref="E6:E11"/>
    <mergeCell ref="F6:F11"/>
    <mergeCell ref="G6:W6"/>
    <mergeCell ref="X6:AN6"/>
    <mergeCell ref="AQ6:AQ11"/>
    <mergeCell ref="G7:G11"/>
    <mergeCell ref="H7:K7"/>
    <mergeCell ref="L7:O7"/>
    <mergeCell ref="P7:W7"/>
    <mergeCell ref="X7:X11"/>
    <mergeCell ref="AC7:AF7"/>
    <mergeCell ref="AG7:AN7"/>
    <mergeCell ref="H8:H11"/>
    <mergeCell ref="I8:K9"/>
    <mergeCell ref="L8:L11"/>
    <mergeCell ref="M8:O9"/>
    <mergeCell ref="E1:AQ1"/>
    <mergeCell ref="E2:AQ2"/>
    <mergeCell ref="E3:AQ3"/>
    <mergeCell ref="E4:AQ4"/>
    <mergeCell ref="AA5:AQ5"/>
    <mergeCell ref="Y8:Y11"/>
    <mergeCell ref="Z8:AB9"/>
    <mergeCell ref="Y7:AB7"/>
    <mergeCell ref="Z10:Z11"/>
    <mergeCell ref="AA10:AB10"/>
    <mergeCell ref="AD8:AF9"/>
    <mergeCell ref="AG8:AJ8"/>
    <mergeCell ref="AK8:AN8"/>
    <mergeCell ref="P9:P11"/>
    <mergeCell ref="Q9:S9"/>
    <mergeCell ref="T9:T11"/>
    <mergeCell ref="U9:W9"/>
    <mergeCell ref="AG9:AG11"/>
    <mergeCell ref="AH9:AJ9"/>
    <mergeCell ref="Q10:Q11"/>
    <mergeCell ref="R10:S10"/>
    <mergeCell ref="U10:U11"/>
    <mergeCell ref="V10:W10"/>
    <mergeCell ref="AC8:AC11"/>
    <mergeCell ref="P8:S8"/>
    <mergeCell ref="T8:W8"/>
    <mergeCell ref="AO6:AO10"/>
    <mergeCell ref="AP6:AP10"/>
    <mergeCell ref="X13:X17"/>
    <mergeCell ref="G16:G17"/>
    <mergeCell ref="AD10:AD11"/>
    <mergeCell ref="AE10:AF10"/>
    <mergeCell ref="AH10:AH11"/>
    <mergeCell ref="AI10:AJ10"/>
    <mergeCell ref="AL10:AL11"/>
    <mergeCell ref="AM10:AN10"/>
    <mergeCell ref="AK9:AK11"/>
    <mergeCell ref="AL9:AN9"/>
    <mergeCell ref="I10:I11"/>
    <mergeCell ref="J10:K10"/>
    <mergeCell ref="M10:M11"/>
    <mergeCell ref="N10:O10"/>
  </mergeCells>
  <pageMargins left="0.24" right="0.16" top="0.2" bottom="0.21" header="0.2" footer="0.2"/>
  <pageSetup paperSize="9" scale="4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D5:R26"/>
  <sheetViews>
    <sheetView workbookViewId="0">
      <selection activeCell="N25" sqref="N25"/>
    </sheetView>
  </sheetViews>
  <sheetFormatPr defaultRowHeight="14.25"/>
  <cols>
    <col min="8" max="8" width="11.25" bestFit="1" customWidth="1"/>
  </cols>
  <sheetData>
    <row r="5" spans="4:11">
      <c r="K5" t="e">
        <f>'83 -PL ĐBDTTS'!#REF!+'83 -PL ĐBDTTS'!#REF!+'83 -PL ĐBDTTS'!#REF!+'83 -PL ĐBDTTS'!#REF!</f>
        <v>#REF!</v>
      </c>
    </row>
    <row r="8" spans="4:11">
      <c r="G8">
        <f>'83 -PL ĐBDTTS'!I12/10</f>
        <v>4684.7951999999996</v>
      </c>
    </row>
    <row r="9" spans="4:11">
      <c r="F9">
        <v>110727.057703</v>
      </c>
      <c r="G9">
        <f>G8-'83 -PL ĐBDTTS'!K12</f>
        <v>4599.5451999999996</v>
      </c>
    </row>
    <row r="10" spans="4:11">
      <c r="F10">
        <f>G8-F9</f>
        <v>-106042.26250300001</v>
      </c>
      <c r="H10">
        <f>G9/'83 -PL ĐBDTTS'!I12*100</f>
        <v>9.8180283313131813</v>
      </c>
    </row>
    <row r="13" spans="4:11">
      <c r="G13">
        <f>'83 -PL ĐBDTTS'!I12/10</f>
        <v>4684.7951999999996</v>
      </c>
    </row>
    <row r="14" spans="4:11">
      <c r="G14">
        <f>G13-'83 -PL ĐBDTTS'!K12</f>
        <v>4599.5451999999996</v>
      </c>
    </row>
    <row r="15" spans="4:11">
      <c r="H15" s="314">
        <f>'83 -PL ĐBDTTS'!AH12/10</f>
        <v>507.7</v>
      </c>
    </row>
    <row r="16" spans="4:11">
      <c r="D16" t="e">
        <f>'83 -PL ĐBDTTS'!#REF!+'83 -PL ĐBDTTS'!#REF!+'83 -PL ĐBDTTS'!#REF!+'83 -PL ĐBDTTS'!#REF!+'83 -PL ĐBDTTS'!#REF!+'83 -PL ĐBDTTS'!#REF!</f>
        <v>#REF!</v>
      </c>
      <c r="E16" t="e">
        <f>'83 -PL ĐBDTTS'!#REF!+'83 -PL ĐBDTTS'!#REF!+'83 -PL ĐBDTTS'!#REF!</f>
        <v>#REF!</v>
      </c>
      <c r="H16" s="316">
        <f>'83 -PL ĐBDTTS'!AJ12-Sheet2!H15</f>
        <v>-507.7</v>
      </c>
      <c r="I16" s="315">
        <f>H16/'83 -PL ĐBDTTS'!AH12*100</f>
        <v>-10</v>
      </c>
    </row>
    <row r="17" spans="4:18">
      <c r="D17" t="e">
        <f>E16/D16*100</f>
        <v>#REF!</v>
      </c>
    </row>
    <row r="19" spans="4:18">
      <c r="H19">
        <v>252</v>
      </c>
      <c r="I19" s="1">
        <v>261527</v>
      </c>
    </row>
    <row r="20" spans="4:18">
      <c r="H20">
        <f>H19/I19*100</f>
        <v>9.6357163887476241E-2</v>
      </c>
    </row>
    <row r="21" spans="4:18" ht="15.75">
      <c r="P21" s="10">
        <v>28.792999999999999</v>
      </c>
    </row>
    <row r="22" spans="4:18" ht="15.75">
      <c r="H22" s="1" t="e">
        <f>#REF!+#REF!</f>
        <v>#REF!</v>
      </c>
      <c r="O22">
        <v>0.35699999999999998</v>
      </c>
      <c r="P22" s="10">
        <v>32.46</v>
      </c>
      <c r="Q22">
        <f>P21/P22*100</f>
        <v>88.703019100431291</v>
      </c>
    </row>
    <row r="23" spans="4:18">
      <c r="H23" t="e">
        <f>H22/262784*100</f>
        <v>#REF!</v>
      </c>
      <c r="O23">
        <v>10.39</v>
      </c>
    </row>
    <row r="25" spans="4:18" ht="15.75">
      <c r="N25">
        <f>O22/O23*100</f>
        <v>3.4359961501443692</v>
      </c>
      <c r="Q25" s="10">
        <v>9.9600000000000009</v>
      </c>
    </row>
    <row r="26" spans="4:18" ht="15.75">
      <c r="Q26" s="10">
        <v>15.62</v>
      </c>
      <c r="R26">
        <f>Q25/Q26*100</f>
        <v>63.764404609475044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6</vt:i4>
      </vt:variant>
      <vt:variant>
        <vt:lpstr>Phạm vi Có tên</vt:lpstr>
      </vt:variant>
      <vt:variant>
        <vt:i4>2</vt:i4>
      </vt:variant>
    </vt:vector>
  </HeadingPairs>
  <TitlesOfParts>
    <vt:vector size="8" baseType="lpstr">
      <vt:lpstr>THUYET MINH</vt:lpstr>
      <vt:lpstr>Sheet1</vt:lpstr>
      <vt:lpstr>PHỤ LỤC 4</vt:lpstr>
      <vt:lpstr>83 -PL ĐBDTTS</vt:lpstr>
      <vt:lpstr>Phụ lục điều chỉnh vốn</vt:lpstr>
      <vt:lpstr>Sheet2</vt:lpstr>
      <vt:lpstr>'83 -PL ĐBDTTS'!Print_Titles</vt:lpstr>
      <vt:lpstr>'83 -PL ĐBDTTS'!Vùng_In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2025-10-12T11:54:05Z</cp:lastPrinted>
  <dcterms:created xsi:type="dcterms:W3CDTF">2025-06-02T02:25:14Z</dcterms:created>
  <dcterms:modified xsi:type="dcterms:W3CDTF">2025-10-12T11:54:24Z</dcterms:modified>
</cp:coreProperties>
</file>