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20730" windowHeight="11160" tabRatio="726" firstSheet="1" activeTab="1"/>
  </bookViews>
  <sheets>
    <sheet name="foxz" sheetId="43" state="veryHidden" r:id="rId1"/>
    <sheet name="2025" sheetId="44" r:id="rId2"/>
    <sheet name="zAVlCQg4" sheetId="9" state="hidden" r:id="rId3"/>
  </sheets>
  <definedNames>
    <definedName name="_1">#N/A</definedName>
    <definedName name="_1000A01">#N/A</definedName>
    <definedName name="_2">#N/A</definedName>
    <definedName name="_Builtin0">zAVlCQg4!$C$4</definedName>
    <definedName name="_CON1" localSheetId="1">#REF!</definedName>
    <definedName name="_CON1" localSheetId="2">#REF!</definedName>
    <definedName name="_CON1">#REF!</definedName>
    <definedName name="_CON2" localSheetId="1">#REF!</definedName>
    <definedName name="_CON2" localSheetId="2">#REF!</definedName>
    <definedName name="_CON2">#REF!</definedName>
    <definedName name="_Fill" localSheetId="1" hidden="1">#REF!</definedName>
    <definedName name="_Fill" localSheetId="2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lap1" localSheetId="1">#REF!</definedName>
    <definedName name="_lap1" localSheetId="2">#REF!</definedName>
    <definedName name="_lap1">#REF!</definedName>
    <definedName name="_lap2" localSheetId="1">#REF!</definedName>
    <definedName name="_lap2" localSheetId="2">#REF!</definedName>
    <definedName name="_lap2">#REF!</definedName>
    <definedName name="_NET2" localSheetId="1">#REF!</definedName>
    <definedName name="_NET2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A" localSheetId="1">#REF!</definedName>
    <definedName name="AA" localSheetId="2">#REF!</definedName>
    <definedName name="AA">#REF!</definedName>
    <definedName name="All_Item" localSheetId="1">#REF!</definedName>
    <definedName name="All_Item" localSheetId="2">#REF!</definedName>
    <definedName name="All_Item">#REF!</definedName>
    <definedName name="ALPIN">#N/A</definedName>
    <definedName name="ALPJYOU">#N/A</definedName>
    <definedName name="ALPTOI">#N/A</definedName>
    <definedName name="BB" localSheetId="1">#REF!</definedName>
    <definedName name="BB" localSheetId="2">#REF!</definedName>
    <definedName name="BB">#REF!</definedName>
    <definedName name="BOQ" localSheetId="1">#REF!</definedName>
    <definedName name="BOQ" localSheetId="2">#REF!</definedName>
    <definedName name="BOQ">#REF!</definedName>
    <definedName name="Bust">zAVlCQg4!$C$31</definedName>
    <definedName name="BVCISUMMARY" localSheetId="1">#REF!</definedName>
    <definedName name="BVCISUMMARY" localSheetId="2">#REF!</definedName>
    <definedName name="BVCISUMMARY">#REF!</definedName>
    <definedName name="cap" localSheetId="1">#REF!</definedName>
    <definedName name="cap" localSheetId="2">#REF!</definedName>
    <definedName name="cap">#REF!</definedName>
    <definedName name="cap0.7" localSheetId="1">#REF!</definedName>
    <definedName name="cap0.7" localSheetId="2">#REF!</definedName>
    <definedName name="cap0.7">#REF!</definedName>
    <definedName name="Category_All" localSheetId="1">#REF!</definedName>
    <definedName name="Category_All" localSheetId="2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L" localSheetId="1">#REF!</definedName>
    <definedName name="CL" localSheetId="2">#REF!</definedName>
    <definedName name="CL">#REF!</definedName>
    <definedName name="COMMON" localSheetId="1">#REF!</definedName>
    <definedName name="COMMON">#REF!</definedName>
    <definedName name="CON_EQP_COS" localSheetId="1">#REF!</definedName>
    <definedName name="CON_EQP_COS" localSheetId="2">#REF!</definedName>
    <definedName name="CON_EQP_COS">#REF!</definedName>
    <definedName name="CON_EQP_COST" localSheetId="1">#REF!</definedName>
    <definedName name="CON_EQP_COST" localSheetId="2">#REF!</definedName>
    <definedName name="CON_EQP_COST">#REF!</definedName>
    <definedName name="CONST_EQ" localSheetId="1">#REF!</definedName>
    <definedName name="CONST_EQ" localSheetId="2">#REF!</definedName>
    <definedName name="CONST_EQ">#REF!</definedName>
    <definedName name="Continue">zAVlCQg4!$C$9</definedName>
    <definedName name="COVER" localSheetId="1">#REF!</definedName>
    <definedName name="COVER" localSheetId="2">#REF!</definedName>
    <definedName name="COVER">#REF!</definedName>
    <definedName name="CRITINST" localSheetId="1">#REF!</definedName>
    <definedName name="CRITINST" localSheetId="2">#REF!</definedName>
    <definedName name="CRITINST">#REF!</definedName>
    <definedName name="CRITPURC" localSheetId="1">#REF!</definedName>
    <definedName name="CRITPURC" localSheetId="2">#REF!</definedName>
    <definedName name="CRITPURC">#REF!</definedName>
    <definedName name="CS_10" localSheetId="1">#REF!</definedName>
    <definedName name="CS_10" localSheetId="2">#REF!</definedName>
    <definedName name="CS_10">#REF!</definedName>
    <definedName name="CS_100" localSheetId="1">#REF!</definedName>
    <definedName name="CS_100" localSheetId="2">#REF!</definedName>
    <definedName name="CS_100">#REF!</definedName>
    <definedName name="CS_10S" localSheetId="1">#REF!</definedName>
    <definedName name="CS_10S" localSheetId="2">#REF!</definedName>
    <definedName name="CS_10S">#REF!</definedName>
    <definedName name="CS_120" localSheetId="1">#REF!</definedName>
    <definedName name="CS_120" localSheetId="2">#REF!</definedName>
    <definedName name="CS_120">#REF!</definedName>
    <definedName name="CS_140" localSheetId="1">#REF!</definedName>
    <definedName name="CS_140" localSheetId="2">#REF!</definedName>
    <definedName name="CS_140">#REF!</definedName>
    <definedName name="CS_160" localSheetId="1">#REF!</definedName>
    <definedName name="CS_160" localSheetId="2">#REF!</definedName>
    <definedName name="CS_160">#REF!</definedName>
    <definedName name="CS_20" localSheetId="1">#REF!</definedName>
    <definedName name="CS_20" localSheetId="2">#REF!</definedName>
    <definedName name="CS_20">#REF!</definedName>
    <definedName name="CS_30" localSheetId="1">#REF!</definedName>
    <definedName name="CS_30" localSheetId="2">#REF!</definedName>
    <definedName name="CS_30">#REF!</definedName>
    <definedName name="CS_40" localSheetId="1">#REF!</definedName>
    <definedName name="CS_40" localSheetId="2">#REF!</definedName>
    <definedName name="CS_40">#REF!</definedName>
    <definedName name="CS_40S" localSheetId="1">#REF!</definedName>
    <definedName name="CS_40S" localSheetId="2">#REF!</definedName>
    <definedName name="CS_40S">#REF!</definedName>
    <definedName name="CS_5S" localSheetId="1">#REF!</definedName>
    <definedName name="CS_5S" localSheetId="2">#REF!</definedName>
    <definedName name="CS_5S">#REF!</definedName>
    <definedName name="CS_60" localSheetId="1">#REF!</definedName>
    <definedName name="CS_60" localSheetId="2">#REF!</definedName>
    <definedName name="CS_60">#REF!</definedName>
    <definedName name="CS_80" localSheetId="1">#REF!</definedName>
    <definedName name="CS_80" localSheetId="2">#REF!</definedName>
    <definedName name="CS_80">#REF!</definedName>
    <definedName name="CS_80S" localSheetId="1">#REF!</definedName>
    <definedName name="CS_80S" localSheetId="2">#REF!</definedName>
    <definedName name="CS_80S">#REF!</definedName>
    <definedName name="CS_STD" localSheetId="1">#REF!</definedName>
    <definedName name="CS_STD" localSheetId="2">#REF!</definedName>
    <definedName name="CS_STD">#REF!</definedName>
    <definedName name="CS_XS" localSheetId="1">#REF!</definedName>
    <definedName name="CS_XS" localSheetId="2">#REF!</definedName>
    <definedName name="CS_XS">#REF!</definedName>
    <definedName name="CS_XXS" localSheetId="1">#REF!</definedName>
    <definedName name="CS_XXS" localSheetId="2">#REF!</definedName>
    <definedName name="CS_XXS">#REF!</definedName>
    <definedName name="CT" localSheetId="1">#REF!</definedName>
    <definedName name="CT" localSheetId="2">#REF!</definedName>
    <definedName name="CT">#REF!</definedName>
    <definedName name="ctdn9697" localSheetId="1">#REF!</definedName>
    <definedName name="ctdn9697" localSheetId="2">#REF!</definedName>
    <definedName name="ctdn9697">#REF!</definedName>
    <definedName name="CURRENCY" localSheetId="1">#REF!</definedName>
    <definedName name="CURRENCY" localSheetId="2">#REF!</definedName>
    <definedName name="CURRENCY">#REF!</definedName>
    <definedName name="D_7101A_B" localSheetId="1">#REF!</definedName>
    <definedName name="D_7101A_B" localSheetId="2">#REF!</definedName>
    <definedName name="D_7101A_B">#REF!</definedName>
    <definedName name="DG" localSheetId="1">#REF!</definedName>
    <definedName name="DG" localSheetId="2">#REF!</definedName>
    <definedName name="DG">#REF!</definedName>
    <definedName name="dobt" localSheetId="1">#REF!</definedName>
    <definedName name="dobt" localSheetId="2">#REF!</definedName>
    <definedName name="dobt">#REF!</definedName>
    <definedName name="Document_array" localSheetId="2">{"ÿÿÿÿÿ","BC Tong ket nam 2008 &amp; KH nam 2009.xls","BC thang 12 nam 2008.xls"}</definedName>
    <definedName name="Documents_array">zAVlCQg4!$B$1:$B$16</definedName>
    <definedName name="DSUMDATA" localSheetId="1">#REF!</definedName>
    <definedName name="DSUMDATA" localSheetId="2">#REF!</definedName>
    <definedName name="DSUMDATA">#REF!</definedName>
    <definedName name="End_1" localSheetId="1">#REF!</definedName>
    <definedName name="End_1" localSheetId="2">#REF!</definedName>
    <definedName name="End_1">#REF!</definedName>
    <definedName name="End_10" localSheetId="1">#REF!</definedName>
    <definedName name="End_10" localSheetId="2">#REF!</definedName>
    <definedName name="End_10">#REF!</definedName>
    <definedName name="End_11" localSheetId="1">#REF!</definedName>
    <definedName name="End_11" localSheetId="2">#REF!</definedName>
    <definedName name="End_11">#REF!</definedName>
    <definedName name="End_12" localSheetId="1">#REF!</definedName>
    <definedName name="End_12" localSheetId="2">#REF!</definedName>
    <definedName name="End_12">#REF!</definedName>
    <definedName name="End_13" localSheetId="1">#REF!</definedName>
    <definedName name="End_13" localSheetId="2">#REF!</definedName>
    <definedName name="End_13">#REF!</definedName>
    <definedName name="End_2" localSheetId="1">#REF!</definedName>
    <definedName name="End_2" localSheetId="2">#REF!</definedName>
    <definedName name="End_2">#REF!</definedName>
    <definedName name="End_3" localSheetId="1">#REF!</definedName>
    <definedName name="End_3" localSheetId="2">#REF!</definedName>
    <definedName name="End_3">#REF!</definedName>
    <definedName name="End_4" localSheetId="1">#REF!</definedName>
    <definedName name="End_4" localSheetId="2">#REF!</definedName>
    <definedName name="End_4">#REF!</definedName>
    <definedName name="End_5" localSheetId="1">#REF!</definedName>
    <definedName name="End_5" localSheetId="2">#REF!</definedName>
    <definedName name="End_5">#REF!</definedName>
    <definedName name="End_6" localSheetId="1">#REF!</definedName>
    <definedName name="End_6" localSheetId="2">#REF!</definedName>
    <definedName name="End_6">#REF!</definedName>
    <definedName name="End_7" localSheetId="1">#REF!</definedName>
    <definedName name="End_7" localSheetId="2">#REF!</definedName>
    <definedName name="End_7">#REF!</definedName>
    <definedName name="End_8" localSheetId="1">#REF!</definedName>
    <definedName name="End_8" localSheetId="2">#REF!</definedName>
    <definedName name="End_8">#REF!</definedName>
    <definedName name="End_9" localSheetId="1">#REF!</definedName>
    <definedName name="End_9" localSheetId="2">#REF!</definedName>
    <definedName name="End_9">#REF!</definedName>
    <definedName name="FACTOR" localSheetId="1">#REF!</definedName>
    <definedName name="FACTOR" localSheetId="2">#REF!</definedName>
    <definedName name="FACTOR">#REF!</definedName>
    <definedName name="Hello">zAVlCQg4!$A$15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DLAB_COST" localSheetId="1">#REF!</definedName>
    <definedName name="IDLAB_COST" localSheetId="2">#REF!</definedName>
    <definedName name="IDLAB_COST">#REF!</definedName>
    <definedName name="IND_LAB" localSheetId="1">#REF!</definedName>
    <definedName name="IND_LAB" localSheetId="2">#REF!</definedName>
    <definedName name="IND_LAB">#REF!</definedName>
    <definedName name="INDMANP" localSheetId="1">#REF!</definedName>
    <definedName name="INDMANP" localSheetId="2">#REF!</definedName>
    <definedName name="INDMANP">#REF!</definedName>
    <definedName name="K" localSheetId="1">#REF!</definedName>
    <definedName name="K" localSheetId="2">#REF!</definedName>
    <definedName name="K">#REF!</definedName>
    <definedName name="KVC" localSheetId="1">#REF!</definedName>
    <definedName name="KVC" localSheetId="2">#REF!</definedName>
    <definedName name="KVC">#REF!</definedName>
    <definedName name="L" localSheetId="1">#REF!</definedName>
    <definedName name="L" localSheetId="2">#REF!</definedName>
    <definedName name="L">#REF!</definedName>
    <definedName name="lVC" localSheetId="1">#REF!</definedName>
    <definedName name="lVC" localSheetId="2">#REF!</definedName>
    <definedName name="lVC">#REF!</definedName>
    <definedName name="MAJ_CON_EQP" localSheetId="1">#REF!</definedName>
    <definedName name="MAJ_CON_EQP" localSheetId="2">#REF!</definedName>
    <definedName name="MAJ_CON_EQP">#REF!</definedName>
    <definedName name="MG_A" localSheetId="1">#REF!</definedName>
    <definedName name="MG_A" localSheetId="2">#REF!</definedName>
    <definedName name="MG_A">#REF!</definedName>
    <definedName name="NCcap0.7" localSheetId="1">#REF!</definedName>
    <definedName name="NCcap0.7" localSheetId="2">#REF!</definedName>
    <definedName name="NCcap0.7">#REF!</definedName>
    <definedName name="NCcap1" localSheetId="1">#REF!</definedName>
    <definedName name="NCcap1" localSheetId="2">#REF!</definedName>
    <definedName name="NCcap1">#REF!</definedName>
    <definedName name="NET" localSheetId="1">#REF!</definedName>
    <definedName name="NET" localSheetId="2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 localSheetId="2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PRICE" localSheetId="1">#REF!</definedName>
    <definedName name="PRICE" localSheetId="2">#REF!</definedName>
    <definedName name="PRICE">#REF!</definedName>
    <definedName name="PRICE1" localSheetId="1">#REF!</definedName>
    <definedName name="PRICE1" localSheetId="2">#REF!</definedName>
    <definedName name="PRICE1">#REF!</definedName>
    <definedName name="_xlnm.Print_Titles" localSheetId="1">'2025'!$3:$4</definedName>
    <definedName name="Print_Titles_MI" localSheetId="1">#REF!</definedName>
    <definedName name="Print_Titles_MI" localSheetId="2">#REF!</definedName>
    <definedName name="Print_Titles_MI">#REF!</definedName>
    <definedName name="PRINTA" localSheetId="1">#REF!</definedName>
    <definedName name="PRINTA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 localSheetId="2">#REF!</definedName>
    <definedName name="PROPOSAL">#REF!</definedName>
    <definedName name="RECOUT">#N/A</definedName>
    <definedName name="RFP003A" localSheetId="1">#REF!</definedName>
    <definedName name="RFP003A" localSheetId="2">#REF!</definedName>
    <definedName name="RFP003A">#REF!</definedName>
    <definedName name="RFP003B" localSheetId="1">#REF!</definedName>
    <definedName name="RFP003B" localSheetId="2">#REF!</definedName>
    <definedName name="RFP003B">#REF!</definedName>
    <definedName name="RFP003C" localSheetId="1">#REF!</definedName>
    <definedName name="RFP003C" localSheetId="2">#REF!</definedName>
    <definedName name="RFP003C">#REF!</definedName>
    <definedName name="RFP003D" localSheetId="1">#REF!</definedName>
    <definedName name="RFP003D" localSheetId="2">#REF!</definedName>
    <definedName name="RFP003D">#REF!</definedName>
    <definedName name="RFP003E" localSheetId="1">#REF!</definedName>
    <definedName name="RFP003E" localSheetId="2">#REF!</definedName>
    <definedName name="RFP003E">#REF!</definedName>
    <definedName name="RFP003F" localSheetId="1">#REF!</definedName>
    <definedName name="RFP003F" localSheetId="2">#REF!</definedName>
    <definedName name="RFP003F">#REF!</definedName>
    <definedName name="SCH" localSheetId="1">#REF!</definedName>
    <definedName name="SCH" localSheetId="2">#REF!</definedName>
    <definedName name="SCH">#REF!</definedName>
    <definedName name="SIZE" localSheetId="1">#REF!</definedName>
    <definedName name="SIZE" localSheetId="2">#REF!</definedName>
    <definedName name="SIZE">#REF!</definedName>
    <definedName name="SORT" localSheetId="1">#REF!</definedName>
    <definedName name="SORT" localSheetId="2">#REF!</definedName>
    <definedName name="SORT">#REF!</definedName>
    <definedName name="SPEC" localSheetId="1">#REF!</definedName>
    <definedName name="SPEC" localSheetId="2">#REF!</definedName>
    <definedName name="SPEC">#REF!</definedName>
    <definedName name="SPECSUMMARY" localSheetId="1">#REF!</definedName>
    <definedName name="SPECSUMMARY" localSheetId="2">#REF!</definedName>
    <definedName name="SPECSUMMARY">#REF!</definedName>
    <definedName name="Start_1" localSheetId="1">#REF!</definedName>
    <definedName name="Start_1" localSheetId="2">#REF!</definedName>
    <definedName name="Start_1">#REF!</definedName>
    <definedName name="Start_10" localSheetId="1">#REF!</definedName>
    <definedName name="Start_10" localSheetId="2">#REF!</definedName>
    <definedName name="Start_10">#REF!</definedName>
    <definedName name="Start_11" localSheetId="1">#REF!</definedName>
    <definedName name="Start_11" localSheetId="2">#REF!</definedName>
    <definedName name="Start_11">#REF!</definedName>
    <definedName name="Start_12" localSheetId="1">#REF!</definedName>
    <definedName name="Start_12" localSheetId="2">#REF!</definedName>
    <definedName name="Start_12">#REF!</definedName>
    <definedName name="Start_13" localSheetId="1">#REF!</definedName>
    <definedName name="Start_13" localSheetId="2">#REF!</definedName>
    <definedName name="Start_13">#REF!</definedName>
    <definedName name="Start_2" localSheetId="1">#REF!</definedName>
    <definedName name="Start_2" localSheetId="2">#REF!</definedName>
    <definedName name="Start_2">#REF!</definedName>
    <definedName name="Start_3" localSheetId="1">#REF!</definedName>
    <definedName name="Start_3" localSheetId="2">#REF!</definedName>
    <definedName name="Start_3">#REF!</definedName>
    <definedName name="Start_4" localSheetId="1">#REF!</definedName>
    <definedName name="Start_4" localSheetId="2">#REF!</definedName>
    <definedName name="Start_4">#REF!</definedName>
    <definedName name="Start_5" localSheetId="1">#REF!</definedName>
    <definedName name="Start_5" localSheetId="2">#REF!</definedName>
    <definedName name="Start_5">#REF!</definedName>
    <definedName name="Start_6" localSheetId="1">#REF!</definedName>
    <definedName name="Start_6" localSheetId="2">#REF!</definedName>
    <definedName name="Start_6">#REF!</definedName>
    <definedName name="Start_7" localSheetId="1">#REF!</definedName>
    <definedName name="Start_7" localSheetId="2">#REF!</definedName>
    <definedName name="Start_7">#REF!</definedName>
    <definedName name="Start_8" localSheetId="1">#REF!</definedName>
    <definedName name="Start_8" localSheetId="2">#REF!</definedName>
    <definedName name="Start_8">#REF!</definedName>
    <definedName name="Start_9" localSheetId="1">#REF!</definedName>
    <definedName name="Start_9" localSheetId="2">#REF!</definedName>
    <definedName name="Start_9">#REF!</definedName>
    <definedName name="SUMMARY" localSheetId="1">#REF!</definedName>
    <definedName name="SUMMARY">#REF!</definedName>
    <definedName name="THI" localSheetId="1">#REF!</definedName>
    <definedName name="THI">#REF!</definedName>
    <definedName name="TITAN" localSheetId="1">#REF!</definedName>
    <definedName name="TITAN">#REF!</definedName>
    <definedName name="TPLRP" localSheetId="1">#REF!</definedName>
    <definedName name="TPLRP" localSheetId="2">#REF!</definedName>
    <definedName name="TPLRP">#REF!</definedName>
    <definedName name="TRADE2" localSheetId="1">#REF!</definedName>
    <definedName name="TRADE2" localSheetId="2">#REF!</definedName>
    <definedName name="TRADE2">#REF!</definedName>
    <definedName name="ttbt" localSheetId="1">#REF!</definedName>
    <definedName name="ttbt" localSheetId="2">#REF!</definedName>
    <definedName name="ttbt">#REF!</definedName>
    <definedName name="VARIINST" localSheetId="1">#REF!</definedName>
    <definedName name="VARIINST" localSheetId="2">#REF!</definedName>
    <definedName name="VARIINST">#REF!</definedName>
    <definedName name="VARIPURC" localSheetId="1">#REF!</definedName>
    <definedName name="VARIPURC" localSheetId="2">#REF!</definedName>
    <definedName name="VARIPURC">#REF!</definedName>
    <definedName name="vccot" localSheetId="1">#REF!</definedName>
    <definedName name="vccot" localSheetId="2">#REF!</definedName>
    <definedName name="vccot">#REF!</definedName>
    <definedName name="vctb" localSheetId="1">#REF!</definedName>
    <definedName name="vctb" localSheetId="2">#REF!</definedName>
    <definedName name="vctb">#REF!</definedName>
    <definedName name="Vlcap0.7" localSheetId="1">#REF!</definedName>
    <definedName name="Vlcap0.7" localSheetId="2">#REF!</definedName>
    <definedName name="Vlcap0.7">#REF!</definedName>
    <definedName name="VLcap1" localSheetId="1">#REF!</definedName>
    <definedName name="VLcap1" localSheetId="2">#REF!</definedName>
    <definedName name="VLcap1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44" l="1"/>
  <c r="K22" i="44"/>
  <c r="K23" i="44"/>
  <c r="K26" i="44"/>
  <c r="K27" i="44"/>
  <c r="K37" i="44"/>
  <c r="K38" i="44"/>
  <c r="K41" i="44"/>
  <c r="K42" i="44"/>
  <c r="K65" i="44"/>
  <c r="K79" i="44"/>
  <c r="K83" i="44"/>
  <c r="K94" i="44"/>
  <c r="K95" i="44"/>
  <c r="K97" i="44"/>
  <c r="K103" i="44"/>
  <c r="K104" i="44"/>
  <c r="K110" i="44"/>
  <c r="K111" i="44"/>
  <c r="K113" i="44"/>
  <c r="K114" i="44"/>
  <c r="K116" i="44"/>
  <c r="K117" i="44"/>
  <c r="K118" i="44"/>
  <c r="K120" i="44"/>
  <c r="K121" i="44"/>
  <c r="K122" i="44"/>
  <c r="K123" i="44"/>
  <c r="K124" i="44"/>
  <c r="K125" i="44"/>
  <c r="K143" i="44"/>
  <c r="K145" i="44"/>
  <c r="K148" i="44"/>
  <c r="F131" i="44" l="1"/>
  <c r="F144" i="44" l="1"/>
  <c r="K144" i="44" s="1"/>
  <c r="D149" i="44"/>
  <c r="D146" i="44"/>
  <c r="D89" i="44"/>
  <c r="D82" i="44"/>
  <c r="D77" i="44"/>
  <c r="D71" i="44"/>
  <c r="D66" i="44"/>
  <c r="J34" i="44"/>
  <c r="D52" i="44"/>
  <c r="D43" i="44"/>
  <c r="D39" i="44"/>
  <c r="D35" i="44"/>
  <c r="D32" i="44"/>
  <c r="D28" i="44"/>
  <c r="D24" i="44"/>
  <c r="D20" i="44"/>
  <c r="D12" i="44"/>
  <c r="D16" i="44"/>
  <c r="I31" i="44" l="1"/>
  <c r="F132" i="44" l="1"/>
  <c r="J132" i="44" s="1"/>
  <c r="F130" i="44" l="1"/>
  <c r="F129" i="44"/>
  <c r="F128" i="44"/>
  <c r="F127" i="44"/>
  <c r="K127" i="44" s="1"/>
  <c r="F126" i="44"/>
  <c r="F115" i="44"/>
  <c r="K115" i="44" s="1"/>
  <c r="F112" i="44"/>
  <c r="K112" i="44" s="1"/>
  <c r="F108" i="44"/>
  <c r="F107" i="44"/>
  <c r="K107" i="44" s="1"/>
  <c r="F105" i="44"/>
  <c r="K105" i="44" s="1"/>
  <c r="F102" i="44"/>
  <c r="K102" i="44" s="1"/>
  <c r="F101" i="44"/>
  <c r="K101" i="44" s="1"/>
  <c r="F99" i="44"/>
  <c r="F98" i="44"/>
  <c r="K98" i="44" s="1"/>
  <c r="F96" i="44"/>
  <c r="K96" i="44" s="1"/>
  <c r="F92" i="44"/>
  <c r="K92" i="44" s="1"/>
  <c r="F87" i="44"/>
  <c r="F86" i="44"/>
  <c r="F85" i="44"/>
  <c r="F80" i="44"/>
  <c r="J76" i="44"/>
  <c r="F75" i="44"/>
  <c r="F74" i="44"/>
  <c r="J74" i="44" s="1"/>
  <c r="J11" i="44"/>
  <c r="H71" i="44"/>
  <c r="I71" i="44"/>
  <c r="G71" i="44"/>
  <c r="F69" i="44"/>
  <c r="F67" i="44"/>
  <c r="K67" i="44" s="1"/>
  <c r="F47" i="44"/>
  <c r="F33" i="44"/>
  <c r="F31" i="44"/>
  <c r="F18" i="44"/>
  <c r="K18" i="44" s="1"/>
  <c r="F14" i="44"/>
  <c r="F16" i="44" s="1"/>
  <c r="F71" i="44" l="1"/>
  <c r="K69" i="44"/>
  <c r="J31" i="44"/>
  <c r="K31" i="44"/>
  <c r="F82" i="44"/>
  <c r="K80" i="44"/>
  <c r="F77" i="44"/>
  <c r="K75" i="44"/>
  <c r="F89" i="44"/>
  <c r="K87" i="44"/>
  <c r="F30" i="44"/>
  <c r="J33" i="44"/>
  <c r="J75" i="44"/>
  <c r="F35" i="44"/>
  <c r="J30" i="44" l="1"/>
  <c r="K30" i="44"/>
  <c r="F32" i="44"/>
  <c r="E149" i="44" l="1"/>
  <c r="K149" i="44" s="1"/>
  <c r="E146" i="44"/>
  <c r="K146" i="44" s="1"/>
  <c r="E89" i="44"/>
  <c r="K89" i="44" s="1"/>
  <c r="E82" i="44"/>
  <c r="E77" i="44"/>
  <c r="E71" i="44"/>
  <c r="K71" i="44" s="1"/>
  <c r="E66" i="44"/>
  <c r="E52" i="44"/>
  <c r="E48" i="44"/>
  <c r="E43" i="44"/>
  <c r="K43" i="44" s="1"/>
  <c r="E39" i="44"/>
  <c r="K39" i="44" s="1"/>
  <c r="E35" i="44"/>
  <c r="J35" i="44" s="1"/>
  <c r="E32" i="44"/>
  <c r="K32" i="44" s="1"/>
  <c r="E28" i="44"/>
  <c r="K28" i="44" s="1"/>
  <c r="E24" i="44"/>
  <c r="K24" i="44" s="1"/>
  <c r="E20" i="44"/>
  <c r="K20" i="44" s="1"/>
  <c r="E16" i="44"/>
  <c r="E12" i="44"/>
  <c r="J77" i="44" l="1"/>
  <c r="K77" i="44"/>
  <c r="I150" i="44"/>
  <c r="H150" i="44"/>
  <c r="G150" i="44"/>
  <c r="I139" i="44"/>
  <c r="H139" i="44"/>
  <c r="G139" i="44"/>
  <c r="I137" i="44"/>
  <c r="H137" i="44"/>
  <c r="G137" i="44"/>
  <c r="I136" i="44"/>
  <c r="H136" i="44"/>
  <c r="G136" i="44"/>
  <c r="F139" i="44" l="1"/>
  <c r="K139" i="44" s="1"/>
  <c r="F137" i="44"/>
  <c r="K137" i="44" s="1"/>
  <c r="F136" i="44"/>
  <c r="K136" i="44" s="1"/>
  <c r="F150" i="44"/>
  <c r="K150" i="44" s="1"/>
  <c r="I135" i="44"/>
  <c r="G135" i="44"/>
  <c r="I138" i="44"/>
  <c r="G138" i="44"/>
  <c r="F135" i="44" l="1"/>
  <c r="G147" i="44"/>
  <c r="F147" i="44" s="1"/>
  <c r="K147" i="44" s="1"/>
  <c r="J19" i="44"/>
  <c r="J23" i="44"/>
  <c r="J27" i="44"/>
  <c r="J38" i="44"/>
  <c r="J42" i="44"/>
  <c r="J47" i="44"/>
  <c r="J70" i="44"/>
  <c r="J83" i="44"/>
  <c r="J94" i="44"/>
  <c r="J95" i="44"/>
  <c r="J103" i="44"/>
  <c r="J104" i="44"/>
  <c r="J110" i="44"/>
  <c r="J111" i="44"/>
  <c r="J113" i="44"/>
  <c r="J114" i="44"/>
  <c r="J116" i="44"/>
  <c r="J117" i="44"/>
  <c r="J118" i="44"/>
  <c r="J120" i="44"/>
  <c r="J121" i="44"/>
  <c r="J122" i="44"/>
  <c r="J123" i="44"/>
  <c r="J124" i="44"/>
  <c r="J125" i="44"/>
  <c r="I106" i="44"/>
  <c r="H106" i="44"/>
  <c r="I58" i="44"/>
  <c r="H58" i="44"/>
  <c r="G58" i="44"/>
  <c r="I54" i="44"/>
  <c r="H54" i="44"/>
  <c r="G54" i="44"/>
  <c r="I32" i="44"/>
  <c r="G20" i="44"/>
  <c r="H20" i="44"/>
  <c r="I20" i="44"/>
  <c r="G16" i="44"/>
  <c r="H16" i="44"/>
  <c r="I16" i="44"/>
  <c r="F58" i="44" l="1"/>
  <c r="K58" i="44" s="1"/>
  <c r="F106" i="44"/>
  <c r="F54" i="44"/>
  <c r="K54" i="44" s="1"/>
  <c r="G93" i="44"/>
  <c r="H93" i="44"/>
  <c r="I93" i="44"/>
  <c r="I64" i="44"/>
  <c r="H64" i="44"/>
  <c r="F93" i="44" l="1"/>
  <c r="K93" i="44" s="1"/>
  <c r="G64" i="44"/>
  <c r="F64" i="44" s="1"/>
  <c r="I50" i="44"/>
  <c r="H50" i="44"/>
  <c r="G50" i="44"/>
  <c r="H138" i="44"/>
  <c r="F138" i="44" s="1"/>
  <c r="K138" i="44" s="1"/>
  <c r="F66" i="44" l="1"/>
  <c r="K66" i="44" s="1"/>
  <c r="K64" i="44"/>
  <c r="F50" i="44"/>
  <c r="J130" i="44"/>
  <c r="F52" i="44" l="1"/>
  <c r="K52" i="44" s="1"/>
  <c r="K50" i="44"/>
  <c r="I53" i="44"/>
  <c r="H53" i="44"/>
  <c r="G53" i="44"/>
  <c r="I142" i="44"/>
  <c r="H142" i="44"/>
  <c r="G142" i="44"/>
  <c r="I134" i="44"/>
  <c r="I133" i="44" s="1"/>
  <c r="H134" i="44"/>
  <c r="H133" i="44" s="1"/>
  <c r="G134" i="44"/>
  <c r="G48" i="44"/>
  <c r="F48" i="44" s="1"/>
  <c r="K48" i="44" s="1"/>
  <c r="F142" i="44" l="1"/>
  <c r="K142" i="44" s="1"/>
  <c r="F53" i="44"/>
  <c r="K53" i="44" s="1"/>
  <c r="G133" i="44"/>
  <c r="F133" i="44" s="1"/>
  <c r="K133" i="44" s="1"/>
  <c r="F134" i="44"/>
  <c r="K134" i="44" s="1"/>
  <c r="J131" i="44"/>
  <c r="J98" i="44" l="1"/>
  <c r="J97" i="44"/>
  <c r="J99" i="44"/>
  <c r="J96" i="44"/>
  <c r="I100" i="44"/>
  <c r="H100" i="44"/>
  <c r="G100" i="44"/>
  <c r="F100" i="44" s="1"/>
  <c r="K100" i="44" s="1"/>
  <c r="J102" i="44"/>
  <c r="I60" i="44"/>
  <c r="I78" i="44"/>
  <c r="I83" i="44"/>
  <c r="I89" i="44"/>
  <c r="I90" i="44"/>
  <c r="I103" i="44"/>
  <c r="I104" i="44"/>
  <c r="I117" i="44"/>
  <c r="I118" i="44"/>
  <c r="I122" i="44"/>
  <c r="I123" i="44"/>
  <c r="I124" i="44"/>
  <c r="I125" i="44"/>
  <c r="J139" i="44"/>
  <c r="H60" i="44"/>
  <c r="H78" i="44"/>
  <c r="H82" i="44"/>
  <c r="H83" i="44"/>
  <c r="H89" i="44"/>
  <c r="H103" i="44"/>
  <c r="H104" i="44"/>
  <c r="H117" i="44"/>
  <c r="H118" i="44"/>
  <c r="H122" i="44"/>
  <c r="H123" i="44"/>
  <c r="H124" i="44"/>
  <c r="H125" i="44"/>
  <c r="G60" i="44"/>
  <c r="G78" i="44"/>
  <c r="G83" i="44"/>
  <c r="G89" i="44"/>
  <c r="G90" i="44"/>
  <c r="G103" i="44"/>
  <c r="G104" i="44"/>
  <c r="G117" i="44"/>
  <c r="G118" i="44"/>
  <c r="G122" i="44"/>
  <c r="G123" i="44"/>
  <c r="G124" i="44"/>
  <c r="G125" i="44"/>
  <c r="G143" i="44"/>
  <c r="J137" i="44"/>
  <c r="J138" i="44"/>
  <c r="J112" i="44" l="1"/>
  <c r="I143" i="44"/>
  <c r="I141" i="44" s="1"/>
  <c r="I82" i="44"/>
  <c r="G82" i="44"/>
  <c r="H77" i="44"/>
  <c r="I30" i="44"/>
  <c r="G10" i="44"/>
  <c r="G12" i="44" s="1"/>
  <c r="H119" i="44"/>
  <c r="I10" i="44"/>
  <c r="I12" i="44" s="1"/>
  <c r="J87" i="44"/>
  <c r="I119" i="44"/>
  <c r="G119" i="44"/>
  <c r="J46" i="44"/>
  <c r="J147" i="44"/>
  <c r="I62" i="44"/>
  <c r="J150" i="44"/>
  <c r="J144" i="44"/>
  <c r="J135" i="44"/>
  <c r="J127" i="44"/>
  <c r="J126" i="44"/>
  <c r="J136" i="44"/>
  <c r="J41" i="44"/>
  <c r="F90" i="44"/>
  <c r="J128" i="44"/>
  <c r="J93" i="44"/>
  <c r="J37" i="44"/>
  <c r="J22" i="44"/>
  <c r="J64" i="44"/>
  <c r="J67" i="44"/>
  <c r="J115" i="44"/>
  <c r="J66" i="44"/>
  <c r="J26" i="44"/>
  <c r="G141" i="44"/>
  <c r="J90" i="44" l="1"/>
  <c r="K90" i="44"/>
  <c r="F119" i="44"/>
  <c r="J100" i="44"/>
  <c r="J101" i="44"/>
  <c r="H143" i="44"/>
  <c r="H141" i="44" s="1"/>
  <c r="F141" i="44" s="1"/>
  <c r="K141" i="44" s="1"/>
  <c r="J48" i="44"/>
  <c r="J18" i="44"/>
  <c r="J43" i="44"/>
  <c r="J28" i="44"/>
  <c r="J24" i="44"/>
  <c r="J142" i="44"/>
  <c r="J65" i="44"/>
  <c r="J119" i="44" l="1"/>
  <c r="K119" i="44"/>
  <c r="J88" i="44"/>
  <c r="J89" i="44"/>
  <c r="J145" i="44"/>
  <c r="J146" i="44"/>
  <c r="J133" i="44"/>
  <c r="J134" i="44"/>
  <c r="I77" i="44"/>
  <c r="J86" i="44"/>
  <c r="G77" i="44" l="1"/>
  <c r="F78" i="44" l="1"/>
  <c r="J78" i="44" l="1"/>
  <c r="K78" i="44"/>
  <c r="H10" i="44"/>
  <c r="H61" i="44"/>
  <c r="H59" i="44"/>
  <c r="I61" i="44"/>
  <c r="I59" i="44"/>
  <c r="G61" i="44"/>
  <c r="G59" i="44"/>
  <c r="G44" i="44"/>
  <c r="H44" i="44"/>
  <c r="I44" i="44"/>
  <c r="G91" i="44"/>
  <c r="H91" i="44"/>
  <c r="H72" i="44" s="1"/>
  <c r="I91" i="44"/>
  <c r="I121" i="44"/>
  <c r="H121" i="44"/>
  <c r="G121" i="44"/>
  <c r="I120" i="44"/>
  <c r="H120" i="44"/>
  <c r="G120" i="44"/>
  <c r="I116" i="44"/>
  <c r="H116" i="44"/>
  <c r="G116" i="44"/>
  <c r="F10" i="44" l="1"/>
  <c r="H12" i="44"/>
  <c r="G72" i="44"/>
  <c r="F91" i="44"/>
  <c r="K91" i="44" s="1"/>
  <c r="G52" i="44"/>
  <c r="I52" i="44"/>
  <c r="H52" i="44"/>
  <c r="H62" i="44"/>
  <c r="J71" i="44"/>
  <c r="J50" i="44"/>
  <c r="G62" i="44"/>
  <c r="I72" i="44"/>
  <c r="J58" i="44"/>
  <c r="J54" i="44"/>
  <c r="F61" i="44"/>
  <c r="F59" i="44"/>
  <c r="F55" i="44"/>
  <c r="F57" i="44"/>
  <c r="J149" i="44"/>
  <c r="J39" i="44"/>
  <c r="J55" i="44" l="1"/>
  <c r="K55" i="44"/>
  <c r="F12" i="44"/>
  <c r="K12" i="44" s="1"/>
  <c r="K10" i="44"/>
  <c r="J59" i="44"/>
  <c r="K59" i="44"/>
  <c r="J61" i="44"/>
  <c r="K61" i="44"/>
  <c r="J57" i="44"/>
  <c r="K57" i="44"/>
  <c r="F72" i="44"/>
  <c r="K72" i="44" s="1"/>
  <c r="J91" i="44"/>
  <c r="J92" i="44"/>
  <c r="F62" i="44"/>
  <c r="J69" i="44"/>
  <c r="J10" i="44"/>
  <c r="J14" i="44"/>
  <c r="J53" i="44"/>
  <c r="F44" i="44"/>
  <c r="J85" i="44"/>
  <c r="J80" i="44"/>
  <c r="F56" i="44"/>
  <c r="F60" i="44"/>
  <c r="J148" i="44"/>
  <c r="G8" i="44"/>
  <c r="J82" i="44"/>
  <c r="H8" i="44"/>
  <c r="J44" i="44" l="1"/>
  <c r="K44" i="44"/>
  <c r="J60" i="44"/>
  <c r="K60" i="44"/>
  <c r="J56" i="44"/>
  <c r="K56" i="44"/>
  <c r="J62" i="44"/>
  <c r="K62" i="44"/>
  <c r="J141" i="44"/>
  <c r="J143" i="44"/>
  <c r="J32" i="44"/>
  <c r="J15" i="44"/>
  <c r="J16" i="44"/>
  <c r="J81" i="44"/>
  <c r="F8" i="44"/>
  <c r="J72" i="44"/>
  <c r="J106" i="44"/>
  <c r="G7" i="44"/>
  <c r="J20" i="44"/>
  <c r="H7" i="44"/>
  <c r="I8" i="44"/>
  <c r="J8" i="44" l="1"/>
  <c r="K8" i="44"/>
  <c r="F7" i="44"/>
  <c r="I7" i="44"/>
  <c r="J7" i="44" l="1"/>
  <c r="K7" i="44"/>
  <c r="J12" i="44"/>
  <c r="F109" i="44"/>
  <c r="K109" i="44" s="1"/>
  <c r="J109" i="44" l="1"/>
  <c r="J51" i="44"/>
  <c r="J52" i="44"/>
  <c r="J108" i="44" l="1"/>
  <c r="J105" i="44" l="1"/>
  <c r="J107" i="44"/>
</calcChain>
</file>

<file path=xl/comments1.xml><?xml version="1.0" encoding="utf-8"?>
<comments xmlns="http://schemas.openxmlformats.org/spreadsheetml/2006/main">
  <authors>
    <author>TRUNG KHANH</author>
  </authors>
  <commentList>
    <comment ref="H90" authorId="0">
      <text>
        <r>
          <rPr>
            <b/>
            <sz val="9"/>
            <color indexed="81"/>
            <rFont val="Tahoma"/>
            <family val="2"/>
            <charset val="163"/>
          </rPr>
          <t>DA HTPTSX trồng cây cao su 33,0ha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3"/>
          </rPr>
          <t>DA liên kết chuỗi giá trị cây Măcca 24,1ha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<sst xmlns="http://schemas.openxmlformats.org/spreadsheetml/2006/main" count="425" uniqueCount="147">
  <si>
    <t>ĐVT</t>
  </si>
  <si>
    <t>ha</t>
  </si>
  <si>
    <t>tạ/ha</t>
  </si>
  <si>
    <t xml:space="preserve"> -</t>
  </si>
  <si>
    <t>Tên chỉ tiêu</t>
  </si>
  <si>
    <t>1.1</t>
  </si>
  <si>
    <t>1.2</t>
  </si>
  <si>
    <t>A</t>
  </si>
  <si>
    <t>I</t>
  </si>
  <si>
    <t>Diện tích</t>
  </si>
  <si>
    <t>Năng suất</t>
  </si>
  <si>
    <t>Sản lượng</t>
  </si>
  <si>
    <t>Lúa Đông xuân</t>
  </si>
  <si>
    <t>Lạc</t>
  </si>
  <si>
    <t>2.2</t>
  </si>
  <si>
    <t>Khoai lang</t>
  </si>
  <si>
    <t>Sắn</t>
  </si>
  <si>
    <t>Rau các loại</t>
  </si>
  <si>
    <t>Đậu các loại</t>
  </si>
  <si>
    <t>Cây mía</t>
  </si>
  <si>
    <t>Cây cà phê</t>
  </si>
  <si>
    <t>Cây tiêu</t>
  </si>
  <si>
    <t>Cây cao su</t>
  </si>
  <si>
    <t>Cây bời lời</t>
  </si>
  <si>
    <t>Đàn trâu</t>
  </si>
  <si>
    <t>Đàn bò</t>
  </si>
  <si>
    <t>Đàn lợn</t>
  </si>
  <si>
    <t>Đàn dê</t>
  </si>
  <si>
    <t>Đàn gia cầm</t>
  </si>
  <si>
    <t>II</t>
  </si>
  <si>
    <t>B</t>
  </si>
  <si>
    <t>C</t>
  </si>
  <si>
    <t>2.1</t>
  </si>
  <si>
    <t xml:space="preserve"> - </t>
  </si>
  <si>
    <t xml:space="preserve">  - </t>
  </si>
  <si>
    <t>tấn</t>
  </si>
  <si>
    <t>Trong đó: Ruộng</t>
  </si>
  <si>
    <t>Ngô vụ 2</t>
  </si>
  <si>
    <t/>
  </si>
  <si>
    <t>con</t>
  </si>
  <si>
    <t>Lúa vụ mùa</t>
  </si>
  <si>
    <t>CHĂN NUÔI</t>
  </si>
  <si>
    <t>TRỒNG TRỌT</t>
  </si>
  <si>
    <t>Tr.đó: Ngô vụ 1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</si>
  <si>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</si>
  <si>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</si>
  <si>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</si>
  <si>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</si>
  <si>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</si>
  <si>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</si>
  <si>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</si>
  <si>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</si>
  <si>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ÿÿÿÿÿ.xls**</t>
  </si>
  <si>
    <t>**Infect Workbook**</t>
  </si>
  <si>
    <t>Lúa cả năm</t>
  </si>
  <si>
    <t>C:\Program Files\Microsoft Office\Office10\xlstart\ÿÿÿÿÿ.</t>
  </si>
  <si>
    <t>Đ.Ruồng</t>
  </si>
  <si>
    <t>ÿÿÿÿÿ</t>
  </si>
  <si>
    <t>*</t>
  </si>
  <si>
    <t>Lúa ô nà (rẫy)</t>
  </si>
  <si>
    <t>Ngô cả năm</t>
  </si>
  <si>
    <t>Cây thực phẩm:</t>
  </si>
  <si>
    <t>1.2.1</t>
  </si>
  <si>
    <t>1.2.2</t>
  </si>
  <si>
    <t>Cây chất bột lấy củ:</t>
  </si>
  <si>
    <t>BC Tong ket nam 2008 &amp; KH nam 2009.xls</t>
  </si>
  <si>
    <t>Tr.đó: trồng mới:</t>
  </si>
  <si>
    <t>Cây CN ngắn ngày</t>
  </si>
  <si>
    <t>Ngô vụ Đông Xuân</t>
  </si>
  <si>
    <t>Tr đó: DT cho thu hoạch</t>
  </si>
  <si>
    <t>CÂY KHÁC</t>
  </si>
  <si>
    <t>Đàn gia súc</t>
  </si>
  <si>
    <t>THỦY SẢN</t>
  </si>
  <si>
    <t>Tổng sản lượng thủy sản</t>
  </si>
  <si>
    <t>Diện tích nuôi ao hồ nhỏ</t>
  </si>
  <si>
    <t>Diện tích nuôi ao hồ lớn</t>
  </si>
  <si>
    <t>Tr.đó: Trồng mới</t>
  </si>
  <si>
    <t>DT cho thu hoạch</t>
  </si>
  <si>
    <t>Sản lượng nuôi trồng TS</t>
  </si>
  <si>
    <t>Đ.Tơ Re</t>
  </si>
  <si>
    <t>T. Lập</t>
  </si>
  <si>
    <t>2.3</t>
  </si>
  <si>
    <t>3.1</t>
  </si>
  <si>
    <t>3.2</t>
  </si>
  <si>
    <t>4.1</t>
  </si>
  <si>
    <t>4.2</t>
  </si>
  <si>
    <t>5.1</t>
  </si>
  <si>
    <t>5.2</t>
  </si>
  <si>
    <t>III</t>
  </si>
  <si>
    <t>Cây Mắc ca</t>
  </si>
  <si>
    <t xml:space="preserve">Cây ăn quả </t>
  </si>
  <si>
    <t>Diện tích trồng cũ</t>
  </si>
  <si>
    <t>DT trồng cũ</t>
  </si>
  <si>
    <t xml:space="preserve">Diện tích trong dân </t>
  </si>
  <si>
    <t>Diện tích của DN</t>
  </si>
  <si>
    <t>Trồng rừng</t>
  </si>
  <si>
    <t>Trồng cây phân tán</t>
  </si>
  <si>
    <t>Cây</t>
  </si>
  <si>
    <t>Các xã, thị trấn</t>
  </si>
  <si>
    <t>IV</t>
  </si>
  <si>
    <t>V</t>
  </si>
  <si>
    <t>+</t>
  </si>
  <si>
    <t>-</t>
  </si>
  <si>
    <t xml:space="preserve">BQL rừng phòng hộ </t>
  </si>
  <si>
    <t>DT GT CÂY HN</t>
  </si>
  <si>
    <t>Diện tích nuôi trồng TS</t>
  </si>
  <si>
    <t>DT CÂY LÂU NĂM</t>
  </si>
  <si>
    <t>Khoanh nuôi rừng</t>
  </si>
  <si>
    <t xml:space="preserve">C.ty TNHH LN Kon Rẫy </t>
  </si>
  <si>
    <t>DT trồng mới, Tr. đó:</t>
  </si>
  <si>
    <t>DT trồng mới của DN</t>
  </si>
  <si>
    <t>DT trồng mới của dân</t>
  </si>
  <si>
    <t>Tr.đó: C.ty, Doanh nghiệp</t>
  </si>
  <si>
    <t>S.lượng khai thác TN</t>
  </si>
  <si>
    <t>DT trồng mới</t>
  </si>
  <si>
    <t>Dược liệu lâu năm</t>
  </si>
  <si>
    <t>Cây dược liệu</t>
  </si>
  <si>
    <t>Trồng cũ</t>
  </si>
  <si>
    <t>Trồng mới</t>
  </si>
  <si>
    <t>Dược liệu hàng năm (trồng mới)</t>
  </si>
  <si>
    <t>Dược liệu khoanh nuôi (tiếp tục bảo vệ)</t>
  </si>
  <si>
    <t xml:space="preserve"> +</t>
  </si>
  <si>
    <t>Sầu riêng</t>
  </si>
  <si>
    <t>Chuối</t>
  </si>
  <si>
    <t>Chanh dây</t>
  </si>
  <si>
    <t>Cây ăn quả khác</t>
  </si>
  <si>
    <t>a</t>
  </si>
  <si>
    <t>b</t>
  </si>
  <si>
    <t>c</t>
  </si>
  <si>
    <t>Cây dược liệu lâu năm</t>
  </si>
  <si>
    <t>Trong đó: DT trồng mới</t>
  </si>
  <si>
    <t>d</t>
  </si>
  <si>
    <t>TT</t>
  </si>
  <si>
    <t>TH năm 2024</t>
  </si>
  <si>
    <t>KH năm 2025</t>
  </si>
  <si>
    <t>Dược liệu hàng năm đến cuối năm 2024</t>
  </si>
  <si>
    <t>Dược liệu hàng năm trồng mới năm 2025</t>
  </si>
  <si>
    <t>TỔNG DT GT (I+II+V)</t>
  </si>
  <si>
    <t>VI</t>
  </si>
  <si>
    <t>Cải tạo vườn tạp</t>
  </si>
  <si>
    <t>TH tháng 06 năm 2025</t>
  </si>
  <si>
    <t>TH tháng 6 so KH (%)</t>
  </si>
  <si>
    <t>KẾT QUẢ THỰC HIỆN CÁC CHỈ TIÊU SẢN XUẤT NÔNG NGHIỆP THÁNG 06 NĂM 2025 XÃ KON BRAIH</t>
  </si>
  <si>
    <t>Cải tạo mới</t>
  </si>
  <si>
    <t xml:space="preserve">(Kèm theo Báo cáo số            /BC-UBND ngày       /07/2025 của UBND xã Kon Braih) </t>
  </si>
  <si>
    <t>Số liệu từng xã (cũ) cập nhật đến 30/06/2025</t>
  </si>
  <si>
    <t>Dự kiến thực hiện 6 tháng cuối năm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</si>
</sst>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164" formatCode="_(* #,##0.00_);_(* \(#,##0.00\);_(* &quot;-&quot;??_);_(@_)"/>
    <numFmt numFmtId="166" formatCode="#,##0.0"/>
    <numFmt numFmtId="167" formatCode="&quot;$&quot;#,##0;[Red]\-&quot;$&quot;#,##0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&quot;\&quot;#,##0;[Red]&quot;\&quot;\-#,##0"/>
    <numFmt numFmtId="171" formatCode="&quot;\&quot;#,##0.00;[Red]&quot;\&quot;\-#,##0.00"/>
    <numFmt numFmtId="172" formatCode="\$#,##0\ ;\(\$#,##0\)"/>
    <numFmt numFmtId="173" formatCode="&quot;\&quot;#,##0;[Red]&quot;\&quot;&quot;\&quot;\-#,##0"/>
    <numFmt numFmtId="174" formatCode="&quot;\&quot;#,##0.00;[Red]&quot;\&quot;&quot;\&quot;&quot;\&quot;&quot;\&quot;&quot;\&quot;&quot;\&quot;\-#,##0.00"/>
    <numFmt numFmtId="175" formatCode="_-* #,##0\ _F_-;\-* #,##0\ _F_-;_-* &quot;-&quot;\ _F_-;_-@_-"/>
    <numFmt numFmtId="176" formatCode="_ * #,##0_ ;_ * \-#,##0_ ;_ * &quot;-&quot;_ ;_ @_ "/>
    <numFmt numFmtId="177" formatCode="0.00_)"/>
    <numFmt numFmtId="178" formatCode="\(0\)"/>
    <numFmt numFmtId="179" formatCode="#,##0.000"/>
    <numFmt numFmtId="180" formatCode="#.##"/>
    <numFmt numFmtId="181" formatCode="#.##0.00"/>
  </numFmts>
  <fonts count="4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0"/>
      <name val="VNbook-Antiqua"/>
      <family val="2"/>
    </font>
    <font>
      <sz val="12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b/>
      <sz val="9"/>
      <name val="Arial"/>
      <family val="2"/>
    </font>
    <font>
      <sz val="12"/>
      <name val="新細明體"/>
      <charset val="136"/>
    </font>
    <font>
      <sz val="12"/>
      <name val="Courier"/>
      <family val="3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0"/>
      <name val="돋움"/>
      <family val="3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0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u/>
      <sz val="10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  <charset val="16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7" fillId="0" borderId="0" applyNumberFormat="0" applyFont="0" applyFill="0" applyAlignment="0"/>
    <xf numFmtId="177" fontId="8" fillId="0" borderId="0"/>
    <xf numFmtId="0" fontId="1" fillId="0" borderId="0"/>
    <xf numFmtId="0" fontId="2" fillId="0" borderId="3" applyNumberFormat="0" applyFont="0" applyFill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6" fillId="0" borderId="0"/>
    <xf numFmtId="0" fontId="2" fillId="0" borderId="0"/>
    <xf numFmtId="0" fontId="12" fillId="0" borderId="0" applyProtection="0"/>
    <xf numFmtId="41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3" fillId="0" borderId="0" applyFont="0" applyFill="0" applyBorder="0" applyAlignment="0" applyProtection="0"/>
  </cellStyleXfs>
  <cellXfs count="95">
    <xf numFmtId="0" fontId="0" fillId="0" borderId="0" xfId="0"/>
    <xf numFmtId="0" fontId="20" fillId="2" borderId="0" xfId="33" applyFont="1" applyFill="1"/>
    <xf numFmtId="0" fontId="2" fillId="0" borderId="0" xfId="33"/>
    <xf numFmtId="0" fontId="2" fillId="2" borderId="0" xfId="33" applyFill="1"/>
    <xf numFmtId="0" fontId="2" fillId="3" borderId="4" xfId="33" applyFill="1" applyBorder="1"/>
    <xf numFmtId="0" fontId="21" fillId="4" borderId="5" xfId="33" applyFont="1" applyFill="1" applyBorder="1" applyAlignment="1">
      <alignment horizontal="center"/>
    </xf>
    <xf numFmtId="0" fontId="22" fillId="5" borderId="6" xfId="33" applyFont="1" applyFill="1" applyBorder="1" applyAlignment="1">
      <alignment horizontal="center"/>
    </xf>
    <xf numFmtId="0" fontId="21" fillId="4" borderId="6" xfId="33" applyFont="1" applyFill="1" applyBorder="1" applyAlignment="1">
      <alignment horizontal="center"/>
    </xf>
    <xf numFmtId="0" fontId="21" fillId="4" borderId="7" xfId="33" applyFont="1" applyFill="1" applyBorder="1" applyAlignment="1">
      <alignment horizontal="center"/>
    </xf>
    <xf numFmtId="0" fontId="2" fillId="3" borderId="8" xfId="33" applyFill="1" applyBorder="1"/>
    <xf numFmtId="0" fontId="2" fillId="3" borderId="9" xfId="33" applyFill="1" applyBorder="1"/>
    <xf numFmtId="4" fontId="28" fillId="0" borderId="10" xfId="1" applyNumberFormat="1" applyFont="1" applyFill="1" applyBorder="1" applyAlignment="1">
      <alignment horizontal="center" vertical="center"/>
    </xf>
    <xf numFmtId="4" fontId="25" fillId="0" borderId="10" xfId="1" applyNumberFormat="1" applyFont="1" applyFill="1" applyBorder="1" applyAlignment="1">
      <alignment horizontal="center" vertical="center"/>
    </xf>
    <xf numFmtId="166" fontId="25" fillId="0" borderId="10" xfId="1" applyNumberFormat="1" applyFont="1" applyFill="1" applyBorder="1" applyAlignment="1">
      <alignment horizontal="center" vertical="center"/>
    </xf>
    <xf numFmtId="2" fontId="25" fillId="0" borderId="10" xfId="1" applyNumberFormat="1" applyFont="1" applyFill="1" applyBorder="1" applyAlignment="1">
      <alignment horizontal="center" vertical="center"/>
    </xf>
    <xf numFmtId="4" fontId="28" fillId="0" borderId="10" xfId="1" applyNumberFormat="1" applyFont="1" applyFill="1" applyBorder="1" applyAlignment="1">
      <alignment horizontal="center" vertical="center" wrapText="1"/>
    </xf>
    <xf numFmtId="0" fontId="25" fillId="0" borderId="0" xfId="17" applyFont="1"/>
    <xf numFmtId="0" fontId="28" fillId="0" borderId="10" xfId="17" applyFont="1" applyBorder="1" applyAlignment="1">
      <alignment horizontal="left" vertical="center" wrapText="1"/>
    </xf>
    <xf numFmtId="0" fontId="28" fillId="0" borderId="0" xfId="17" applyFont="1"/>
    <xf numFmtId="0" fontId="25" fillId="0" borderId="10" xfId="17" applyFont="1" applyBorder="1" applyAlignment="1">
      <alignment horizontal="center" vertical="center" wrapText="1"/>
    </xf>
    <xf numFmtId="0" fontId="30" fillId="0" borderId="10" xfId="17" applyFont="1" applyBorder="1" applyAlignment="1">
      <alignment horizontal="left" vertical="center" wrapText="1"/>
    </xf>
    <xf numFmtId="0" fontId="31" fillId="0" borderId="10" xfId="17" applyFont="1" applyBorder="1" applyAlignment="1">
      <alignment horizontal="left" vertical="center" wrapText="1"/>
    </xf>
    <xf numFmtId="4" fontId="25" fillId="0" borderId="10" xfId="17" applyNumberFormat="1" applyFont="1" applyBorder="1" applyAlignment="1">
      <alignment vertical="center" wrapText="1"/>
    </xf>
    <xf numFmtId="3" fontId="25" fillId="0" borderId="10" xfId="17" applyNumberFormat="1" applyFont="1" applyBorder="1" applyAlignment="1">
      <alignment vertical="center" wrapText="1"/>
    </xf>
    <xf numFmtId="4" fontId="32" fillId="0" borderId="10" xfId="17" applyNumberFormat="1" applyFont="1" applyBorder="1" applyAlignment="1">
      <alignment vertical="center" wrapText="1"/>
    </xf>
    <xf numFmtId="0" fontId="25" fillId="0" borderId="10" xfId="17" applyFont="1" applyBorder="1" applyAlignment="1">
      <alignment horizontal="center" vertical="center"/>
    </xf>
    <xf numFmtId="4" fontId="25" fillId="0" borderId="0" xfId="17" applyNumberFormat="1" applyFont="1"/>
    <xf numFmtId="0" fontId="25" fillId="0" borderId="10" xfId="17" applyFont="1" applyBorder="1" applyAlignment="1">
      <alignment horizontal="left" vertical="center" wrapText="1"/>
    </xf>
    <xf numFmtId="4" fontId="25" fillId="0" borderId="10" xfId="17" applyNumberFormat="1" applyFont="1" applyBorder="1" applyAlignment="1">
      <alignment horizontal="center" vertical="center"/>
    </xf>
    <xf numFmtId="0" fontId="30" fillId="0" borderId="10" xfId="17" applyFont="1" applyBorder="1" applyAlignment="1">
      <alignment horizontal="center" vertical="center"/>
    </xf>
    <xf numFmtId="166" fontId="25" fillId="0" borderId="10" xfId="17" applyNumberFormat="1" applyFont="1" applyBorder="1" applyAlignment="1">
      <alignment horizontal="center" vertical="center"/>
    </xf>
    <xf numFmtId="0" fontId="29" fillId="0" borderId="10" xfId="17" applyFont="1" applyBorder="1" applyAlignment="1">
      <alignment horizontal="left" vertical="center" wrapText="1"/>
    </xf>
    <xf numFmtId="0" fontId="29" fillId="0" borderId="10" xfId="17" applyFont="1" applyBorder="1" applyAlignment="1">
      <alignment horizontal="center" vertical="center"/>
    </xf>
    <xf numFmtId="0" fontId="29" fillId="0" borderId="10" xfId="17" applyFont="1" applyBorder="1" applyAlignment="1">
      <alignment horizontal="center" vertical="center" wrapText="1"/>
    </xf>
    <xf numFmtId="0" fontId="29" fillId="0" borderId="0" xfId="17" applyFont="1"/>
    <xf numFmtId="164" fontId="29" fillId="0" borderId="10" xfId="17" applyNumberFormat="1" applyFont="1" applyBorder="1" applyAlignment="1">
      <alignment horizontal="center" vertical="center" wrapText="1"/>
    </xf>
    <xf numFmtId="4" fontId="29" fillId="0" borderId="10" xfId="17" applyNumberFormat="1" applyFont="1" applyBorder="1" applyAlignment="1">
      <alignment horizontal="center" vertical="center" wrapText="1"/>
    </xf>
    <xf numFmtId="0" fontId="30" fillId="0" borderId="10" xfId="17" applyFont="1" applyBorder="1" applyAlignment="1">
      <alignment horizontal="center" vertical="center" wrapText="1"/>
    </xf>
    <xf numFmtId="0" fontId="30" fillId="0" borderId="0" xfId="17" applyFont="1"/>
    <xf numFmtId="0" fontId="25" fillId="0" borderId="10" xfId="17" quotePrefix="1" applyFont="1" applyBorder="1" applyAlignment="1">
      <alignment horizontal="center" vertical="center"/>
    </xf>
    <xf numFmtId="0" fontId="29" fillId="0" borderId="10" xfId="17" quotePrefix="1" applyFont="1" applyBorder="1" applyAlignment="1">
      <alignment horizontal="center" vertical="center"/>
    </xf>
    <xf numFmtId="0" fontId="25" fillId="0" borderId="0" xfId="17" applyFont="1" applyAlignment="1">
      <alignment horizontal="center"/>
    </xf>
    <xf numFmtId="0" fontId="33" fillId="0" borderId="0" xfId="17" applyFont="1" applyAlignment="1">
      <alignment horizontal="left" wrapText="1"/>
    </xf>
    <xf numFmtId="0" fontId="25" fillId="0" borderId="0" xfId="17" applyFont="1" applyAlignment="1">
      <alignment horizontal="center" wrapText="1"/>
    </xf>
    <xf numFmtId="166" fontId="28" fillId="0" borderId="10" xfId="1" applyNumberFormat="1" applyFont="1" applyFill="1" applyBorder="1" applyAlignment="1">
      <alignment horizontal="center" vertical="center"/>
    </xf>
    <xf numFmtId="4" fontId="29" fillId="0" borderId="10" xfId="1" applyNumberFormat="1" applyFont="1" applyFill="1" applyBorder="1" applyAlignment="1">
      <alignment horizontal="center" vertical="center"/>
    </xf>
    <xf numFmtId="4" fontId="29" fillId="0" borderId="10" xfId="0" applyNumberFormat="1" applyFont="1" applyBorder="1" applyAlignment="1">
      <alignment horizontal="center" vertical="center"/>
    </xf>
    <xf numFmtId="4" fontId="30" fillId="0" borderId="10" xfId="1" applyNumberFormat="1" applyFont="1" applyFill="1" applyBorder="1" applyAlignment="1">
      <alignment horizontal="center" vertical="center"/>
    </xf>
    <xf numFmtId="178" fontId="34" fillId="0" borderId="10" xfId="17" applyNumberFormat="1" applyFont="1" applyBorder="1" applyAlignment="1">
      <alignment horizontal="center" vertical="center"/>
    </xf>
    <xf numFmtId="0" fontId="34" fillId="0" borderId="0" xfId="17" applyFont="1"/>
    <xf numFmtId="0" fontId="25" fillId="6" borderId="10" xfId="17" quotePrefix="1" applyFont="1" applyFill="1" applyBorder="1" applyAlignment="1">
      <alignment horizontal="center" vertical="center"/>
    </xf>
    <xf numFmtId="0" fontId="29" fillId="6" borderId="10" xfId="17" applyFont="1" applyFill="1" applyBorder="1" applyAlignment="1">
      <alignment horizontal="left" vertical="center" wrapText="1"/>
    </xf>
    <xf numFmtId="0" fontId="25" fillId="6" borderId="10" xfId="17" applyFont="1" applyFill="1" applyBorder="1" applyAlignment="1">
      <alignment horizontal="center" vertical="center" wrapText="1"/>
    </xf>
    <xf numFmtId="4" fontId="25" fillId="6" borderId="10" xfId="1" applyNumberFormat="1" applyFont="1" applyFill="1" applyBorder="1" applyAlignment="1">
      <alignment horizontal="center" vertical="center"/>
    </xf>
    <xf numFmtId="0" fontId="25" fillId="6" borderId="0" xfId="17" applyFont="1" applyFill="1"/>
    <xf numFmtId="4" fontId="35" fillId="0" borderId="10" xfId="1" applyNumberFormat="1" applyFont="1" applyFill="1" applyBorder="1" applyAlignment="1">
      <alignment horizontal="center" vertical="center"/>
    </xf>
    <xf numFmtId="0" fontId="28" fillId="0" borderId="10" xfId="17" applyFont="1" applyBorder="1" applyAlignment="1">
      <alignment horizontal="center" vertical="center" wrapText="1"/>
    </xf>
    <xf numFmtId="0" fontId="28" fillId="0" borderId="10" xfId="17" applyFont="1" applyBorder="1" applyAlignment="1">
      <alignment horizontal="center" vertical="center"/>
    </xf>
    <xf numFmtId="0" fontId="36" fillId="0" borderId="10" xfId="17" applyFont="1" applyBorder="1" applyAlignment="1">
      <alignment horizontal="left" vertical="center" wrapText="1"/>
    </xf>
    <xf numFmtId="0" fontId="36" fillId="0" borderId="10" xfId="17" applyFont="1" applyBorder="1" applyAlignment="1">
      <alignment horizontal="center" vertical="center" wrapText="1"/>
    </xf>
    <xf numFmtId="4" fontId="37" fillId="0" borderId="10" xfId="1" applyNumberFormat="1" applyFont="1" applyFill="1" applyBorder="1" applyAlignment="1">
      <alignment horizontal="center" vertical="center"/>
    </xf>
    <xf numFmtId="4" fontId="37" fillId="0" borderId="10" xfId="17" applyNumberFormat="1" applyFont="1" applyBorder="1" applyAlignment="1">
      <alignment horizontal="center" vertical="center"/>
    </xf>
    <xf numFmtId="4" fontId="38" fillId="0" borderId="10" xfId="1" applyNumberFormat="1" applyFont="1" applyFill="1" applyBorder="1" applyAlignment="1">
      <alignment horizontal="center" vertical="center"/>
    </xf>
    <xf numFmtId="166" fontId="38" fillId="0" borderId="10" xfId="1" applyNumberFormat="1" applyFont="1" applyFill="1" applyBorder="1" applyAlignment="1">
      <alignment horizontal="center" vertical="center"/>
    </xf>
    <xf numFmtId="4" fontId="38" fillId="0" borderId="10" xfId="17" applyNumberFormat="1" applyFont="1" applyBorder="1" applyAlignment="1">
      <alignment horizontal="center" vertical="center"/>
    </xf>
    <xf numFmtId="4" fontId="38" fillId="0" borderId="10" xfId="17" applyNumberFormat="1" applyFont="1" applyBorder="1" applyAlignment="1">
      <alignment vertical="center" wrapText="1"/>
    </xf>
    <xf numFmtId="166" fontId="38" fillId="0" borderId="10" xfId="17" applyNumberFormat="1" applyFont="1" applyBorder="1" applyAlignment="1">
      <alignment horizontal="center" vertical="center"/>
    </xf>
    <xf numFmtId="180" fontId="38" fillId="0" borderId="10" xfId="17" applyNumberFormat="1" applyFont="1" applyBorder="1" applyAlignment="1">
      <alignment horizontal="center" vertical="center"/>
    </xf>
    <xf numFmtId="179" fontId="38" fillId="0" borderId="10" xfId="17" applyNumberFormat="1" applyFont="1" applyBorder="1" applyAlignment="1">
      <alignment horizontal="center" vertical="center"/>
    </xf>
    <xf numFmtId="4" fontId="38" fillId="6" borderId="10" xfId="17" applyNumberFormat="1" applyFont="1" applyFill="1" applyBorder="1" applyAlignment="1">
      <alignment horizontal="center" vertical="center"/>
    </xf>
    <xf numFmtId="4" fontId="38" fillId="6" borderId="10" xfId="1" applyNumberFormat="1" applyFont="1" applyFill="1" applyBorder="1" applyAlignment="1">
      <alignment horizontal="center" vertical="center"/>
    </xf>
    <xf numFmtId="4" fontId="37" fillId="0" borderId="10" xfId="0" applyNumberFormat="1" applyFont="1" applyBorder="1" applyAlignment="1">
      <alignment horizontal="center" vertical="center"/>
    </xf>
    <xf numFmtId="2" fontId="38" fillId="0" borderId="10" xfId="1" applyNumberFormat="1" applyFont="1" applyFill="1" applyBorder="1" applyAlignment="1">
      <alignment horizontal="center" vertical="center"/>
    </xf>
    <xf numFmtId="166" fontId="37" fillId="0" borderId="10" xfId="1" applyNumberFormat="1" applyFont="1" applyFill="1" applyBorder="1" applyAlignment="1">
      <alignment horizontal="center" vertical="center"/>
    </xf>
    <xf numFmtId="4" fontId="37" fillId="0" borderId="10" xfId="1" applyNumberFormat="1" applyFont="1" applyFill="1" applyBorder="1" applyAlignment="1">
      <alignment horizontal="center" vertical="center" wrapText="1"/>
    </xf>
    <xf numFmtId="4" fontId="39" fillId="0" borderId="10" xfId="1" applyNumberFormat="1" applyFont="1" applyFill="1" applyBorder="1" applyAlignment="1">
      <alignment horizontal="center" vertical="center"/>
    </xf>
    <xf numFmtId="4" fontId="39" fillId="0" borderId="10" xfId="0" applyNumberFormat="1" applyFont="1" applyBorder="1" applyAlignment="1">
      <alignment horizontal="center" vertical="center"/>
    </xf>
    <xf numFmtId="166" fontId="37" fillId="0" borderId="10" xfId="17" applyNumberFormat="1" applyFont="1" applyBorder="1" applyAlignment="1">
      <alignment horizontal="center" vertical="center"/>
    </xf>
    <xf numFmtId="181" fontId="25" fillId="0" borderId="0" xfId="17" applyNumberFormat="1" applyFont="1"/>
    <xf numFmtId="180" fontId="38" fillId="0" borderId="10" xfId="1" applyNumberFormat="1" applyFont="1" applyFill="1" applyBorder="1" applyAlignment="1">
      <alignment horizontal="center" vertical="center"/>
    </xf>
    <xf numFmtId="4" fontId="40" fillId="0" borderId="10" xfId="1" applyNumberFormat="1" applyFont="1" applyFill="1" applyBorder="1" applyAlignment="1">
      <alignment horizontal="center" vertical="center"/>
    </xf>
    <xf numFmtId="0" fontId="38" fillId="0" borderId="0" xfId="17" applyFont="1"/>
    <xf numFmtId="0" fontId="28" fillId="0" borderId="2" xfId="17" applyFont="1" applyBorder="1" applyAlignment="1">
      <alignment horizontal="center" vertical="center" wrapText="1"/>
    </xf>
    <xf numFmtId="0" fontId="26" fillId="0" borderId="0" xfId="17" applyFont="1" applyAlignment="1">
      <alignment horizontal="center" vertical="center"/>
    </xf>
    <xf numFmtId="0" fontId="27" fillId="0" borderId="0" xfId="17" applyFont="1" applyAlignment="1">
      <alignment horizontal="center" vertical="center"/>
    </xf>
    <xf numFmtId="0" fontId="28" fillId="0" borderId="10" xfId="17" applyFont="1" applyBorder="1" applyAlignment="1">
      <alignment horizontal="center" vertical="center" wrapText="1"/>
    </xf>
    <xf numFmtId="0" fontId="28" fillId="0" borderId="10" xfId="17" applyFont="1" applyBorder="1" applyAlignment="1">
      <alignment horizontal="center" vertical="center"/>
    </xf>
    <xf numFmtId="0" fontId="37" fillId="0" borderId="8" xfId="17" applyFont="1" applyBorder="1" applyAlignment="1">
      <alignment horizontal="center" vertical="center" wrapText="1"/>
    </xf>
    <xf numFmtId="0" fontId="37" fillId="0" borderId="11" xfId="17" applyFont="1" applyBorder="1" applyAlignment="1">
      <alignment horizontal="center" vertical="center" wrapText="1"/>
    </xf>
    <xf numFmtId="0" fontId="28" fillId="0" borderId="8" xfId="17" applyFont="1" applyBorder="1" applyAlignment="1">
      <alignment horizontal="center" vertical="center" wrapText="1"/>
    </xf>
    <xf numFmtId="0" fontId="28" fillId="0" borderId="11" xfId="17" applyFont="1" applyBorder="1" applyAlignment="1">
      <alignment horizontal="center" vertical="center" wrapText="1"/>
    </xf>
    <xf numFmtId="0" fontId="28" fillId="6" borderId="10" xfId="17" applyFont="1" applyFill="1" applyBorder="1" applyAlignment="1">
      <alignment horizontal="center" vertical="center" wrapText="1"/>
    </xf>
    <xf numFmtId="3" fontId="25" fillId="6" borderId="10" xfId="17" applyNumberFormat="1" applyFont="1" applyFill="1" applyBorder="1" applyAlignment="1">
      <alignment vertical="center" wrapText="1"/>
    </xf>
    <xf numFmtId="4" fontId="37" fillId="6" borderId="10" xfId="1" applyNumberFormat="1" applyFont="1" applyFill="1" applyBorder="1" applyAlignment="1">
      <alignment vertical="center"/>
    </xf>
    <xf numFmtId="4" fontId="38" fillId="6" borderId="10" xfId="1" applyNumberFormat="1" applyFont="1" applyFill="1" applyBorder="1" applyAlignment="1">
      <alignment vertical="center"/>
    </xf>
  </cellXfs>
  <cellStyles count="40">
    <cellStyle name="Comma" xfId="1" builtinId="3"/>
    <cellStyle name="Comma 2" xfId="2"/>
    <cellStyle name="Comma0" xfId="3"/>
    <cellStyle name="Currency0" xfId="4"/>
    <cellStyle name="Date" xfId="5"/>
    <cellStyle name="Fixed" xfId="6"/>
    <cellStyle name="Header1" xfId="7"/>
    <cellStyle name="Header2" xfId="8"/>
    <cellStyle name="Heading 1" xfId="9" builtinId="16" customBuiltin="1"/>
    <cellStyle name="Heading 2" xfId="10" builtinId="17" customBuiltin="1"/>
    <cellStyle name="Millares [0]_Well Timing" xfId="11"/>
    <cellStyle name="Millares_Well Timing" xfId="12"/>
    <cellStyle name="Moneda [0]_Well Timing" xfId="13"/>
    <cellStyle name="Moneda_Well Timing" xfId="14"/>
    <cellStyle name="n" xfId="15"/>
    <cellStyle name="Normal" xfId="0" builtinId="0"/>
    <cellStyle name="Normal - Style1" xfId="16"/>
    <cellStyle name="Normal_BC KT - XH 6 thang dau nam 2009 cho UBND huyen2" xfId="17"/>
    <cellStyle name="Total" xfId="18" builtinId="25" customBuiltin="1"/>
    <cellStyle name=" [0.00]_ Att. 1- Cover" xfId="19"/>
    <cellStyle name="_ Att. 1- Cover" xfId="20"/>
    <cellStyle name="?_ Att. 1- Cover" xfId="21"/>
    <cellStyle name="똿뗦먛귟 [0.00]_PRODUCT DETAIL Q1" xfId="22"/>
    <cellStyle name="똿뗦먛귟_PRODUCT DETAIL Q1" xfId="23"/>
    <cellStyle name="믅됞 [0.00]_PRODUCT DETAIL Q1" xfId="24"/>
    <cellStyle name="믅됞_PRODUCT DETAIL Q1" xfId="25"/>
    <cellStyle name="백분율_95" xfId="26"/>
    <cellStyle name="뷭?_BOOKSHIP" xfId="27"/>
    <cellStyle name="콤마 [0]_1202" xfId="28"/>
    <cellStyle name="콤마_1202" xfId="29"/>
    <cellStyle name="통화 [0]_1202" xfId="30"/>
    <cellStyle name="통화_1202" xfId="31"/>
    <cellStyle name="표준_(정보부문)월별인원계획" xfId="32"/>
    <cellStyle name="표준_kc-elec system check list" xfId="33"/>
    <cellStyle name="一般_99Q3647-ALL-CAS2" xfId="34"/>
    <cellStyle name="千分位[0]_Book1" xfId="35"/>
    <cellStyle name="千分位_99Q3647-ALL-CAS2" xfId="36"/>
    <cellStyle name="貨幣 [0]_Book1" xfId="37"/>
    <cellStyle name="貨幣[0]_BRE" xfId="38"/>
    <cellStyle name="貨幣_Book1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tabSelected="1" zoomScaleNormal="100" workbookViewId="0">
      <pane xSplit="4" ySplit="7" topLeftCell="E8" activePane="bottomRight" state="frozen"/>
      <selection pane="topRight" activeCell="R1" sqref="R1"/>
      <selection pane="bottomLeft" activeCell="A14" sqref="A14"/>
      <selection pane="bottomRight" activeCell="K10" sqref="K10"/>
    </sheetView>
  </sheetViews>
  <sheetFormatPr defaultColWidth="9.140625" defaultRowHeight="15" customHeight="1"/>
  <cols>
    <col min="1" max="1" width="4.5703125" style="41" customWidth="1"/>
    <col min="2" max="2" width="25.5703125" style="42" customWidth="1"/>
    <col min="3" max="3" width="7.85546875" style="43" customWidth="1"/>
    <col min="4" max="4" width="12.5703125" style="16" bestFit="1" customWidth="1"/>
    <col min="5" max="5" width="12.85546875" style="81" bestFit="1" customWidth="1"/>
    <col min="6" max="6" width="13.7109375" style="16" customWidth="1"/>
    <col min="7" max="7" width="8.7109375" style="16" bestFit="1" customWidth="1"/>
    <col min="8" max="8" width="8.28515625" style="16" bestFit="1" customWidth="1"/>
    <col min="9" max="9" width="8" style="16" bestFit="1" customWidth="1"/>
    <col min="10" max="10" width="10.85546875" style="16" customWidth="1"/>
    <col min="11" max="11" width="11.28515625" style="54" customWidth="1"/>
    <col min="12" max="16384" width="9.140625" style="16"/>
  </cols>
  <sheetData>
    <row r="1" spans="1:15" ht="20.25" customHeight="1">
      <c r="A1" s="83" t="s">
        <v>142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5" ht="16.5" customHeight="1">
      <c r="A2" s="84" t="s">
        <v>144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5" ht="28.5" customHeight="1">
      <c r="A3" s="86" t="s">
        <v>132</v>
      </c>
      <c r="B3" s="85" t="s">
        <v>4</v>
      </c>
      <c r="C3" s="85" t="s">
        <v>0</v>
      </c>
      <c r="D3" s="85" t="s">
        <v>133</v>
      </c>
      <c r="E3" s="87" t="s">
        <v>134</v>
      </c>
      <c r="F3" s="85" t="s">
        <v>140</v>
      </c>
      <c r="G3" s="82" t="s">
        <v>145</v>
      </c>
      <c r="H3" s="82"/>
      <c r="I3" s="82"/>
      <c r="J3" s="89" t="s">
        <v>141</v>
      </c>
      <c r="K3" s="91" t="s">
        <v>146</v>
      </c>
    </row>
    <row r="4" spans="1:15" ht="26.25" customHeight="1">
      <c r="A4" s="86"/>
      <c r="B4" s="85"/>
      <c r="C4" s="85"/>
      <c r="D4" s="85"/>
      <c r="E4" s="88"/>
      <c r="F4" s="85"/>
      <c r="G4" s="56" t="s">
        <v>56</v>
      </c>
      <c r="H4" s="56" t="s">
        <v>79</v>
      </c>
      <c r="I4" s="56" t="s">
        <v>80</v>
      </c>
      <c r="J4" s="90"/>
      <c r="K4" s="91"/>
    </row>
    <row r="5" spans="1:15" s="49" customFormat="1" ht="16.5" customHeight="1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  <c r="J5" s="48">
        <v>10</v>
      </c>
      <c r="K5" s="48">
        <v>11</v>
      </c>
    </row>
    <row r="6" spans="1:15" ht="22.5" customHeight="1">
      <c r="A6" s="57" t="s">
        <v>7</v>
      </c>
      <c r="B6" s="21" t="s">
        <v>42</v>
      </c>
      <c r="C6" s="19" t="s">
        <v>38</v>
      </c>
      <c r="D6" s="22"/>
      <c r="E6" s="65"/>
      <c r="F6" s="22"/>
      <c r="G6" s="24"/>
      <c r="H6" s="23"/>
      <c r="I6" s="23"/>
      <c r="J6" s="23"/>
      <c r="K6" s="92"/>
    </row>
    <row r="7" spans="1:15" ht="22.5" customHeight="1">
      <c r="A7" s="25" t="s">
        <v>58</v>
      </c>
      <c r="B7" s="17" t="s">
        <v>137</v>
      </c>
      <c r="C7" s="56" t="s">
        <v>1</v>
      </c>
      <c r="D7" s="11">
        <v>8138.25</v>
      </c>
      <c r="E7" s="60">
        <v>8226.25</v>
      </c>
      <c r="F7" s="60">
        <f>F8+F72+F119</f>
        <v>6845.829999999999</v>
      </c>
      <c r="G7" s="60">
        <f>G8+G72+G119</f>
        <v>1745.5900000000001</v>
      </c>
      <c r="H7" s="60">
        <f>H8+H72+H119</f>
        <v>3539.9099999999994</v>
      </c>
      <c r="I7" s="60">
        <f>I8+I72+I119</f>
        <v>1560.23</v>
      </c>
      <c r="J7" s="60">
        <f>F7/E7*100</f>
        <v>83.219328369548691</v>
      </c>
      <c r="K7" s="93">
        <f>E7-F7</f>
        <v>1380.420000000001</v>
      </c>
    </row>
    <row r="8" spans="1:15" ht="22.5" customHeight="1">
      <c r="A8" s="57" t="s">
        <v>8</v>
      </c>
      <c r="B8" s="17" t="s">
        <v>104</v>
      </c>
      <c r="C8" s="56" t="s">
        <v>1</v>
      </c>
      <c r="D8" s="11">
        <v>3589.4700000000003</v>
      </c>
      <c r="E8" s="60">
        <v>3575.4700000000003</v>
      </c>
      <c r="F8" s="60">
        <f>F10+F30+F44+F53+F62</f>
        <v>2214.9699999999998</v>
      </c>
      <c r="G8" s="60">
        <f t="shared" ref="G8:I8" si="0">G10+G30+G44+G53+G62</f>
        <v>765.5200000000001</v>
      </c>
      <c r="H8" s="60">
        <f t="shared" si="0"/>
        <v>597.98</v>
      </c>
      <c r="I8" s="60">
        <f t="shared" si="0"/>
        <v>851.37</v>
      </c>
      <c r="J8" s="60">
        <f>F8/E8*100</f>
        <v>61.949058445463102</v>
      </c>
      <c r="K8" s="93">
        <f t="shared" ref="K8:K71" si="1">E8-F8</f>
        <v>1360.5000000000005</v>
      </c>
      <c r="L8" s="26"/>
      <c r="M8" s="26"/>
      <c r="N8" s="26"/>
      <c r="O8" s="26"/>
    </row>
    <row r="9" spans="1:15" ht="22.5" customHeight="1">
      <c r="A9" s="57">
        <v>1</v>
      </c>
      <c r="B9" s="17" t="s">
        <v>54</v>
      </c>
      <c r="C9" s="19"/>
      <c r="D9" s="11"/>
      <c r="E9" s="60"/>
      <c r="F9" s="60"/>
      <c r="G9" s="61"/>
      <c r="H9" s="61"/>
      <c r="I9" s="61"/>
      <c r="J9" s="62"/>
      <c r="K9" s="94"/>
    </row>
    <row r="10" spans="1:15" ht="22.5" customHeight="1">
      <c r="A10" s="25" t="s">
        <v>3</v>
      </c>
      <c r="B10" s="27" t="s">
        <v>9</v>
      </c>
      <c r="C10" s="57" t="s">
        <v>1</v>
      </c>
      <c r="D10" s="12">
        <v>802.8</v>
      </c>
      <c r="E10" s="62">
        <v>802.8</v>
      </c>
      <c r="F10" s="62">
        <f>SUM(G10:I10)</f>
        <v>289</v>
      </c>
      <c r="G10" s="62">
        <f t="shared" ref="G10:I10" si="2">G14+G18</f>
        <v>108</v>
      </c>
      <c r="H10" s="63">
        <f t="shared" si="2"/>
        <v>83</v>
      </c>
      <c r="I10" s="63">
        <f t="shared" si="2"/>
        <v>98</v>
      </c>
      <c r="J10" s="62">
        <f>F10/E10*100</f>
        <v>35.999003487792727</v>
      </c>
      <c r="K10" s="94">
        <f t="shared" si="1"/>
        <v>513.79999999999995</v>
      </c>
    </row>
    <row r="11" spans="1:15" ht="22.5" customHeight="1">
      <c r="A11" s="25" t="s">
        <v>33</v>
      </c>
      <c r="B11" s="27" t="s">
        <v>10</v>
      </c>
      <c r="C11" s="19" t="s">
        <v>2</v>
      </c>
      <c r="D11" s="12">
        <v>54.217356837522004</v>
      </c>
      <c r="E11" s="62">
        <v>55.61</v>
      </c>
      <c r="F11" s="62">
        <v>66.42</v>
      </c>
      <c r="G11" s="64">
        <v>65.819999999999993</v>
      </c>
      <c r="H11" s="64">
        <v>65.099999999999994</v>
      </c>
      <c r="I11" s="64">
        <v>69.77</v>
      </c>
      <c r="J11" s="62">
        <f>F11/E11*100</f>
        <v>119.43894982916743</v>
      </c>
      <c r="K11" s="94"/>
    </row>
    <row r="12" spans="1:15" ht="22.5" customHeight="1">
      <c r="A12" s="25" t="s">
        <v>33</v>
      </c>
      <c r="B12" s="27" t="s">
        <v>11</v>
      </c>
      <c r="C12" s="19" t="s">
        <v>35</v>
      </c>
      <c r="D12" s="12">
        <f>D10*D11/10</f>
        <v>4352.5694069162664</v>
      </c>
      <c r="E12" s="62">
        <f>E10*E11/10</f>
        <v>4464.3707999999997</v>
      </c>
      <c r="F12" s="62">
        <f>F10*F11/10</f>
        <v>1919.538</v>
      </c>
      <c r="G12" s="64">
        <f>G10*G11/10</f>
        <v>710.85599999999999</v>
      </c>
      <c r="H12" s="64">
        <f t="shared" ref="H12:I12" si="3">H10*H11/10</f>
        <v>540.32999999999993</v>
      </c>
      <c r="I12" s="64">
        <f t="shared" si="3"/>
        <v>683.74599999999998</v>
      </c>
      <c r="J12" s="62">
        <f>F12/E12*100</f>
        <v>42.996831714784982</v>
      </c>
      <c r="K12" s="94">
        <f t="shared" si="1"/>
        <v>2544.8327999999997</v>
      </c>
    </row>
    <row r="13" spans="1:15" s="18" customFormat="1" ht="22.5" customHeight="1">
      <c r="A13" s="29" t="s">
        <v>5</v>
      </c>
      <c r="B13" s="20" t="s">
        <v>12</v>
      </c>
      <c r="C13" s="20" t="s">
        <v>38</v>
      </c>
      <c r="D13" s="11"/>
      <c r="E13" s="60"/>
      <c r="F13" s="60"/>
      <c r="G13" s="64"/>
      <c r="H13" s="64"/>
      <c r="I13" s="64"/>
      <c r="J13" s="62"/>
      <c r="K13" s="94"/>
    </row>
    <row r="14" spans="1:15" ht="22.5" customHeight="1">
      <c r="A14" s="25" t="s">
        <v>33</v>
      </c>
      <c r="B14" s="27" t="s">
        <v>9</v>
      </c>
      <c r="C14" s="19" t="s">
        <v>1</v>
      </c>
      <c r="D14" s="12">
        <v>289</v>
      </c>
      <c r="E14" s="62">
        <v>289</v>
      </c>
      <c r="F14" s="62">
        <f>SUM(G14:I14)</f>
        <v>289</v>
      </c>
      <c r="G14" s="66">
        <v>108</v>
      </c>
      <c r="H14" s="66">
        <v>83</v>
      </c>
      <c r="I14" s="66">
        <v>98</v>
      </c>
      <c r="J14" s="62">
        <f>F14/E14*100</f>
        <v>100</v>
      </c>
      <c r="K14" s="94"/>
    </row>
    <row r="15" spans="1:15" ht="22.5" customHeight="1">
      <c r="A15" s="25" t="s">
        <v>33</v>
      </c>
      <c r="B15" s="27" t="s">
        <v>10</v>
      </c>
      <c r="C15" s="19" t="s">
        <v>2</v>
      </c>
      <c r="D15" s="12">
        <v>64.531340346628326</v>
      </c>
      <c r="E15" s="62">
        <v>66.23</v>
      </c>
      <c r="F15" s="62">
        <v>66.42</v>
      </c>
      <c r="G15" s="66">
        <v>66.099999999999994</v>
      </c>
      <c r="H15" s="66">
        <v>65.2</v>
      </c>
      <c r="I15" s="66">
        <v>72.099999999999994</v>
      </c>
      <c r="J15" s="62">
        <f>F15/E15*100</f>
        <v>100.28687905782878</v>
      </c>
      <c r="K15" s="94"/>
    </row>
    <row r="16" spans="1:15" ht="22.5" customHeight="1">
      <c r="A16" s="25" t="s">
        <v>33</v>
      </c>
      <c r="B16" s="27" t="s">
        <v>11</v>
      </c>
      <c r="C16" s="19" t="s">
        <v>35</v>
      </c>
      <c r="D16" s="12">
        <f>D14*D15/10</f>
        <v>1864.9557360175586</v>
      </c>
      <c r="E16" s="62">
        <f>E14*E15/10</f>
        <v>1914.047</v>
      </c>
      <c r="F16" s="62">
        <f>F14*F15/10</f>
        <v>1919.538</v>
      </c>
      <c r="G16" s="64">
        <f t="shared" ref="G16:I16" si="4">G14*G15/10</f>
        <v>713.87999999999988</v>
      </c>
      <c r="H16" s="64">
        <f t="shared" si="4"/>
        <v>541.16000000000008</v>
      </c>
      <c r="I16" s="64">
        <f t="shared" si="4"/>
        <v>706.57999999999993</v>
      </c>
      <c r="J16" s="62">
        <f>F16/E16*100</f>
        <v>100.28687905782878</v>
      </c>
      <c r="K16" s="94"/>
    </row>
    <row r="17" spans="1:11" ht="22.5" customHeight="1">
      <c r="A17" s="29" t="s">
        <v>6</v>
      </c>
      <c r="B17" s="20" t="s">
        <v>40</v>
      </c>
      <c r="C17" s="19" t="s">
        <v>38</v>
      </c>
      <c r="D17" s="11"/>
      <c r="E17" s="60"/>
      <c r="F17" s="60"/>
      <c r="G17" s="64"/>
      <c r="H17" s="64"/>
      <c r="I17" s="64"/>
      <c r="J17" s="62"/>
      <c r="K17" s="94"/>
    </row>
    <row r="18" spans="1:11" ht="22.5" customHeight="1">
      <c r="A18" s="25" t="s">
        <v>33</v>
      </c>
      <c r="B18" s="27" t="s">
        <v>9</v>
      </c>
      <c r="C18" s="25" t="s">
        <v>1</v>
      </c>
      <c r="D18" s="12">
        <v>513.79999999999995</v>
      </c>
      <c r="E18" s="62">
        <v>513.79999999999995</v>
      </c>
      <c r="F18" s="62">
        <f>SUM(G18:I18)</f>
        <v>0</v>
      </c>
      <c r="G18" s="62">
        <v>0</v>
      </c>
      <c r="H18" s="62">
        <v>0</v>
      </c>
      <c r="I18" s="62">
        <v>0</v>
      </c>
      <c r="J18" s="62">
        <f>F18/E18*100</f>
        <v>0</v>
      </c>
      <c r="K18" s="94">
        <f t="shared" si="1"/>
        <v>513.79999999999995</v>
      </c>
    </row>
    <row r="19" spans="1:11" ht="22.5" customHeight="1">
      <c r="A19" s="25" t="s">
        <v>33</v>
      </c>
      <c r="B19" s="27" t="s">
        <v>10</v>
      </c>
      <c r="C19" s="19" t="s">
        <v>2</v>
      </c>
      <c r="D19" s="28">
        <v>60.2</v>
      </c>
      <c r="E19" s="64">
        <v>61.184382871536521</v>
      </c>
      <c r="F19" s="64">
        <v>0</v>
      </c>
      <c r="G19" s="62">
        <v>0</v>
      </c>
      <c r="H19" s="62">
        <v>0</v>
      </c>
      <c r="I19" s="62">
        <v>0</v>
      </c>
      <c r="J19" s="62">
        <f>F19/E19*100</f>
        <v>0</v>
      </c>
      <c r="K19" s="94">
        <f t="shared" si="1"/>
        <v>61.184382871536521</v>
      </c>
    </row>
    <row r="20" spans="1:11" ht="22.5" customHeight="1">
      <c r="A20" s="25" t="s">
        <v>33</v>
      </c>
      <c r="B20" s="27" t="s">
        <v>11</v>
      </c>
      <c r="C20" s="19" t="s">
        <v>35</v>
      </c>
      <c r="D20" s="12">
        <f>D18*D19/10</f>
        <v>3093.076</v>
      </c>
      <c r="E20" s="62">
        <f>E18*E19/10</f>
        <v>3143.653591939546</v>
      </c>
      <c r="F20" s="64">
        <v>0</v>
      </c>
      <c r="G20" s="64">
        <f t="shared" ref="G20:I20" si="5">G24+G28</f>
        <v>0</v>
      </c>
      <c r="H20" s="64">
        <f t="shared" si="5"/>
        <v>0</v>
      </c>
      <c r="I20" s="64">
        <f t="shared" si="5"/>
        <v>0</v>
      </c>
      <c r="J20" s="62">
        <f>F20/E20*100</f>
        <v>0</v>
      </c>
      <c r="K20" s="94">
        <f t="shared" si="1"/>
        <v>3143.653591939546</v>
      </c>
    </row>
    <row r="21" spans="1:11" ht="22.5" customHeight="1">
      <c r="A21" s="25" t="s">
        <v>62</v>
      </c>
      <c r="B21" s="31" t="s">
        <v>36</v>
      </c>
      <c r="C21" s="19" t="s">
        <v>38</v>
      </c>
      <c r="D21" s="11"/>
      <c r="E21" s="60"/>
      <c r="F21" s="60"/>
      <c r="G21" s="64"/>
      <c r="H21" s="64"/>
      <c r="I21" s="64"/>
      <c r="J21" s="62"/>
      <c r="K21" s="94"/>
    </row>
    <row r="22" spans="1:11" ht="22.5" customHeight="1">
      <c r="A22" s="25" t="s">
        <v>33</v>
      </c>
      <c r="B22" s="27" t="s">
        <v>9</v>
      </c>
      <c r="C22" s="19" t="s">
        <v>1</v>
      </c>
      <c r="D22" s="12">
        <v>367</v>
      </c>
      <c r="E22" s="62">
        <v>367</v>
      </c>
      <c r="F22" s="62">
        <v>0</v>
      </c>
      <c r="G22" s="64">
        <v>0</v>
      </c>
      <c r="H22" s="64">
        <v>0</v>
      </c>
      <c r="I22" s="66">
        <v>0</v>
      </c>
      <c r="J22" s="62">
        <f>F22/E22*100</f>
        <v>0</v>
      </c>
      <c r="K22" s="94">
        <f t="shared" si="1"/>
        <v>367</v>
      </c>
    </row>
    <row r="23" spans="1:11" ht="22.5" customHeight="1">
      <c r="A23" s="25" t="s">
        <v>34</v>
      </c>
      <c r="B23" s="27" t="s">
        <v>10</v>
      </c>
      <c r="C23" s="19" t="s">
        <v>2</v>
      </c>
      <c r="D23" s="30">
        <v>64.263994329815716</v>
      </c>
      <c r="E23" s="66">
        <v>64.7</v>
      </c>
      <c r="F23" s="62">
        <v>0</v>
      </c>
      <c r="G23" s="64">
        <v>0</v>
      </c>
      <c r="H23" s="64">
        <v>0</v>
      </c>
      <c r="I23" s="66">
        <v>0</v>
      </c>
      <c r="J23" s="62">
        <f>F23/E23*100</f>
        <v>0</v>
      </c>
      <c r="K23" s="94">
        <f t="shared" si="1"/>
        <v>64.7</v>
      </c>
    </row>
    <row r="24" spans="1:11" ht="22.5" customHeight="1">
      <c r="A24" s="25" t="s">
        <v>33</v>
      </c>
      <c r="B24" s="27" t="s">
        <v>11</v>
      </c>
      <c r="C24" s="19" t="s">
        <v>35</v>
      </c>
      <c r="D24" s="12">
        <f>D22*D23/10</f>
        <v>2358.4885919042367</v>
      </c>
      <c r="E24" s="62">
        <f>E22*E23/10</f>
        <v>2374.4900000000002</v>
      </c>
      <c r="F24" s="62">
        <v>0</v>
      </c>
      <c r="G24" s="64">
        <v>0</v>
      </c>
      <c r="H24" s="64">
        <v>0</v>
      </c>
      <c r="I24" s="66">
        <v>0</v>
      </c>
      <c r="J24" s="62">
        <f>F24/E24*100</f>
        <v>0</v>
      </c>
      <c r="K24" s="94">
        <f t="shared" si="1"/>
        <v>2374.4900000000002</v>
      </c>
    </row>
    <row r="25" spans="1:11" ht="22.5" customHeight="1">
      <c r="A25" s="25" t="s">
        <v>63</v>
      </c>
      <c r="B25" s="31" t="s">
        <v>59</v>
      </c>
      <c r="C25" s="19" t="s">
        <v>38</v>
      </c>
      <c r="D25" s="11"/>
      <c r="E25" s="60"/>
      <c r="F25" s="60"/>
      <c r="G25" s="64"/>
      <c r="H25" s="64"/>
      <c r="I25" s="64"/>
      <c r="J25" s="62"/>
      <c r="K25" s="94"/>
    </row>
    <row r="26" spans="1:11" ht="22.5" customHeight="1">
      <c r="A26" s="25" t="s">
        <v>33</v>
      </c>
      <c r="B26" s="27" t="s">
        <v>9</v>
      </c>
      <c r="C26" s="19" t="s">
        <v>1</v>
      </c>
      <c r="D26" s="12">
        <v>146.80000000000001</v>
      </c>
      <c r="E26" s="62">
        <v>146.80000000000001</v>
      </c>
      <c r="F26" s="62">
        <v>0</v>
      </c>
      <c r="G26" s="64">
        <v>0</v>
      </c>
      <c r="H26" s="66">
        <v>0</v>
      </c>
      <c r="I26" s="66">
        <v>0</v>
      </c>
      <c r="J26" s="62">
        <f>F26/E26*100</f>
        <v>0</v>
      </c>
      <c r="K26" s="94">
        <f t="shared" si="1"/>
        <v>146.80000000000001</v>
      </c>
    </row>
    <row r="27" spans="1:11" ht="22.5" customHeight="1">
      <c r="A27" s="25" t="s">
        <v>34</v>
      </c>
      <c r="B27" s="27" t="s">
        <v>10</v>
      </c>
      <c r="C27" s="19" t="s">
        <v>2</v>
      </c>
      <c r="D27" s="28">
        <v>21.4</v>
      </c>
      <c r="E27" s="64">
        <v>22.95</v>
      </c>
      <c r="F27" s="62">
        <v>0</v>
      </c>
      <c r="G27" s="64">
        <v>0</v>
      </c>
      <c r="H27" s="66">
        <v>0</v>
      </c>
      <c r="I27" s="66">
        <v>0</v>
      </c>
      <c r="J27" s="62">
        <f>F27/E27*100</f>
        <v>0</v>
      </c>
      <c r="K27" s="94">
        <f t="shared" si="1"/>
        <v>22.95</v>
      </c>
    </row>
    <row r="28" spans="1:11" ht="22.5" customHeight="1">
      <c r="A28" s="25" t="s">
        <v>33</v>
      </c>
      <c r="B28" s="27" t="s">
        <v>11</v>
      </c>
      <c r="C28" s="19" t="s">
        <v>35</v>
      </c>
      <c r="D28" s="12">
        <f>D26*D27/10</f>
        <v>314.15199999999999</v>
      </c>
      <c r="E28" s="62">
        <f>E26*E27/10</f>
        <v>336.90600000000001</v>
      </c>
      <c r="F28" s="62">
        <v>0</v>
      </c>
      <c r="G28" s="64">
        <v>0</v>
      </c>
      <c r="H28" s="66">
        <v>0</v>
      </c>
      <c r="I28" s="66">
        <v>0</v>
      </c>
      <c r="J28" s="62">
        <f>F28/E28*100</f>
        <v>0</v>
      </c>
      <c r="K28" s="94">
        <f t="shared" si="1"/>
        <v>336.90600000000001</v>
      </c>
    </row>
    <row r="29" spans="1:11" ht="22.5" customHeight="1">
      <c r="A29" s="57">
        <v>2</v>
      </c>
      <c r="B29" s="17" t="s">
        <v>60</v>
      </c>
      <c r="C29" s="19" t="s">
        <v>38</v>
      </c>
      <c r="D29" s="11"/>
      <c r="E29" s="60"/>
      <c r="F29" s="60"/>
      <c r="G29" s="64"/>
      <c r="H29" s="64"/>
      <c r="I29" s="64"/>
      <c r="J29" s="62"/>
      <c r="K29" s="94"/>
    </row>
    <row r="30" spans="1:11" ht="22.5" customHeight="1">
      <c r="A30" s="25" t="s">
        <v>33</v>
      </c>
      <c r="B30" s="27" t="s">
        <v>9</v>
      </c>
      <c r="C30" s="19" t="s">
        <v>1</v>
      </c>
      <c r="D30" s="12">
        <v>355</v>
      </c>
      <c r="E30" s="62">
        <v>355</v>
      </c>
      <c r="F30" s="62">
        <f>F33</f>
        <v>4</v>
      </c>
      <c r="G30" s="63">
        <v>0</v>
      </c>
      <c r="H30" s="63">
        <v>4</v>
      </c>
      <c r="I30" s="63">
        <f t="shared" ref="I30:I31" si="6">I33+I37+I41</f>
        <v>0</v>
      </c>
      <c r="J30" s="62">
        <f>F30/E30*100</f>
        <v>1.1267605633802817</v>
      </c>
      <c r="K30" s="94">
        <f t="shared" si="1"/>
        <v>351</v>
      </c>
    </row>
    <row r="31" spans="1:11" ht="22.5" customHeight="1">
      <c r="A31" s="25" t="s">
        <v>34</v>
      </c>
      <c r="B31" s="27" t="s">
        <v>10</v>
      </c>
      <c r="C31" s="19" t="s">
        <v>2</v>
      </c>
      <c r="D31" s="12">
        <v>60.340089342693034</v>
      </c>
      <c r="E31" s="62">
        <v>61.18</v>
      </c>
      <c r="F31" s="62">
        <f>F34</f>
        <v>56.82</v>
      </c>
      <c r="G31" s="63">
        <v>0</v>
      </c>
      <c r="H31" s="63">
        <v>55.82</v>
      </c>
      <c r="I31" s="63">
        <f t="shared" si="6"/>
        <v>0</v>
      </c>
      <c r="J31" s="62">
        <f>F31/E31*100</f>
        <v>92.873488067996078</v>
      </c>
      <c r="K31" s="94">
        <f t="shared" si="1"/>
        <v>4.3599999999999994</v>
      </c>
    </row>
    <row r="32" spans="1:11" ht="22.5" customHeight="1">
      <c r="A32" s="25" t="s">
        <v>33</v>
      </c>
      <c r="B32" s="27" t="s">
        <v>11</v>
      </c>
      <c r="C32" s="19" t="s">
        <v>35</v>
      </c>
      <c r="D32" s="12">
        <f>D30*D31/10</f>
        <v>2142.0731716656028</v>
      </c>
      <c r="E32" s="62">
        <f>E30*E31/10</f>
        <v>2171.8900000000003</v>
      </c>
      <c r="F32" s="62">
        <f>F35</f>
        <v>22.728000000000002</v>
      </c>
      <c r="G32" s="63">
        <v>0</v>
      </c>
      <c r="H32" s="62">
        <v>22.33</v>
      </c>
      <c r="I32" s="62">
        <f t="shared" ref="I32" si="7">I35+I39+I43</f>
        <v>0</v>
      </c>
      <c r="J32" s="62">
        <f>F32/E32*100</f>
        <v>1.0464618373858712</v>
      </c>
      <c r="K32" s="94">
        <f t="shared" si="1"/>
        <v>2149.1620000000003</v>
      </c>
    </row>
    <row r="33" spans="1:11" s="34" customFormat="1" ht="22.5" customHeight="1">
      <c r="A33" s="32" t="s">
        <v>32</v>
      </c>
      <c r="B33" s="31" t="s">
        <v>68</v>
      </c>
      <c r="C33" s="33" t="s">
        <v>1</v>
      </c>
      <c r="D33" s="12">
        <v>4</v>
      </c>
      <c r="E33" s="62">
        <v>4</v>
      </c>
      <c r="F33" s="62">
        <f>SUM(G33:I33)</f>
        <v>4</v>
      </c>
      <c r="G33" s="66">
        <v>0</v>
      </c>
      <c r="H33" s="66">
        <v>4</v>
      </c>
      <c r="I33" s="66">
        <v>0</v>
      </c>
      <c r="J33" s="62">
        <f>F33/E33</f>
        <v>1</v>
      </c>
      <c r="K33" s="94"/>
    </row>
    <row r="34" spans="1:11" ht="22.5" customHeight="1">
      <c r="A34" s="25" t="s">
        <v>3</v>
      </c>
      <c r="B34" s="27" t="s">
        <v>10</v>
      </c>
      <c r="C34" s="19" t="s">
        <v>2</v>
      </c>
      <c r="D34" s="12">
        <v>54.399999999999991</v>
      </c>
      <c r="E34" s="62">
        <v>56.4</v>
      </c>
      <c r="F34" s="62">
        <v>56.82</v>
      </c>
      <c r="G34" s="66">
        <v>0</v>
      </c>
      <c r="H34" s="66">
        <v>56.82</v>
      </c>
      <c r="I34" s="66">
        <v>0</v>
      </c>
      <c r="J34" s="62">
        <f t="shared" ref="J34:J35" si="8">F34/E34</f>
        <v>1.0074468085106383</v>
      </c>
      <c r="K34" s="94"/>
    </row>
    <row r="35" spans="1:11" ht="22.5" customHeight="1">
      <c r="A35" s="25" t="s">
        <v>3</v>
      </c>
      <c r="B35" s="27" t="s">
        <v>11</v>
      </c>
      <c r="C35" s="19" t="s">
        <v>35</v>
      </c>
      <c r="D35" s="12">
        <f>D33*D34/10</f>
        <v>21.759999999999998</v>
      </c>
      <c r="E35" s="62">
        <f>E33*E34/10</f>
        <v>22.56</v>
      </c>
      <c r="F35" s="62">
        <f>F33*F34/10</f>
        <v>22.728000000000002</v>
      </c>
      <c r="G35" s="66">
        <v>0</v>
      </c>
      <c r="H35" s="66">
        <v>22.728000000000002</v>
      </c>
      <c r="I35" s="66">
        <v>0</v>
      </c>
      <c r="J35" s="62">
        <f t="shared" si="8"/>
        <v>1.0074468085106385</v>
      </c>
      <c r="K35" s="94"/>
    </row>
    <row r="36" spans="1:11" s="34" customFormat="1" ht="22.5" customHeight="1">
      <c r="A36" s="32" t="s">
        <v>14</v>
      </c>
      <c r="B36" s="31" t="s">
        <v>43</v>
      </c>
      <c r="C36" s="33" t="s">
        <v>38</v>
      </c>
      <c r="D36" s="11"/>
      <c r="E36" s="60"/>
      <c r="F36" s="60"/>
      <c r="G36" s="64"/>
      <c r="H36" s="64"/>
      <c r="I36" s="64"/>
      <c r="J36" s="62"/>
      <c r="K36" s="94"/>
    </row>
    <row r="37" spans="1:11" ht="22.5" customHeight="1">
      <c r="A37" s="25" t="s">
        <v>33</v>
      </c>
      <c r="B37" s="27" t="s">
        <v>9</v>
      </c>
      <c r="C37" s="19" t="s">
        <v>1</v>
      </c>
      <c r="D37" s="12">
        <v>264</v>
      </c>
      <c r="E37" s="62">
        <v>264</v>
      </c>
      <c r="F37" s="62">
        <v>0</v>
      </c>
      <c r="G37" s="66">
        <v>0</v>
      </c>
      <c r="H37" s="66">
        <v>0</v>
      </c>
      <c r="I37" s="66">
        <v>0</v>
      </c>
      <c r="J37" s="62">
        <f>F37/E37*100</f>
        <v>0</v>
      </c>
      <c r="K37" s="94">
        <f t="shared" si="1"/>
        <v>264</v>
      </c>
    </row>
    <row r="38" spans="1:11" ht="22.5" customHeight="1">
      <c r="A38" s="25" t="s">
        <v>34</v>
      </c>
      <c r="B38" s="27" t="s">
        <v>10</v>
      </c>
      <c r="C38" s="19" t="s">
        <v>2</v>
      </c>
      <c r="D38" s="28">
        <v>60.595495638382232</v>
      </c>
      <c r="E38" s="64">
        <v>61.4</v>
      </c>
      <c r="F38" s="62">
        <v>0</v>
      </c>
      <c r="G38" s="66">
        <v>0</v>
      </c>
      <c r="H38" s="66">
        <v>0</v>
      </c>
      <c r="I38" s="66">
        <v>0</v>
      </c>
      <c r="J38" s="62">
        <f>F38/E38*100</f>
        <v>0</v>
      </c>
      <c r="K38" s="94">
        <f t="shared" si="1"/>
        <v>61.4</v>
      </c>
    </row>
    <row r="39" spans="1:11" ht="22.5" customHeight="1">
      <c r="A39" s="25" t="s">
        <v>33</v>
      </c>
      <c r="B39" s="27" t="s">
        <v>11</v>
      </c>
      <c r="C39" s="19" t="s">
        <v>35</v>
      </c>
      <c r="D39" s="12">
        <f>D37*D38/10</f>
        <v>1599.7210848532909</v>
      </c>
      <c r="E39" s="62">
        <f>E37*E38/10</f>
        <v>1620.96</v>
      </c>
      <c r="F39" s="62">
        <v>0</v>
      </c>
      <c r="G39" s="66">
        <v>0</v>
      </c>
      <c r="H39" s="66">
        <v>0</v>
      </c>
      <c r="I39" s="66">
        <v>0</v>
      </c>
      <c r="J39" s="62">
        <f>F39/E39*100</f>
        <v>0</v>
      </c>
      <c r="K39" s="94">
        <f t="shared" si="1"/>
        <v>1620.96</v>
      </c>
    </row>
    <row r="40" spans="1:11" s="34" customFormat="1" ht="22.5" customHeight="1">
      <c r="A40" s="32" t="s">
        <v>81</v>
      </c>
      <c r="B40" s="31" t="s">
        <v>37</v>
      </c>
      <c r="C40" s="35"/>
      <c r="D40" s="11"/>
      <c r="E40" s="60"/>
      <c r="F40" s="60"/>
      <c r="G40" s="64"/>
      <c r="H40" s="64"/>
      <c r="I40" s="64"/>
      <c r="J40" s="62"/>
      <c r="K40" s="94"/>
    </row>
    <row r="41" spans="1:11" ht="22.5" customHeight="1">
      <c r="A41" s="25" t="s">
        <v>33</v>
      </c>
      <c r="B41" s="27" t="s">
        <v>9</v>
      </c>
      <c r="C41" s="19" t="s">
        <v>1</v>
      </c>
      <c r="D41" s="12">
        <v>87</v>
      </c>
      <c r="E41" s="62">
        <v>87</v>
      </c>
      <c r="F41" s="63">
        <v>0</v>
      </c>
      <c r="G41" s="66">
        <v>0</v>
      </c>
      <c r="H41" s="66">
        <v>0</v>
      </c>
      <c r="I41" s="66">
        <v>0</v>
      </c>
      <c r="J41" s="62">
        <f>F41/E41*100</f>
        <v>0</v>
      </c>
      <c r="K41" s="94">
        <f t="shared" si="1"/>
        <v>87</v>
      </c>
    </row>
    <row r="42" spans="1:11" ht="22.5" customHeight="1">
      <c r="A42" s="25" t="s">
        <v>34</v>
      </c>
      <c r="B42" s="27" t="s">
        <v>10</v>
      </c>
      <c r="C42" s="19" t="s">
        <v>2</v>
      </c>
      <c r="D42" s="28">
        <v>59.629370629370626</v>
      </c>
      <c r="E42" s="64">
        <v>60.51</v>
      </c>
      <c r="F42" s="63">
        <v>0</v>
      </c>
      <c r="G42" s="66">
        <v>0</v>
      </c>
      <c r="H42" s="66">
        <v>0</v>
      </c>
      <c r="I42" s="66">
        <v>0</v>
      </c>
      <c r="J42" s="62">
        <f>F42/E42*100</f>
        <v>0</v>
      </c>
      <c r="K42" s="94">
        <f t="shared" si="1"/>
        <v>60.51</v>
      </c>
    </row>
    <row r="43" spans="1:11" ht="22.5" customHeight="1">
      <c r="A43" s="25" t="s">
        <v>33</v>
      </c>
      <c r="B43" s="27" t="s">
        <v>11</v>
      </c>
      <c r="C43" s="19" t="s">
        <v>35</v>
      </c>
      <c r="D43" s="12">
        <f>D41*D42/10</f>
        <v>518.77552447552443</v>
      </c>
      <c r="E43" s="62">
        <f>E41*E42/10</f>
        <v>526.43700000000001</v>
      </c>
      <c r="F43" s="63">
        <v>0</v>
      </c>
      <c r="G43" s="66">
        <v>0</v>
      </c>
      <c r="H43" s="66">
        <v>0</v>
      </c>
      <c r="I43" s="66">
        <v>0</v>
      </c>
      <c r="J43" s="62">
        <f>F43/E43*100</f>
        <v>0</v>
      </c>
      <c r="K43" s="94">
        <f t="shared" si="1"/>
        <v>526.43700000000001</v>
      </c>
    </row>
    <row r="44" spans="1:11" ht="22.5" customHeight="1">
      <c r="A44" s="57">
        <v>3</v>
      </c>
      <c r="B44" s="17" t="s">
        <v>64</v>
      </c>
      <c r="C44" s="56" t="s">
        <v>1</v>
      </c>
      <c r="D44" s="11">
        <v>2217.37</v>
      </c>
      <c r="E44" s="60">
        <v>2049.37</v>
      </c>
      <c r="F44" s="60">
        <f t="shared" ref="F44:I44" si="9">F46+F50</f>
        <v>1697.37</v>
      </c>
      <c r="G44" s="60">
        <f t="shared" si="9"/>
        <v>578</v>
      </c>
      <c r="H44" s="60">
        <f t="shared" si="9"/>
        <v>424.2</v>
      </c>
      <c r="I44" s="60">
        <f t="shared" si="9"/>
        <v>695.07</v>
      </c>
      <c r="J44" s="60">
        <f>F44/E44*100</f>
        <v>82.823989811503054</v>
      </c>
      <c r="K44" s="93">
        <f t="shared" si="1"/>
        <v>352</v>
      </c>
    </row>
    <row r="45" spans="1:11" ht="22.5" customHeight="1">
      <c r="A45" s="29" t="s">
        <v>82</v>
      </c>
      <c r="B45" s="20" t="s">
        <v>15</v>
      </c>
      <c r="C45" s="19" t="s">
        <v>38</v>
      </c>
      <c r="D45" s="11"/>
      <c r="E45" s="60"/>
      <c r="F45" s="60"/>
      <c r="G45" s="64"/>
      <c r="H45" s="64"/>
      <c r="I45" s="64"/>
      <c r="J45" s="62"/>
      <c r="K45" s="94"/>
    </row>
    <row r="46" spans="1:11" ht="22.5" customHeight="1">
      <c r="A46" s="25" t="s">
        <v>33</v>
      </c>
      <c r="B46" s="27" t="s">
        <v>9</v>
      </c>
      <c r="C46" s="19" t="s">
        <v>1</v>
      </c>
      <c r="D46" s="12">
        <v>3.1</v>
      </c>
      <c r="E46" s="62">
        <v>3.1</v>
      </c>
      <c r="F46" s="62">
        <v>3.1</v>
      </c>
      <c r="G46" s="64">
        <v>3</v>
      </c>
      <c r="H46" s="66">
        <v>0</v>
      </c>
      <c r="I46" s="66">
        <v>0</v>
      </c>
      <c r="J46" s="62">
        <f>F46/E46*100</f>
        <v>100</v>
      </c>
      <c r="K46" s="94"/>
    </row>
    <row r="47" spans="1:11" ht="22.5" customHeight="1">
      <c r="A47" s="25" t="s">
        <v>34</v>
      </c>
      <c r="B47" s="27" t="s">
        <v>10</v>
      </c>
      <c r="C47" s="19" t="s">
        <v>2</v>
      </c>
      <c r="D47" s="30">
        <v>44</v>
      </c>
      <c r="E47" s="66">
        <v>43.6</v>
      </c>
      <c r="F47" s="67">
        <f>G47</f>
        <v>44.35</v>
      </c>
      <c r="G47" s="67">
        <v>44.35</v>
      </c>
      <c r="H47" s="66">
        <v>0</v>
      </c>
      <c r="I47" s="66">
        <v>0</v>
      </c>
      <c r="J47" s="62">
        <f>F47/E47*100</f>
        <v>101.72018348623853</v>
      </c>
      <c r="K47" s="94"/>
    </row>
    <row r="48" spans="1:11" ht="22.5" customHeight="1">
      <c r="A48" s="25" t="s">
        <v>33</v>
      </c>
      <c r="B48" s="27" t="s">
        <v>11</v>
      </c>
      <c r="C48" s="19" t="s">
        <v>35</v>
      </c>
      <c r="D48" s="12">
        <v>13.64</v>
      </c>
      <c r="E48" s="62">
        <f>E46*E47/10</f>
        <v>13.516</v>
      </c>
      <c r="F48" s="62">
        <f>G48</f>
        <v>13.305000000000001</v>
      </c>
      <c r="G48" s="67">
        <f t="shared" ref="G48" si="10">G46*G47/10</f>
        <v>13.305000000000001</v>
      </c>
      <c r="H48" s="66">
        <v>0</v>
      </c>
      <c r="I48" s="66">
        <v>0</v>
      </c>
      <c r="J48" s="62">
        <f>F48/E48*100</f>
        <v>98.438887244746979</v>
      </c>
      <c r="K48" s="94">
        <f t="shared" si="1"/>
        <v>0.21099999999999852</v>
      </c>
    </row>
    <row r="49" spans="1:12" ht="22.5" customHeight="1">
      <c r="A49" s="29" t="s">
        <v>83</v>
      </c>
      <c r="B49" s="20" t="s">
        <v>16</v>
      </c>
      <c r="C49" s="19" t="s">
        <v>38</v>
      </c>
      <c r="D49" s="11"/>
      <c r="E49" s="60"/>
      <c r="F49" s="60"/>
      <c r="G49" s="64"/>
      <c r="H49" s="64"/>
      <c r="I49" s="64"/>
      <c r="J49" s="62"/>
      <c r="K49" s="94"/>
    </row>
    <row r="50" spans="1:12" ht="22.5" customHeight="1">
      <c r="A50" s="25" t="s">
        <v>33</v>
      </c>
      <c r="B50" s="27" t="s">
        <v>9</v>
      </c>
      <c r="C50" s="19" t="s">
        <v>1</v>
      </c>
      <c r="D50" s="12">
        <v>2214.27</v>
      </c>
      <c r="E50" s="62">
        <v>2046.27</v>
      </c>
      <c r="F50" s="62">
        <f>SUM(G50:I50)</f>
        <v>1694.27</v>
      </c>
      <c r="G50" s="64">
        <f>305-10-20+300</f>
        <v>575</v>
      </c>
      <c r="H50" s="64">
        <f>464.2-100-20+80</f>
        <v>424.2</v>
      </c>
      <c r="I50" s="64">
        <f>865.07-200-200-50-20+300</f>
        <v>695.07</v>
      </c>
      <c r="J50" s="62">
        <f t="shared" ref="J50:J62" si="11">F50/E50*100</f>
        <v>82.797968987474775</v>
      </c>
      <c r="K50" s="94">
        <f t="shared" si="1"/>
        <v>352</v>
      </c>
    </row>
    <row r="51" spans="1:12" ht="22.5" customHeight="1">
      <c r="A51" s="25" t="s">
        <v>33</v>
      </c>
      <c r="B51" s="27" t="s">
        <v>10</v>
      </c>
      <c r="C51" s="19" t="s">
        <v>2</v>
      </c>
      <c r="D51" s="12">
        <v>97.924032729002903</v>
      </c>
      <c r="E51" s="62">
        <v>97.94</v>
      </c>
      <c r="F51" s="62">
        <v>98.25</v>
      </c>
      <c r="G51" s="66">
        <v>110</v>
      </c>
      <c r="H51" s="66">
        <v>88</v>
      </c>
      <c r="I51" s="66">
        <v>97</v>
      </c>
      <c r="J51" s="62">
        <f t="shared" si="11"/>
        <v>100.3165203185624</v>
      </c>
      <c r="K51" s="94"/>
    </row>
    <row r="52" spans="1:12" ht="22.5" customHeight="1">
      <c r="A52" s="25" t="s">
        <v>33</v>
      </c>
      <c r="B52" s="27" t="s">
        <v>11</v>
      </c>
      <c r="C52" s="19" t="s">
        <v>35</v>
      </c>
      <c r="D52" s="12">
        <f>D50*D51/10</f>
        <v>21683.024795084926</v>
      </c>
      <c r="E52" s="62">
        <f>E50*E51/10</f>
        <v>20041.168379999999</v>
      </c>
      <c r="F52" s="62">
        <f>F50*F51/10</f>
        <v>16646.20275</v>
      </c>
      <c r="G52" s="66">
        <f t="shared" ref="G52:I52" si="12">G50*G51/10</f>
        <v>6325</v>
      </c>
      <c r="H52" s="66">
        <f t="shared" si="12"/>
        <v>3732.96</v>
      </c>
      <c r="I52" s="66">
        <f t="shared" si="12"/>
        <v>6742.179000000001</v>
      </c>
      <c r="J52" s="62">
        <f t="shared" si="11"/>
        <v>83.060041382677113</v>
      </c>
      <c r="K52" s="94">
        <f t="shared" si="1"/>
        <v>3394.9656299999988</v>
      </c>
    </row>
    <row r="53" spans="1:12" ht="22.5" customHeight="1">
      <c r="A53" s="57">
        <v>4</v>
      </c>
      <c r="B53" s="17" t="s">
        <v>61</v>
      </c>
      <c r="C53" s="56" t="s">
        <v>1</v>
      </c>
      <c r="D53" s="11">
        <v>126</v>
      </c>
      <c r="E53" s="60">
        <v>126</v>
      </c>
      <c r="F53" s="60">
        <f>SUM(G53:I53)</f>
        <v>113.5</v>
      </c>
      <c r="G53" s="60">
        <f t="shared" ref="G53:I53" si="13">G54+G58</f>
        <v>36.700000000000003</v>
      </c>
      <c r="H53" s="60">
        <f t="shared" si="13"/>
        <v>40</v>
      </c>
      <c r="I53" s="60">
        <f t="shared" si="13"/>
        <v>36.799999999999997</v>
      </c>
      <c r="J53" s="60">
        <f t="shared" si="11"/>
        <v>90.079365079365076</v>
      </c>
      <c r="K53" s="93">
        <f t="shared" si="1"/>
        <v>12.5</v>
      </c>
    </row>
    <row r="54" spans="1:12" ht="22.5" customHeight="1">
      <c r="A54" s="25" t="s">
        <v>84</v>
      </c>
      <c r="B54" s="27" t="s">
        <v>17</v>
      </c>
      <c r="C54" s="19" t="s">
        <v>38</v>
      </c>
      <c r="D54" s="60">
        <v>70</v>
      </c>
      <c r="E54" s="60">
        <v>70</v>
      </c>
      <c r="F54" s="62">
        <f>SUM(G54:I54)</f>
        <v>61.2</v>
      </c>
      <c r="G54" s="64">
        <f>12.8+4+3.5</f>
        <v>20.3</v>
      </c>
      <c r="H54" s="64">
        <f>15.1+3.5+2.8</f>
        <v>21.400000000000002</v>
      </c>
      <c r="I54" s="64">
        <f>11+4.5+4</f>
        <v>19.5</v>
      </c>
      <c r="J54" s="62">
        <f t="shared" si="11"/>
        <v>87.428571428571431</v>
      </c>
      <c r="K54" s="94">
        <f t="shared" si="1"/>
        <v>8.7999999999999972</v>
      </c>
    </row>
    <row r="55" spans="1:12" ht="22.5" hidden="1" customHeight="1">
      <c r="A55" s="25" t="s">
        <v>33</v>
      </c>
      <c r="B55" s="27" t="s">
        <v>9</v>
      </c>
      <c r="C55" s="19" t="s">
        <v>1</v>
      </c>
      <c r="D55" s="62"/>
      <c r="E55" s="62"/>
      <c r="F55" s="62" t="e">
        <f>#REF!+G55+#REF!+H55+I55+#REF!+#REF!</f>
        <v>#REF!</v>
      </c>
      <c r="G55" s="64">
        <v>25</v>
      </c>
      <c r="H55" s="64">
        <v>23</v>
      </c>
      <c r="I55" s="64">
        <v>22</v>
      </c>
      <c r="J55" s="62" t="e">
        <f t="shared" si="11"/>
        <v>#REF!</v>
      </c>
      <c r="K55" s="94" t="e">
        <f t="shared" si="1"/>
        <v>#REF!</v>
      </c>
    </row>
    <row r="56" spans="1:12" ht="22.5" hidden="1" customHeight="1">
      <c r="A56" s="25" t="s">
        <v>34</v>
      </c>
      <c r="B56" s="27" t="s">
        <v>10</v>
      </c>
      <c r="C56" s="19" t="s">
        <v>2</v>
      </c>
      <c r="D56" s="62"/>
      <c r="E56" s="62"/>
      <c r="F56" s="62" t="e">
        <f>F57/F55*10</f>
        <v>#REF!</v>
      </c>
      <c r="G56" s="64">
        <v>21</v>
      </c>
      <c r="H56" s="64">
        <v>18</v>
      </c>
      <c r="I56" s="64">
        <v>22</v>
      </c>
      <c r="J56" s="62" t="e">
        <f t="shared" si="11"/>
        <v>#REF!</v>
      </c>
      <c r="K56" s="94" t="e">
        <f t="shared" si="1"/>
        <v>#REF!</v>
      </c>
    </row>
    <row r="57" spans="1:12" ht="22.5" hidden="1" customHeight="1">
      <c r="A57" s="25" t="s">
        <v>33</v>
      </c>
      <c r="B57" s="27" t="s">
        <v>11</v>
      </c>
      <c r="C57" s="19" t="s">
        <v>35</v>
      </c>
      <c r="D57" s="62"/>
      <c r="E57" s="62"/>
      <c r="F57" s="62" t="e">
        <f>#REF!+G57+#REF!+H57+I57+#REF!+#REF!</f>
        <v>#REF!</v>
      </c>
      <c r="G57" s="64">
        <v>52.5</v>
      </c>
      <c r="H57" s="64">
        <v>41.4</v>
      </c>
      <c r="I57" s="64">
        <v>48.4</v>
      </c>
      <c r="J57" s="62" t="e">
        <f t="shared" si="11"/>
        <v>#REF!</v>
      </c>
      <c r="K57" s="94" t="e">
        <f t="shared" si="1"/>
        <v>#REF!</v>
      </c>
    </row>
    <row r="58" spans="1:12" ht="22.5" customHeight="1">
      <c r="A58" s="25" t="s">
        <v>85</v>
      </c>
      <c r="B58" s="27" t="s">
        <v>18</v>
      </c>
      <c r="C58" s="19" t="s">
        <v>38</v>
      </c>
      <c r="D58" s="60">
        <v>56</v>
      </c>
      <c r="E58" s="60">
        <v>56</v>
      </c>
      <c r="F58" s="62">
        <f>SUM(G58:I58)</f>
        <v>52.3</v>
      </c>
      <c r="G58" s="64">
        <f>12.9+2+1.5</f>
        <v>16.399999999999999</v>
      </c>
      <c r="H58" s="64">
        <f>13.1+3+2.5</f>
        <v>18.600000000000001</v>
      </c>
      <c r="I58" s="64">
        <f>13.3+1+3</f>
        <v>17.3</v>
      </c>
      <c r="J58" s="62">
        <f t="shared" si="11"/>
        <v>93.392857142857139</v>
      </c>
      <c r="K58" s="94">
        <f t="shared" si="1"/>
        <v>3.7000000000000028</v>
      </c>
    </row>
    <row r="59" spans="1:12" ht="22.5" hidden="1" customHeight="1">
      <c r="A59" s="25" t="s">
        <v>33</v>
      </c>
      <c r="B59" s="27" t="s">
        <v>9</v>
      </c>
      <c r="C59" s="19" t="s">
        <v>1</v>
      </c>
      <c r="D59" s="12">
        <v>92</v>
      </c>
      <c r="E59" s="62"/>
      <c r="F59" s="62" t="e">
        <f>#REF!+G59+#REF!+H59+I59+#REF!+#REF!</f>
        <v>#REF!</v>
      </c>
      <c r="G59" s="64" t="e">
        <f>#REF!</f>
        <v>#REF!</v>
      </c>
      <c r="H59" s="64" t="e">
        <f>#REF!</f>
        <v>#REF!</v>
      </c>
      <c r="I59" s="64" t="e">
        <f>#REF!</f>
        <v>#REF!</v>
      </c>
      <c r="J59" s="62" t="e">
        <f t="shared" si="11"/>
        <v>#REF!</v>
      </c>
      <c r="K59" s="94" t="e">
        <f t="shared" si="1"/>
        <v>#REF!</v>
      </c>
    </row>
    <row r="60" spans="1:12" ht="22.5" hidden="1" customHeight="1">
      <c r="A60" s="25" t="s">
        <v>34</v>
      </c>
      <c r="B60" s="27" t="s">
        <v>10</v>
      </c>
      <c r="C60" s="19" t="s">
        <v>2</v>
      </c>
      <c r="D60" s="12">
        <v>15.489130434782609</v>
      </c>
      <c r="E60" s="62"/>
      <c r="F60" s="62" t="e">
        <f>F61/F59*10</f>
        <v>#REF!</v>
      </c>
      <c r="G60" s="64" t="e">
        <f>#REF!</f>
        <v>#REF!</v>
      </c>
      <c r="H60" s="64" t="e">
        <f>#REF!</f>
        <v>#REF!</v>
      </c>
      <c r="I60" s="64" t="e">
        <f>#REF!</f>
        <v>#REF!</v>
      </c>
      <c r="J60" s="62" t="e">
        <f t="shared" si="11"/>
        <v>#REF!</v>
      </c>
      <c r="K60" s="94" t="e">
        <f t="shared" si="1"/>
        <v>#REF!</v>
      </c>
    </row>
    <row r="61" spans="1:12" ht="22.5" hidden="1" customHeight="1">
      <c r="A61" s="25" t="s">
        <v>33</v>
      </c>
      <c r="B61" s="27" t="s">
        <v>11</v>
      </c>
      <c r="C61" s="19" t="s">
        <v>35</v>
      </c>
      <c r="D61" s="12">
        <v>142.5</v>
      </c>
      <c r="E61" s="62"/>
      <c r="F61" s="62" t="e">
        <f>#REF!+G61+#REF!+H61+I61+#REF!+#REF!</f>
        <v>#REF!</v>
      </c>
      <c r="G61" s="64" t="e">
        <f>#REF!</f>
        <v>#REF!</v>
      </c>
      <c r="H61" s="64" t="e">
        <f>#REF!</f>
        <v>#REF!</v>
      </c>
      <c r="I61" s="64" t="e">
        <f>#REF!</f>
        <v>#REF!</v>
      </c>
      <c r="J61" s="62" t="e">
        <f t="shared" si="11"/>
        <v>#REF!</v>
      </c>
      <c r="K61" s="94" t="e">
        <f t="shared" si="1"/>
        <v>#REF!</v>
      </c>
    </row>
    <row r="62" spans="1:12" ht="22.5" customHeight="1">
      <c r="A62" s="57">
        <v>5</v>
      </c>
      <c r="B62" s="17" t="s">
        <v>67</v>
      </c>
      <c r="C62" s="56" t="s">
        <v>1</v>
      </c>
      <c r="D62" s="11">
        <v>88.3</v>
      </c>
      <c r="E62" s="60">
        <v>242.29999999999998</v>
      </c>
      <c r="F62" s="60">
        <f t="shared" ref="F62:I62" si="14">F64+F69</f>
        <v>111.1</v>
      </c>
      <c r="G62" s="61">
        <f t="shared" si="14"/>
        <v>42.82</v>
      </c>
      <c r="H62" s="61">
        <f t="shared" si="14"/>
        <v>46.78</v>
      </c>
      <c r="I62" s="61">
        <f t="shared" si="14"/>
        <v>21.5</v>
      </c>
      <c r="J62" s="60">
        <f t="shared" si="11"/>
        <v>45.852249277754851</v>
      </c>
      <c r="K62" s="93">
        <f t="shared" si="1"/>
        <v>131.19999999999999</v>
      </c>
    </row>
    <row r="63" spans="1:12" ht="22.5" customHeight="1">
      <c r="A63" s="29" t="s">
        <v>86</v>
      </c>
      <c r="B63" s="20" t="s">
        <v>19</v>
      </c>
      <c r="C63" s="19" t="s">
        <v>38</v>
      </c>
      <c r="D63" s="12"/>
      <c r="E63" s="62"/>
      <c r="F63" s="62"/>
      <c r="G63" s="68"/>
      <c r="H63" s="64"/>
      <c r="I63" s="64"/>
      <c r="J63" s="62"/>
      <c r="K63" s="94"/>
    </row>
    <row r="64" spans="1:12" ht="22.5" customHeight="1">
      <c r="A64" s="25" t="s">
        <v>33</v>
      </c>
      <c r="B64" s="27" t="s">
        <v>9</v>
      </c>
      <c r="C64" s="19" t="s">
        <v>1</v>
      </c>
      <c r="D64" s="12">
        <v>75.3</v>
      </c>
      <c r="E64" s="62">
        <v>229.29999999999998</v>
      </c>
      <c r="F64" s="62">
        <f>SUM(G64:I64)</f>
        <v>101.2</v>
      </c>
      <c r="G64" s="69">
        <f>29.4+G67</f>
        <v>39.42</v>
      </c>
      <c r="H64" s="69">
        <f>32.9+H67</f>
        <v>44.58</v>
      </c>
      <c r="I64" s="69">
        <f>13+I67</f>
        <v>17.2</v>
      </c>
      <c r="J64" s="62">
        <f>F64/E64*100</f>
        <v>44.13432184910598</v>
      </c>
      <c r="K64" s="94">
        <f t="shared" si="1"/>
        <v>128.09999999999997</v>
      </c>
      <c r="L64" s="78"/>
    </row>
    <row r="65" spans="1:11" ht="22.5" customHeight="1">
      <c r="A65" s="25" t="s">
        <v>34</v>
      </c>
      <c r="B65" s="27" t="s">
        <v>10</v>
      </c>
      <c r="C65" s="19" t="s">
        <v>2</v>
      </c>
      <c r="D65" s="12">
        <v>736.19102416570763</v>
      </c>
      <c r="E65" s="62">
        <v>760</v>
      </c>
      <c r="F65" s="62">
        <v>758.8</v>
      </c>
      <c r="G65" s="64">
        <v>758.25</v>
      </c>
      <c r="H65" s="64">
        <v>759</v>
      </c>
      <c r="I65" s="64">
        <v>758.6</v>
      </c>
      <c r="J65" s="62">
        <f>F65/E65*100</f>
        <v>99.84210526315789</v>
      </c>
      <c r="K65" s="94">
        <f t="shared" si="1"/>
        <v>1.2000000000000455</v>
      </c>
    </row>
    <row r="66" spans="1:11" ht="22.5" customHeight="1">
      <c r="A66" s="25" t="s">
        <v>33</v>
      </c>
      <c r="B66" s="27" t="s">
        <v>11</v>
      </c>
      <c r="C66" s="19" t="s">
        <v>35</v>
      </c>
      <c r="D66" s="12">
        <f>D64*D65/10</f>
        <v>5543.5184119677779</v>
      </c>
      <c r="E66" s="62">
        <f>E64*E65/10</f>
        <v>17426.8</v>
      </c>
      <c r="F66" s="62">
        <f>F64*F65/10</f>
        <v>7679.0559999999996</v>
      </c>
      <c r="G66" s="64">
        <v>0</v>
      </c>
      <c r="H66" s="64">
        <v>0</v>
      </c>
      <c r="I66" s="64">
        <v>0</v>
      </c>
      <c r="J66" s="62">
        <f>F66/E66*100</f>
        <v>44.064636077765279</v>
      </c>
      <c r="K66" s="94">
        <f t="shared" si="1"/>
        <v>9747.7439999999988</v>
      </c>
    </row>
    <row r="67" spans="1:11" ht="22.5" customHeight="1">
      <c r="A67" s="25"/>
      <c r="B67" s="31" t="s">
        <v>66</v>
      </c>
      <c r="C67" s="19"/>
      <c r="D67" s="12"/>
      <c r="E67" s="62">
        <v>154</v>
      </c>
      <c r="F67" s="62">
        <f>SUM(G67:I67)</f>
        <v>25.9</v>
      </c>
      <c r="G67" s="64">
        <v>10.02</v>
      </c>
      <c r="H67" s="64">
        <v>11.68</v>
      </c>
      <c r="I67" s="64">
        <v>4.2</v>
      </c>
      <c r="J67" s="62">
        <f>F67/E67*100</f>
        <v>16.818181818181817</v>
      </c>
      <c r="K67" s="94">
        <f t="shared" si="1"/>
        <v>128.1</v>
      </c>
    </row>
    <row r="68" spans="1:11" ht="22.5" customHeight="1">
      <c r="A68" s="29" t="s">
        <v>87</v>
      </c>
      <c r="B68" s="20" t="s">
        <v>13</v>
      </c>
      <c r="C68" s="19" t="s">
        <v>38</v>
      </c>
      <c r="D68" s="11"/>
      <c r="E68" s="60"/>
      <c r="F68" s="60"/>
      <c r="G68" s="64"/>
      <c r="H68" s="64"/>
      <c r="I68" s="64"/>
      <c r="J68" s="62"/>
      <c r="K68" s="94"/>
    </row>
    <row r="69" spans="1:11" ht="22.5" customHeight="1">
      <c r="A69" s="25" t="s">
        <v>33</v>
      </c>
      <c r="B69" s="27" t="s">
        <v>9</v>
      </c>
      <c r="C69" s="19" t="s">
        <v>1</v>
      </c>
      <c r="D69" s="12">
        <v>13</v>
      </c>
      <c r="E69" s="62">
        <v>13</v>
      </c>
      <c r="F69" s="62">
        <f>SUM(G69:I69)</f>
        <v>9.8999999999999986</v>
      </c>
      <c r="G69" s="66">
        <v>3.4</v>
      </c>
      <c r="H69" s="64">
        <v>2.2000000000000002</v>
      </c>
      <c r="I69" s="64">
        <v>4.3</v>
      </c>
      <c r="J69" s="62">
        <f>F69/E69*100</f>
        <v>76.153846153846132</v>
      </c>
      <c r="K69" s="94">
        <f t="shared" si="1"/>
        <v>3.1000000000000014</v>
      </c>
    </row>
    <row r="70" spans="1:11" ht="22.5" customHeight="1">
      <c r="A70" s="25" t="s">
        <v>34</v>
      </c>
      <c r="B70" s="27" t="s">
        <v>10</v>
      </c>
      <c r="C70" s="19" t="s">
        <v>2</v>
      </c>
      <c r="D70" s="28">
        <v>13.441258741258739</v>
      </c>
      <c r="E70" s="64">
        <v>13.45</v>
      </c>
      <c r="F70" s="64">
        <v>13.66</v>
      </c>
      <c r="G70" s="64">
        <v>13.74</v>
      </c>
      <c r="H70" s="64">
        <v>13.3</v>
      </c>
      <c r="I70" s="64">
        <v>13.52</v>
      </c>
      <c r="J70" s="62">
        <f>F70/E70*100</f>
        <v>101.56133828996283</v>
      </c>
      <c r="K70" s="94"/>
    </row>
    <row r="71" spans="1:11" ht="22.5" customHeight="1">
      <c r="A71" s="25" t="s">
        <v>33</v>
      </c>
      <c r="B71" s="27" t="s">
        <v>11</v>
      </c>
      <c r="C71" s="19" t="s">
        <v>35</v>
      </c>
      <c r="D71" s="55">
        <f>D69*D70/10</f>
        <v>17.473636363636363</v>
      </c>
      <c r="E71" s="79">
        <f>E69*E70/10</f>
        <v>17.484999999999999</v>
      </c>
      <c r="F71" s="62">
        <f>F69*F70/10</f>
        <v>13.523399999999999</v>
      </c>
      <c r="G71" s="66">
        <f>G69*G70/10</f>
        <v>4.6715999999999998</v>
      </c>
      <c r="H71" s="66">
        <f t="shared" ref="H71:I71" si="15">H69*H70/10</f>
        <v>2.9260000000000006</v>
      </c>
      <c r="I71" s="66">
        <f t="shared" si="15"/>
        <v>5.8135999999999992</v>
      </c>
      <c r="J71" s="62">
        <f>F71/E71*100</f>
        <v>77.342865313125529</v>
      </c>
      <c r="K71" s="94">
        <f t="shared" si="1"/>
        <v>3.9616000000000007</v>
      </c>
    </row>
    <row r="72" spans="1:11" ht="22.5" customHeight="1">
      <c r="A72" s="57" t="s">
        <v>29</v>
      </c>
      <c r="B72" s="17" t="s">
        <v>106</v>
      </c>
      <c r="C72" s="56" t="s">
        <v>1</v>
      </c>
      <c r="D72" s="11">
        <v>4457.8799999999992</v>
      </c>
      <c r="E72" s="60">
        <v>4545.8799999999992</v>
      </c>
      <c r="F72" s="60">
        <f>SUM(G72:I72)</f>
        <v>4528.66</v>
      </c>
      <c r="G72" s="60">
        <f t="shared" ref="G72:I72" si="16">G74+G80+G85+G91+G100</f>
        <v>954.67000000000007</v>
      </c>
      <c r="H72" s="60">
        <f t="shared" si="16"/>
        <v>2874.7299999999996</v>
      </c>
      <c r="I72" s="60">
        <f t="shared" si="16"/>
        <v>699.26</v>
      </c>
      <c r="J72" s="60">
        <f>F72/E72*100</f>
        <v>99.621195456105326</v>
      </c>
      <c r="K72" s="93">
        <f t="shared" ref="K72:K134" si="17">E72-F72</f>
        <v>17.219999999999345</v>
      </c>
    </row>
    <row r="73" spans="1:11" ht="22.5" customHeight="1">
      <c r="A73" s="29">
        <v>1</v>
      </c>
      <c r="B73" s="20" t="s">
        <v>20</v>
      </c>
      <c r="C73" s="19" t="s">
        <v>38</v>
      </c>
      <c r="D73" s="11"/>
      <c r="E73" s="60"/>
      <c r="F73" s="60"/>
      <c r="G73" s="64"/>
      <c r="H73" s="64"/>
      <c r="I73" s="64"/>
      <c r="J73" s="62"/>
      <c r="K73" s="94"/>
    </row>
    <row r="74" spans="1:11" ht="22.5" customHeight="1">
      <c r="A74" s="25" t="s">
        <v>33</v>
      </c>
      <c r="B74" s="27" t="s">
        <v>9</v>
      </c>
      <c r="C74" s="19" t="s">
        <v>1</v>
      </c>
      <c r="D74" s="12">
        <v>357</v>
      </c>
      <c r="E74" s="62">
        <v>357</v>
      </c>
      <c r="F74" s="62">
        <f>SUM(G74:I74)</f>
        <v>357</v>
      </c>
      <c r="G74" s="64">
        <v>49</v>
      </c>
      <c r="H74" s="64">
        <v>61</v>
      </c>
      <c r="I74" s="64">
        <v>247</v>
      </c>
      <c r="J74" s="62">
        <f>F74/E74*100</f>
        <v>100</v>
      </c>
      <c r="K74" s="94"/>
    </row>
    <row r="75" spans="1:11" ht="27.75" customHeight="1">
      <c r="A75" s="25" t="s">
        <v>3</v>
      </c>
      <c r="B75" s="27" t="s">
        <v>69</v>
      </c>
      <c r="C75" s="19" t="s">
        <v>1</v>
      </c>
      <c r="D75" s="12">
        <v>246.3</v>
      </c>
      <c r="E75" s="62">
        <v>251.3</v>
      </c>
      <c r="F75" s="62">
        <f>SUM(G75:I75)</f>
        <v>246.3</v>
      </c>
      <c r="G75" s="64">
        <v>30.200000000000003</v>
      </c>
      <c r="H75" s="64">
        <v>45</v>
      </c>
      <c r="I75" s="64">
        <v>171.1</v>
      </c>
      <c r="J75" s="62">
        <f t="shared" ref="J75:J77" si="18">F75/E75*100</f>
        <v>98.010346199761244</v>
      </c>
      <c r="K75" s="94">
        <f t="shared" si="17"/>
        <v>5</v>
      </c>
    </row>
    <row r="76" spans="1:11" ht="22.5" customHeight="1">
      <c r="A76" s="25" t="s">
        <v>34</v>
      </c>
      <c r="B76" s="27" t="s">
        <v>10</v>
      </c>
      <c r="C76" s="19" t="s">
        <v>2</v>
      </c>
      <c r="D76" s="12">
        <v>10.299208003334721</v>
      </c>
      <c r="E76" s="62">
        <v>10.3</v>
      </c>
      <c r="F76" s="62">
        <v>10.5</v>
      </c>
      <c r="G76" s="66">
        <v>10</v>
      </c>
      <c r="H76" s="66">
        <v>9</v>
      </c>
      <c r="I76" s="66">
        <v>11</v>
      </c>
      <c r="J76" s="62">
        <f t="shared" si="18"/>
        <v>101.94174757281553</v>
      </c>
      <c r="K76" s="94"/>
    </row>
    <row r="77" spans="1:11" ht="22.5" customHeight="1">
      <c r="A77" s="25" t="s">
        <v>33</v>
      </c>
      <c r="B77" s="27" t="s">
        <v>11</v>
      </c>
      <c r="C77" s="19" t="s">
        <v>35</v>
      </c>
      <c r="D77" s="12">
        <f>D75*D76/10</f>
        <v>253.66949312213418</v>
      </c>
      <c r="E77" s="62">
        <f>E75*E76/10</f>
        <v>258.83900000000006</v>
      </c>
      <c r="F77" s="62">
        <f>F75*F76/10</f>
        <v>258.61500000000001</v>
      </c>
      <c r="G77" s="64">
        <f t="shared" ref="G77:I77" si="19">G75*G76/10</f>
        <v>30.2</v>
      </c>
      <c r="H77" s="64">
        <f t="shared" si="19"/>
        <v>40.5</v>
      </c>
      <c r="I77" s="64">
        <f t="shared" si="19"/>
        <v>188.20999999999998</v>
      </c>
      <c r="J77" s="62">
        <f t="shared" si="18"/>
        <v>99.913459718203185</v>
      </c>
      <c r="K77" s="94">
        <f t="shared" si="17"/>
        <v>0.22400000000004638</v>
      </c>
    </row>
    <row r="78" spans="1:11" s="34" customFormat="1" ht="22.5" hidden="1" customHeight="1">
      <c r="A78" s="32" t="s">
        <v>3</v>
      </c>
      <c r="B78" s="31" t="s">
        <v>76</v>
      </c>
      <c r="C78" s="36" t="s">
        <v>1</v>
      </c>
      <c r="D78" s="12">
        <v>42.980000000000004</v>
      </c>
      <c r="E78" s="62"/>
      <c r="F78" s="62" t="e">
        <f>#REF!+G78+#REF!+H78+I78+#REF!+#REF!</f>
        <v>#REF!</v>
      </c>
      <c r="G78" s="64" t="e">
        <f>#REF!</f>
        <v>#REF!</v>
      </c>
      <c r="H78" s="64" t="e">
        <f>#REF!</f>
        <v>#REF!</v>
      </c>
      <c r="I78" s="64" t="e">
        <f>#REF!</f>
        <v>#REF!</v>
      </c>
      <c r="J78" s="62" t="e">
        <f>F78/E78*100</f>
        <v>#REF!</v>
      </c>
      <c r="K78" s="94" t="e">
        <f t="shared" si="17"/>
        <v>#REF!</v>
      </c>
    </row>
    <row r="79" spans="1:11" ht="22.5" customHeight="1">
      <c r="A79" s="29">
        <v>2</v>
      </c>
      <c r="B79" s="20" t="s">
        <v>21</v>
      </c>
      <c r="C79" s="19" t="s">
        <v>38</v>
      </c>
      <c r="D79" s="11"/>
      <c r="E79" s="60"/>
      <c r="F79" s="60"/>
      <c r="G79" s="64"/>
      <c r="H79" s="64"/>
      <c r="I79" s="64"/>
      <c r="J79" s="62"/>
      <c r="K79" s="94">
        <f t="shared" si="17"/>
        <v>0</v>
      </c>
    </row>
    <row r="80" spans="1:11" ht="22.5" customHeight="1">
      <c r="A80" s="25" t="s">
        <v>33</v>
      </c>
      <c r="B80" s="27" t="s">
        <v>9</v>
      </c>
      <c r="C80" s="19" t="s">
        <v>1</v>
      </c>
      <c r="D80" s="12">
        <v>35.159999999999997</v>
      </c>
      <c r="E80" s="62">
        <v>35.159999999999997</v>
      </c>
      <c r="F80" s="62">
        <f>SUM(G80:I80)</f>
        <v>35.159999999999997</v>
      </c>
      <c r="G80" s="64">
        <v>3.2</v>
      </c>
      <c r="H80" s="64">
        <v>10.6</v>
      </c>
      <c r="I80" s="64">
        <v>21.36</v>
      </c>
      <c r="J80" s="62">
        <f>F80/E80*100</f>
        <v>100</v>
      </c>
      <c r="K80" s="94">
        <f t="shared" si="17"/>
        <v>0</v>
      </c>
    </row>
    <row r="81" spans="1:11" ht="22.5" customHeight="1">
      <c r="A81" s="25" t="s">
        <v>34</v>
      </c>
      <c r="B81" s="27" t="s">
        <v>10</v>
      </c>
      <c r="C81" s="19" t="s">
        <v>2</v>
      </c>
      <c r="D81" s="12">
        <v>15.572526416906822</v>
      </c>
      <c r="E81" s="62">
        <v>15.74</v>
      </c>
      <c r="F81" s="62">
        <v>15.8</v>
      </c>
      <c r="G81" s="66">
        <v>16</v>
      </c>
      <c r="H81" s="66">
        <v>14</v>
      </c>
      <c r="I81" s="66">
        <v>16</v>
      </c>
      <c r="J81" s="62">
        <f>F81/E81*100</f>
        <v>100.38119440914868</v>
      </c>
      <c r="K81" s="94"/>
    </row>
    <row r="82" spans="1:11" ht="22.5" customHeight="1">
      <c r="A82" s="25" t="s">
        <v>33</v>
      </c>
      <c r="B82" s="27" t="s">
        <v>11</v>
      </c>
      <c r="C82" s="19" t="s">
        <v>35</v>
      </c>
      <c r="D82" s="12">
        <f>D80*D81/10</f>
        <v>54.753002881844381</v>
      </c>
      <c r="E82" s="62">
        <f>E80*E81/10</f>
        <v>55.341839999999991</v>
      </c>
      <c r="F82" s="62">
        <f>F80*F81/10</f>
        <v>55.552800000000005</v>
      </c>
      <c r="G82" s="66">
        <f t="shared" ref="G82:I82" si="20">G80*G81/10</f>
        <v>5.12</v>
      </c>
      <c r="H82" s="66">
        <f t="shared" si="20"/>
        <v>14.84</v>
      </c>
      <c r="I82" s="66">
        <f t="shared" si="20"/>
        <v>34.176000000000002</v>
      </c>
      <c r="J82" s="62">
        <f>F82/E82*100</f>
        <v>100.3811944091487</v>
      </c>
      <c r="K82" s="94"/>
    </row>
    <row r="83" spans="1:11" ht="22.5" hidden="1" customHeight="1">
      <c r="A83" s="25"/>
      <c r="B83" s="31" t="s">
        <v>66</v>
      </c>
      <c r="C83" s="19" t="s">
        <v>1</v>
      </c>
      <c r="D83" s="11"/>
      <c r="E83" s="60"/>
      <c r="F83" s="60"/>
      <c r="G83" s="64" t="e">
        <f>#REF!</f>
        <v>#REF!</v>
      </c>
      <c r="H83" s="64" t="e">
        <f>#REF!</f>
        <v>#REF!</v>
      </c>
      <c r="I83" s="64" t="e">
        <f>#REF!</f>
        <v>#REF!</v>
      </c>
      <c r="J83" s="62" t="e">
        <f>F83/E83*100</f>
        <v>#DIV/0!</v>
      </c>
      <c r="K83" s="94">
        <f t="shared" si="17"/>
        <v>0</v>
      </c>
    </row>
    <row r="84" spans="1:11" ht="22.5" customHeight="1">
      <c r="A84" s="29">
        <v>3</v>
      </c>
      <c r="B84" s="20" t="s">
        <v>22</v>
      </c>
      <c r="C84" s="19" t="s">
        <v>38</v>
      </c>
      <c r="D84" s="11"/>
      <c r="E84" s="60"/>
      <c r="F84" s="60"/>
      <c r="G84" s="64"/>
      <c r="H84" s="64"/>
      <c r="I84" s="64"/>
      <c r="J84" s="62"/>
      <c r="K84" s="94"/>
    </row>
    <row r="85" spans="1:11" ht="22.5" customHeight="1">
      <c r="A85" s="25" t="s">
        <v>33</v>
      </c>
      <c r="B85" s="27" t="s">
        <v>9</v>
      </c>
      <c r="C85" s="19" t="s">
        <v>1</v>
      </c>
      <c r="D85" s="12">
        <v>3416.1</v>
      </c>
      <c r="E85" s="62">
        <v>3416.1</v>
      </c>
      <c r="F85" s="62">
        <f>SUM(G85:I85)</f>
        <v>3416.1</v>
      </c>
      <c r="G85" s="66">
        <v>651</v>
      </c>
      <c r="H85" s="64">
        <v>2541.1</v>
      </c>
      <c r="I85" s="66">
        <v>224</v>
      </c>
      <c r="J85" s="62">
        <f t="shared" ref="J85:J128" si="21">F85/E85*100</f>
        <v>100</v>
      </c>
      <c r="K85" s="94"/>
    </row>
    <row r="86" spans="1:11" ht="25.5" customHeight="1">
      <c r="A86" s="25" t="s">
        <v>33</v>
      </c>
      <c r="B86" s="27" t="s">
        <v>112</v>
      </c>
      <c r="C86" s="19" t="s">
        <v>1</v>
      </c>
      <c r="D86" s="12">
        <v>1797.9299999999998</v>
      </c>
      <c r="E86" s="62">
        <v>1797.9299999999998</v>
      </c>
      <c r="F86" s="62">
        <f>SUM(G86:I86)</f>
        <v>1797.9299999999998</v>
      </c>
      <c r="G86" s="66">
        <v>205</v>
      </c>
      <c r="H86" s="64">
        <v>1592.9299999999998</v>
      </c>
      <c r="I86" s="66">
        <v>0</v>
      </c>
      <c r="J86" s="62">
        <f t="shared" si="21"/>
        <v>100</v>
      </c>
      <c r="K86" s="94"/>
    </row>
    <row r="87" spans="1:11" ht="22.5" customHeight="1">
      <c r="A87" s="25" t="s">
        <v>3</v>
      </c>
      <c r="B87" s="27" t="s">
        <v>77</v>
      </c>
      <c r="C87" s="19" t="s">
        <v>1</v>
      </c>
      <c r="D87" s="12">
        <v>2871.9</v>
      </c>
      <c r="E87" s="62">
        <v>3341.9</v>
      </c>
      <c r="F87" s="63">
        <f>SUM(G87:I87)</f>
        <v>2871.9</v>
      </c>
      <c r="G87" s="66">
        <v>480</v>
      </c>
      <c r="H87" s="64">
        <v>2191.9</v>
      </c>
      <c r="I87" s="66">
        <v>200</v>
      </c>
      <c r="J87" s="62">
        <f t="shared" si="21"/>
        <v>85.936144109638235</v>
      </c>
      <c r="K87" s="94">
        <f t="shared" si="17"/>
        <v>470</v>
      </c>
    </row>
    <row r="88" spans="1:11" ht="22.5" customHeight="1">
      <c r="A88" s="25" t="s">
        <v>34</v>
      </c>
      <c r="B88" s="27" t="s">
        <v>10</v>
      </c>
      <c r="C88" s="19" t="s">
        <v>2</v>
      </c>
      <c r="D88" s="12">
        <v>15.185695214024175</v>
      </c>
      <c r="E88" s="62">
        <v>15</v>
      </c>
      <c r="F88" s="62">
        <v>15.25</v>
      </c>
      <c r="G88" s="64">
        <v>14.86</v>
      </c>
      <c r="H88" s="64">
        <v>15.28</v>
      </c>
      <c r="I88" s="64">
        <v>15.24</v>
      </c>
      <c r="J88" s="62">
        <f t="shared" si="21"/>
        <v>101.66666666666666</v>
      </c>
      <c r="K88" s="94"/>
    </row>
    <row r="89" spans="1:11" ht="22.5" customHeight="1">
      <c r="A89" s="25" t="s">
        <v>33</v>
      </c>
      <c r="B89" s="27" t="s">
        <v>11</v>
      </c>
      <c r="C89" s="19" t="s">
        <v>35</v>
      </c>
      <c r="D89" s="12">
        <f>D87*D88/10</f>
        <v>4361.1798085156024</v>
      </c>
      <c r="E89" s="62">
        <f>E87*E88/10</f>
        <v>5012.8500000000004</v>
      </c>
      <c r="F89" s="62">
        <f>F87*F88/10</f>
        <v>4379.6475</v>
      </c>
      <c r="G89" s="64">
        <f t="shared" ref="G89:I89" si="22">G87*G88/10</f>
        <v>713.28</v>
      </c>
      <c r="H89" s="64">
        <f t="shared" si="22"/>
        <v>3349.2232000000004</v>
      </c>
      <c r="I89" s="64">
        <f t="shared" si="22"/>
        <v>304.8</v>
      </c>
      <c r="J89" s="62">
        <f t="shared" si="21"/>
        <v>87.368413178132201</v>
      </c>
      <c r="K89" s="94">
        <f t="shared" si="17"/>
        <v>633.20250000000033</v>
      </c>
    </row>
    <row r="90" spans="1:11" ht="22.5" hidden="1" customHeight="1">
      <c r="A90" s="25"/>
      <c r="B90" s="31" t="s">
        <v>66</v>
      </c>
      <c r="C90" s="19" t="s">
        <v>1</v>
      </c>
      <c r="D90" s="12">
        <v>53</v>
      </c>
      <c r="E90" s="62"/>
      <c r="F90" s="62" t="e">
        <f>SUM(#REF!+G90+#REF!+H90+I90+#REF!+#REF!)</f>
        <v>#REF!</v>
      </c>
      <c r="G90" s="64" t="e">
        <f>#REF!</f>
        <v>#REF!</v>
      </c>
      <c r="H90" s="64"/>
      <c r="I90" s="64" t="e">
        <f>#REF!</f>
        <v>#REF!</v>
      </c>
      <c r="J90" s="62" t="e">
        <f t="shared" si="21"/>
        <v>#REF!</v>
      </c>
      <c r="K90" s="94" t="e">
        <f t="shared" si="17"/>
        <v>#REF!</v>
      </c>
    </row>
    <row r="91" spans="1:11" s="38" customFormat="1" ht="22.5" customHeight="1">
      <c r="A91" s="29">
        <v>4</v>
      </c>
      <c r="B91" s="20" t="s">
        <v>90</v>
      </c>
      <c r="C91" s="37" t="s">
        <v>38</v>
      </c>
      <c r="D91" s="11">
        <v>403.38</v>
      </c>
      <c r="E91" s="60">
        <v>468.38</v>
      </c>
      <c r="F91" s="60">
        <f>SUM(G91:I91)</f>
        <v>455.65999999999997</v>
      </c>
      <c r="G91" s="61">
        <f t="shared" ref="G91" si="23">G92+G93</f>
        <v>98.52</v>
      </c>
      <c r="H91" s="61">
        <f t="shared" ref="H91" si="24">H92+H93</f>
        <v>204.90999999999997</v>
      </c>
      <c r="I91" s="61">
        <f t="shared" ref="I91" si="25">I92+I93</f>
        <v>152.22999999999999</v>
      </c>
      <c r="J91" s="62">
        <f t="shared" si="21"/>
        <v>97.284256373030445</v>
      </c>
      <c r="K91" s="94">
        <f t="shared" si="17"/>
        <v>12.720000000000027</v>
      </c>
    </row>
    <row r="92" spans="1:11" ht="22.5" customHeight="1">
      <c r="A92" s="25" t="s">
        <v>33</v>
      </c>
      <c r="B92" s="27" t="s">
        <v>91</v>
      </c>
      <c r="C92" s="19" t="s">
        <v>1</v>
      </c>
      <c r="D92" s="12">
        <v>338.12</v>
      </c>
      <c r="E92" s="62">
        <v>403.38</v>
      </c>
      <c r="F92" s="62">
        <f>SUM(G92:I92)</f>
        <v>403.38</v>
      </c>
      <c r="G92" s="64">
        <v>94.42</v>
      </c>
      <c r="H92" s="64">
        <v>168.92999999999998</v>
      </c>
      <c r="I92" s="64">
        <v>140.03</v>
      </c>
      <c r="J92" s="62">
        <f t="shared" si="21"/>
        <v>100</v>
      </c>
      <c r="K92" s="94">
        <f t="shared" si="17"/>
        <v>0</v>
      </c>
    </row>
    <row r="93" spans="1:11" ht="22.5" customHeight="1">
      <c r="A93" s="57" t="s">
        <v>33</v>
      </c>
      <c r="B93" s="17" t="s">
        <v>109</v>
      </c>
      <c r="C93" s="56" t="s">
        <v>1</v>
      </c>
      <c r="D93" s="11">
        <v>65.260000000000005</v>
      </c>
      <c r="E93" s="60">
        <v>65</v>
      </c>
      <c r="F93" s="60">
        <f>SUM(G93:I93)</f>
        <v>52.28</v>
      </c>
      <c r="G93" s="60">
        <f t="shared" ref="G93:I93" si="26">SUM(G96:G99)</f>
        <v>4.0999999999999996</v>
      </c>
      <c r="H93" s="60">
        <f t="shared" si="26"/>
        <v>35.980000000000004</v>
      </c>
      <c r="I93" s="60">
        <f t="shared" si="26"/>
        <v>12.2</v>
      </c>
      <c r="J93" s="62">
        <f t="shared" si="21"/>
        <v>80.430769230769229</v>
      </c>
      <c r="K93" s="94">
        <f t="shared" si="17"/>
        <v>12.719999999999999</v>
      </c>
    </row>
    <row r="94" spans="1:11" ht="22.5" hidden="1" customHeight="1">
      <c r="A94" s="39" t="s">
        <v>101</v>
      </c>
      <c r="B94" s="31" t="s">
        <v>111</v>
      </c>
      <c r="C94" s="19" t="s">
        <v>1</v>
      </c>
      <c r="D94" s="12">
        <v>143.37</v>
      </c>
      <c r="E94" s="62"/>
      <c r="F94" s="62"/>
      <c r="G94" s="64"/>
      <c r="H94" s="64"/>
      <c r="I94" s="64"/>
      <c r="J94" s="62" t="e">
        <f t="shared" si="21"/>
        <v>#DIV/0!</v>
      </c>
      <c r="K94" s="94">
        <f t="shared" si="17"/>
        <v>0</v>
      </c>
    </row>
    <row r="95" spans="1:11" ht="22.5" hidden="1" customHeight="1">
      <c r="A95" s="39" t="s">
        <v>101</v>
      </c>
      <c r="B95" s="31" t="s">
        <v>110</v>
      </c>
      <c r="C95" s="19" t="s">
        <v>1</v>
      </c>
      <c r="D95" s="12">
        <v>0</v>
      </c>
      <c r="E95" s="62"/>
      <c r="F95" s="62"/>
      <c r="G95" s="64"/>
      <c r="H95" s="64"/>
      <c r="I95" s="64"/>
      <c r="J95" s="62" t="e">
        <f t="shared" si="21"/>
        <v>#DIV/0!</v>
      </c>
      <c r="K95" s="94">
        <f t="shared" si="17"/>
        <v>0</v>
      </c>
    </row>
    <row r="96" spans="1:11" s="54" customFormat="1" ht="22.5" customHeight="1">
      <c r="A96" s="50" t="s">
        <v>121</v>
      </c>
      <c r="B96" s="51" t="s">
        <v>122</v>
      </c>
      <c r="C96" s="52"/>
      <c r="D96" s="53">
        <v>26.3</v>
      </c>
      <c r="E96" s="70">
        <v>10</v>
      </c>
      <c r="F96" s="70">
        <f>SUM(G96:I96)</f>
        <v>7.95</v>
      </c>
      <c r="G96" s="69">
        <v>0</v>
      </c>
      <c r="H96" s="69">
        <v>4.45</v>
      </c>
      <c r="I96" s="69">
        <v>3.5</v>
      </c>
      <c r="J96" s="70">
        <f t="shared" si="21"/>
        <v>79.5</v>
      </c>
      <c r="K96" s="94">
        <f t="shared" si="17"/>
        <v>2.0499999999999998</v>
      </c>
    </row>
    <row r="97" spans="1:11" ht="22.5" hidden="1" customHeight="1">
      <c r="A97" s="39" t="s">
        <v>121</v>
      </c>
      <c r="B97" s="31" t="s">
        <v>123</v>
      </c>
      <c r="C97" s="19"/>
      <c r="D97" s="12"/>
      <c r="E97" s="62"/>
      <c r="F97" s="62"/>
      <c r="G97" s="64"/>
      <c r="H97" s="64"/>
      <c r="I97" s="64"/>
      <c r="J97" s="62" t="e">
        <f t="shared" si="21"/>
        <v>#DIV/0!</v>
      </c>
      <c r="K97" s="94">
        <f t="shared" si="17"/>
        <v>0</v>
      </c>
    </row>
    <row r="98" spans="1:11" s="54" customFormat="1" ht="22.5" customHeight="1">
      <c r="A98" s="50" t="s">
        <v>121</v>
      </c>
      <c r="B98" s="51" t="s">
        <v>124</v>
      </c>
      <c r="C98" s="52"/>
      <c r="D98" s="53">
        <v>14.1</v>
      </c>
      <c r="E98" s="70">
        <v>51</v>
      </c>
      <c r="F98" s="70">
        <f>SUM(H98:I98)</f>
        <v>37.730000000000004</v>
      </c>
      <c r="G98" s="69">
        <v>2</v>
      </c>
      <c r="H98" s="69">
        <v>31.53</v>
      </c>
      <c r="I98" s="69">
        <v>6.2</v>
      </c>
      <c r="J98" s="62">
        <f t="shared" si="21"/>
        <v>73.980392156862749</v>
      </c>
      <c r="K98" s="94">
        <f t="shared" si="17"/>
        <v>13.269999999999996</v>
      </c>
    </row>
    <row r="99" spans="1:11" ht="22.5" customHeight="1">
      <c r="A99" s="39" t="s">
        <v>121</v>
      </c>
      <c r="B99" s="31" t="s">
        <v>125</v>
      </c>
      <c r="C99" s="19"/>
      <c r="D99" s="12">
        <v>15.629999999999999</v>
      </c>
      <c r="E99" s="62">
        <v>2</v>
      </c>
      <c r="F99" s="62">
        <f>SUM(G99:I99)</f>
        <v>4.5999999999999996</v>
      </c>
      <c r="G99" s="64">
        <v>2.1</v>
      </c>
      <c r="H99" s="64">
        <v>0</v>
      </c>
      <c r="I99" s="64">
        <v>2.5</v>
      </c>
      <c r="J99" s="62">
        <f t="shared" si="21"/>
        <v>229.99999999999997</v>
      </c>
      <c r="K99" s="94"/>
    </row>
    <row r="100" spans="1:11" s="38" customFormat="1" ht="22.5" customHeight="1">
      <c r="A100" s="29">
        <v>5</v>
      </c>
      <c r="B100" s="20" t="s">
        <v>89</v>
      </c>
      <c r="C100" s="37" t="s">
        <v>1</v>
      </c>
      <c r="D100" s="11">
        <v>246.24</v>
      </c>
      <c r="E100" s="60">
        <v>269.24</v>
      </c>
      <c r="F100" s="60">
        <f>SUM(G100:I100)</f>
        <v>264.74</v>
      </c>
      <c r="G100" s="71">
        <f t="shared" ref="G100" si="27">G101+G102</f>
        <v>152.94999999999999</v>
      </c>
      <c r="H100" s="71">
        <f t="shared" ref="H100" si="28">H101+H102</f>
        <v>57.12</v>
      </c>
      <c r="I100" s="71">
        <f t="shared" ref="I100" si="29">I101+I102</f>
        <v>54.669999999999995</v>
      </c>
      <c r="J100" s="60">
        <f t="shared" si="21"/>
        <v>98.328628732729157</v>
      </c>
      <c r="K100" s="93">
        <f t="shared" si="17"/>
        <v>4.5</v>
      </c>
    </row>
    <row r="101" spans="1:11" ht="22.5" customHeight="1">
      <c r="A101" s="25" t="s">
        <v>3</v>
      </c>
      <c r="B101" s="27" t="s">
        <v>91</v>
      </c>
      <c r="C101" s="19" t="s">
        <v>1</v>
      </c>
      <c r="D101" s="11">
        <v>204.32</v>
      </c>
      <c r="E101" s="60">
        <v>246.24</v>
      </c>
      <c r="F101" s="62">
        <f>SUM(G101:I101)</f>
        <v>246.24</v>
      </c>
      <c r="G101" s="64">
        <v>143.85</v>
      </c>
      <c r="H101" s="64">
        <v>53.62</v>
      </c>
      <c r="I101" s="64">
        <v>48.769999999999996</v>
      </c>
      <c r="J101" s="62">
        <f t="shared" si="21"/>
        <v>100</v>
      </c>
      <c r="K101" s="94">
        <f t="shared" si="17"/>
        <v>0</v>
      </c>
    </row>
    <row r="102" spans="1:11" ht="22.5" customHeight="1">
      <c r="A102" s="57" t="s">
        <v>3</v>
      </c>
      <c r="B102" s="27" t="s">
        <v>114</v>
      </c>
      <c r="C102" s="19"/>
      <c r="D102" s="12">
        <v>41.92</v>
      </c>
      <c r="E102" s="62">
        <v>23</v>
      </c>
      <c r="F102" s="63">
        <f>SUM(G102:I102)</f>
        <v>18.5</v>
      </c>
      <c r="G102" s="66">
        <v>9.1</v>
      </c>
      <c r="H102" s="66">
        <v>3.5</v>
      </c>
      <c r="I102" s="66">
        <v>5.9</v>
      </c>
      <c r="J102" s="62">
        <f t="shared" si="21"/>
        <v>80.434782608695656</v>
      </c>
      <c r="K102" s="94">
        <f t="shared" si="17"/>
        <v>4.5</v>
      </c>
    </row>
    <row r="103" spans="1:11" s="34" customFormat="1" ht="22.5" hidden="1" customHeight="1">
      <c r="A103" s="40" t="s">
        <v>101</v>
      </c>
      <c r="B103" s="31" t="s">
        <v>93</v>
      </c>
      <c r="C103" s="33" t="s">
        <v>1</v>
      </c>
      <c r="D103" s="11">
        <v>0</v>
      </c>
      <c r="E103" s="60"/>
      <c r="F103" s="60"/>
      <c r="G103" s="64" t="e">
        <f>#REF!</f>
        <v>#REF!</v>
      </c>
      <c r="H103" s="64" t="e">
        <f>#REF!</f>
        <v>#REF!</v>
      </c>
      <c r="I103" s="64" t="e">
        <f>#REF!</f>
        <v>#REF!</v>
      </c>
      <c r="J103" s="62" t="e">
        <f t="shared" si="21"/>
        <v>#DIV/0!</v>
      </c>
      <c r="K103" s="94">
        <f t="shared" si="17"/>
        <v>0</v>
      </c>
    </row>
    <row r="104" spans="1:11" s="34" customFormat="1" ht="22.5" hidden="1" customHeight="1">
      <c r="A104" s="40" t="s">
        <v>101</v>
      </c>
      <c r="B104" s="31" t="s">
        <v>94</v>
      </c>
      <c r="C104" s="33" t="s">
        <v>1</v>
      </c>
      <c r="D104" s="11">
        <v>0</v>
      </c>
      <c r="E104" s="60"/>
      <c r="F104" s="60"/>
      <c r="G104" s="64" t="e">
        <f>#REF!</f>
        <v>#REF!</v>
      </c>
      <c r="H104" s="64" t="e">
        <f>#REF!</f>
        <v>#REF!</v>
      </c>
      <c r="I104" s="64" t="e">
        <f>#REF!</f>
        <v>#REF!</v>
      </c>
      <c r="J104" s="62" t="e">
        <f t="shared" si="21"/>
        <v>#DIV/0!</v>
      </c>
      <c r="K104" s="94">
        <f t="shared" si="17"/>
        <v>0</v>
      </c>
    </row>
    <row r="105" spans="1:11" ht="22.5" customHeight="1">
      <c r="A105" s="57" t="s">
        <v>88</v>
      </c>
      <c r="B105" s="17" t="s">
        <v>70</v>
      </c>
      <c r="C105" s="56" t="s">
        <v>1</v>
      </c>
      <c r="D105" s="11">
        <v>1196.73</v>
      </c>
      <c r="E105" s="60">
        <v>1158.73</v>
      </c>
      <c r="F105" s="60">
        <f>SUM(G105:I105)</f>
        <v>1158.73</v>
      </c>
      <c r="G105" s="60">
        <v>303.29000000000002</v>
      </c>
      <c r="H105" s="60">
        <v>427.20000000000005</v>
      </c>
      <c r="I105" s="60">
        <v>428.24</v>
      </c>
      <c r="J105" s="60">
        <f t="shared" si="21"/>
        <v>100</v>
      </c>
      <c r="K105" s="93">
        <f t="shared" si="17"/>
        <v>0</v>
      </c>
    </row>
    <row r="106" spans="1:11" s="18" customFormat="1" ht="22.5" customHeight="1">
      <c r="A106" s="57">
        <v>1</v>
      </c>
      <c r="B106" s="17" t="s">
        <v>23</v>
      </c>
      <c r="C106" s="56" t="s">
        <v>1</v>
      </c>
      <c r="D106" s="11">
        <v>535.9</v>
      </c>
      <c r="E106" s="60">
        <v>447.9</v>
      </c>
      <c r="F106" s="60">
        <f>SUM(G106:I106)</f>
        <v>526</v>
      </c>
      <c r="G106" s="64">
        <v>141.35</v>
      </c>
      <c r="H106" s="64">
        <f>176.55-4.1</f>
        <v>172.45000000000002</v>
      </c>
      <c r="I106" s="64">
        <f>218-5.8</f>
        <v>212.2</v>
      </c>
      <c r="J106" s="62">
        <f t="shared" si="21"/>
        <v>117.43692788568877</v>
      </c>
      <c r="K106" s="94"/>
    </row>
    <row r="107" spans="1:11" ht="22.5" customHeight="1">
      <c r="A107" s="57">
        <v>2</v>
      </c>
      <c r="B107" s="17" t="s">
        <v>95</v>
      </c>
      <c r="C107" s="56" t="s">
        <v>1</v>
      </c>
      <c r="D107" s="11">
        <v>660.83</v>
      </c>
      <c r="E107" s="60">
        <v>710.83</v>
      </c>
      <c r="F107" s="60">
        <f>SUM(G107:I107)</f>
        <v>697.29</v>
      </c>
      <c r="G107" s="61">
        <v>180.20000000000002</v>
      </c>
      <c r="H107" s="61">
        <v>287.65000000000003</v>
      </c>
      <c r="I107" s="61">
        <v>229.43999999999997</v>
      </c>
      <c r="J107" s="60">
        <f t="shared" si="21"/>
        <v>98.095184502623681</v>
      </c>
      <c r="K107" s="93">
        <f t="shared" si="17"/>
        <v>13.540000000000077</v>
      </c>
    </row>
    <row r="108" spans="1:11" ht="22.5" customHeight="1">
      <c r="A108" s="25" t="s">
        <v>32</v>
      </c>
      <c r="B108" s="27" t="s">
        <v>92</v>
      </c>
      <c r="C108" s="19" t="s">
        <v>1</v>
      </c>
      <c r="D108" s="11">
        <v>553.86</v>
      </c>
      <c r="E108" s="60">
        <v>660.83</v>
      </c>
      <c r="F108" s="60">
        <f>SUM(G108:I108)</f>
        <v>660.83</v>
      </c>
      <c r="G108" s="64">
        <v>161.94000000000003</v>
      </c>
      <c r="H108" s="64">
        <v>287.65000000000003</v>
      </c>
      <c r="I108" s="64">
        <v>211.23999999999998</v>
      </c>
      <c r="J108" s="62">
        <f t="shared" si="21"/>
        <v>100</v>
      </c>
      <c r="K108" s="94"/>
    </row>
    <row r="109" spans="1:11" ht="22.5" hidden="1" customHeight="1">
      <c r="A109" s="25" t="s">
        <v>3</v>
      </c>
      <c r="B109" s="27" t="s">
        <v>98</v>
      </c>
      <c r="C109" s="19" t="s">
        <v>1</v>
      </c>
      <c r="D109" s="12">
        <v>1389.7100000000003</v>
      </c>
      <c r="E109" s="62"/>
      <c r="F109" s="62" t="e">
        <f>#REF!+G109+#REF!+H109+I109+#REF!+#REF!</f>
        <v>#REF!</v>
      </c>
      <c r="G109" s="64">
        <v>161.94000000000003</v>
      </c>
      <c r="H109" s="64">
        <v>287.65000000000003</v>
      </c>
      <c r="I109" s="64">
        <v>211.23999999999998</v>
      </c>
      <c r="J109" s="62" t="e">
        <f t="shared" si="21"/>
        <v>#REF!</v>
      </c>
      <c r="K109" s="94" t="e">
        <f t="shared" si="17"/>
        <v>#REF!</v>
      </c>
    </row>
    <row r="110" spans="1:11" ht="22.5" hidden="1" customHeight="1">
      <c r="A110" s="25" t="s">
        <v>3</v>
      </c>
      <c r="B110" s="31" t="s">
        <v>108</v>
      </c>
      <c r="C110" s="19" t="s">
        <v>1</v>
      </c>
      <c r="D110" s="12">
        <v>102.94</v>
      </c>
      <c r="E110" s="62"/>
      <c r="F110" s="62">
        <v>122.94</v>
      </c>
      <c r="G110" s="64">
        <v>0</v>
      </c>
      <c r="H110" s="64">
        <v>0</v>
      </c>
      <c r="I110" s="64">
        <v>0</v>
      </c>
      <c r="J110" s="62" t="e">
        <f t="shared" si="21"/>
        <v>#DIV/0!</v>
      </c>
      <c r="K110" s="94">
        <f t="shared" si="17"/>
        <v>-122.94</v>
      </c>
    </row>
    <row r="111" spans="1:11" ht="22.5" hidden="1" customHeight="1">
      <c r="A111" s="25" t="s">
        <v>3</v>
      </c>
      <c r="B111" s="31" t="s">
        <v>103</v>
      </c>
      <c r="C111" s="19" t="s">
        <v>1</v>
      </c>
      <c r="D111" s="12">
        <v>87.539999999999992</v>
      </c>
      <c r="E111" s="62"/>
      <c r="F111" s="62">
        <v>118.88999999999999</v>
      </c>
      <c r="G111" s="64">
        <v>0</v>
      </c>
      <c r="H111" s="64">
        <v>0</v>
      </c>
      <c r="I111" s="64">
        <v>0</v>
      </c>
      <c r="J111" s="62" t="e">
        <f t="shared" si="21"/>
        <v>#DIV/0!</v>
      </c>
      <c r="K111" s="94">
        <f t="shared" si="17"/>
        <v>-118.88999999999999</v>
      </c>
    </row>
    <row r="112" spans="1:11" ht="22.5" customHeight="1">
      <c r="A112" s="25" t="s">
        <v>14</v>
      </c>
      <c r="B112" s="27" t="s">
        <v>114</v>
      </c>
      <c r="C112" s="19" t="s">
        <v>1</v>
      </c>
      <c r="D112" s="11">
        <v>255.91</v>
      </c>
      <c r="E112" s="60">
        <v>50</v>
      </c>
      <c r="F112" s="60">
        <f>SUM(G112:I112)</f>
        <v>36.46</v>
      </c>
      <c r="G112" s="60">
        <v>18.260000000000002</v>
      </c>
      <c r="H112" s="60">
        <v>0</v>
      </c>
      <c r="I112" s="60">
        <v>18.2</v>
      </c>
      <c r="J112" s="62">
        <f t="shared" si="21"/>
        <v>72.92</v>
      </c>
      <c r="K112" s="94">
        <f t="shared" si="17"/>
        <v>13.54</v>
      </c>
    </row>
    <row r="113" spans="1:11" ht="22.5" hidden="1" customHeight="1">
      <c r="A113" s="57" t="s">
        <v>3</v>
      </c>
      <c r="B113" s="31" t="s">
        <v>108</v>
      </c>
      <c r="C113" s="19" t="s">
        <v>1</v>
      </c>
      <c r="D113" s="14">
        <v>20</v>
      </c>
      <c r="E113" s="72"/>
      <c r="F113" s="72"/>
      <c r="G113" s="64"/>
      <c r="H113" s="64"/>
      <c r="I113" s="64"/>
      <c r="J113" s="62" t="e">
        <f t="shared" si="21"/>
        <v>#DIV/0!</v>
      </c>
      <c r="K113" s="94">
        <f t="shared" si="17"/>
        <v>0</v>
      </c>
    </row>
    <row r="114" spans="1:11" ht="22.5" hidden="1" customHeight="1">
      <c r="A114" s="57" t="s">
        <v>3</v>
      </c>
      <c r="B114" s="31" t="s">
        <v>103</v>
      </c>
      <c r="C114" s="19" t="s">
        <v>1</v>
      </c>
      <c r="D114" s="12">
        <v>31.35</v>
      </c>
      <c r="E114" s="62"/>
      <c r="F114" s="62"/>
      <c r="G114" s="64"/>
      <c r="H114" s="64"/>
      <c r="I114" s="64"/>
      <c r="J114" s="62" t="e">
        <f t="shared" si="21"/>
        <v>#DIV/0!</v>
      </c>
      <c r="K114" s="94">
        <f t="shared" si="17"/>
        <v>0</v>
      </c>
    </row>
    <row r="115" spans="1:11" s="18" customFormat="1" ht="22.5" customHeight="1">
      <c r="A115" s="57" t="s">
        <v>99</v>
      </c>
      <c r="B115" s="17" t="s">
        <v>96</v>
      </c>
      <c r="C115" s="56" t="s">
        <v>97</v>
      </c>
      <c r="D115" s="44">
        <v>0</v>
      </c>
      <c r="E115" s="73">
        <v>18000</v>
      </c>
      <c r="F115" s="73">
        <f>SUM(G115:I115)</f>
        <v>14810</v>
      </c>
      <c r="G115" s="73">
        <v>5810</v>
      </c>
      <c r="H115" s="73">
        <v>4510</v>
      </c>
      <c r="I115" s="73">
        <v>4490</v>
      </c>
      <c r="J115" s="60">
        <f t="shared" si="21"/>
        <v>82.277777777777786</v>
      </c>
      <c r="K115" s="93">
        <f t="shared" si="17"/>
        <v>3190</v>
      </c>
    </row>
    <row r="116" spans="1:11" s="18" customFormat="1" ht="22.5" hidden="1" customHeight="1">
      <c r="A116" s="57" t="s">
        <v>100</v>
      </c>
      <c r="B116" s="17" t="s">
        <v>107</v>
      </c>
      <c r="C116" s="56" t="s">
        <v>1</v>
      </c>
      <c r="D116" s="11">
        <v>0</v>
      </c>
      <c r="E116" s="60"/>
      <c r="F116" s="60"/>
      <c r="G116" s="64" t="e">
        <f>#REF!</f>
        <v>#REF!</v>
      </c>
      <c r="H116" s="64" t="e">
        <f>#REF!</f>
        <v>#REF!</v>
      </c>
      <c r="I116" s="64" t="e">
        <f>#REF!</f>
        <v>#REF!</v>
      </c>
      <c r="J116" s="62" t="e">
        <f t="shared" si="21"/>
        <v>#DIV/0!</v>
      </c>
      <c r="K116" s="94">
        <f t="shared" si="17"/>
        <v>0</v>
      </c>
    </row>
    <row r="117" spans="1:11" ht="22.5" hidden="1" customHeight="1">
      <c r="A117" s="39" t="s">
        <v>102</v>
      </c>
      <c r="B117" s="27" t="s">
        <v>98</v>
      </c>
      <c r="C117" s="19" t="s">
        <v>1</v>
      </c>
      <c r="D117" s="12"/>
      <c r="E117" s="62"/>
      <c r="F117" s="62"/>
      <c r="G117" s="64" t="e">
        <f>#REF!</f>
        <v>#REF!</v>
      </c>
      <c r="H117" s="64" t="e">
        <f>#REF!</f>
        <v>#REF!</v>
      </c>
      <c r="I117" s="64" t="e">
        <f>#REF!</f>
        <v>#REF!</v>
      </c>
      <c r="J117" s="62" t="e">
        <f t="shared" si="21"/>
        <v>#DIV/0!</v>
      </c>
      <c r="K117" s="94">
        <f t="shared" si="17"/>
        <v>0</v>
      </c>
    </row>
    <row r="118" spans="1:11" ht="22.5" hidden="1" customHeight="1">
      <c r="A118" s="25" t="s">
        <v>3</v>
      </c>
      <c r="B118" s="27" t="s">
        <v>108</v>
      </c>
      <c r="C118" s="19" t="s">
        <v>1</v>
      </c>
      <c r="D118" s="12"/>
      <c r="E118" s="62"/>
      <c r="F118" s="62"/>
      <c r="G118" s="64" t="e">
        <f>#REF!</f>
        <v>#REF!</v>
      </c>
      <c r="H118" s="64" t="e">
        <f>#REF!</f>
        <v>#REF!</v>
      </c>
      <c r="I118" s="64" t="e">
        <f>#REF!</f>
        <v>#REF!</v>
      </c>
      <c r="J118" s="62" t="e">
        <f t="shared" si="21"/>
        <v>#DIV/0!</v>
      </c>
      <c r="K118" s="94">
        <f t="shared" si="17"/>
        <v>0</v>
      </c>
    </row>
    <row r="119" spans="1:11" ht="22.5" customHeight="1">
      <c r="A119" s="57" t="s">
        <v>100</v>
      </c>
      <c r="B119" s="17" t="s">
        <v>116</v>
      </c>
      <c r="C119" s="56" t="s">
        <v>1</v>
      </c>
      <c r="D119" s="15">
        <v>90.899999999999991</v>
      </c>
      <c r="E119" s="74">
        <v>104.9</v>
      </c>
      <c r="F119" s="74">
        <f>SUM(G119:I119)</f>
        <v>102.19999999999999</v>
      </c>
      <c r="G119" s="74">
        <f t="shared" ref="G119:I119" si="30">G126+G127+G128+G130</f>
        <v>25.4</v>
      </c>
      <c r="H119" s="74">
        <f t="shared" si="30"/>
        <v>67.2</v>
      </c>
      <c r="I119" s="74">
        <f t="shared" si="30"/>
        <v>9.6</v>
      </c>
      <c r="J119" s="60">
        <f t="shared" si="21"/>
        <v>97.426120114394649</v>
      </c>
      <c r="K119" s="93">
        <f t="shared" si="17"/>
        <v>2.7000000000000171</v>
      </c>
    </row>
    <row r="120" spans="1:11" s="18" customFormat="1" ht="22.5" hidden="1" customHeight="1">
      <c r="A120" s="32"/>
      <c r="B120" s="31" t="s">
        <v>66</v>
      </c>
      <c r="C120" s="33" t="s">
        <v>1</v>
      </c>
      <c r="D120" s="45">
        <v>47.5</v>
      </c>
      <c r="E120" s="75"/>
      <c r="F120" s="75"/>
      <c r="G120" s="64" t="e">
        <f>#REF!</f>
        <v>#REF!</v>
      </c>
      <c r="H120" s="64" t="e">
        <f>#REF!</f>
        <v>#REF!</v>
      </c>
      <c r="I120" s="64" t="e">
        <f>#REF!</f>
        <v>#REF!</v>
      </c>
      <c r="J120" s="62" t="e">
        <f t="shared" si="21"/>
        <v>#DIV/0!</v>
      </c>
      <c r="K120" s="94">
        <f t="shared" si="17"/>
        <v>0</v>
      </c>
    </row>
    <row r="121" spans="1:11" ht="22.5" hidden="1" customHeight="1">
      <c r="A121" s="32">
        <v>1</v>
      </c>
      <c r="B121" s="31" t="s">
        <v>115</v>
      </c>
      <c r="C121" s="33"/>
      <c r="D121" s="46">
        <v>19.100000000000001</v>
      </c>
      <c r="E121" s="76"/>
      <c r="F121" s="76"/>
      <c r="G121" s="64" t="e">
        <f>#REF!</f>
        <v>#REF!</v>
      </c>
      <c r="H121" s="64" t="e">
        <f>#REF!</f>
        <v>#REF!</v>
      </c>
      <c r="I121" s="64" t="e">
        <f>#REF!</f>
        <v>#REF!</v>
      </c>
      <c r="J121" s="62" t="e">
        <f t="shared" si="21"/>
        <v>#DIV/0!</v>
      </c>
      <c r="K121" s="94">
        <f t="shared" si="17"/>
        <v>0</v>
      </c>
    </row>
    <row r="122" spans="1:11" ht="22.5" hidden="1" customHeight="1">
      <c r="A122" s="25" t="s">
        <v>3</v>
      </c>
      <c r="B122" s="27" t="s">
        <v>117</v>
      </c>
      <c r="C122" s="19" t="s">
        <v>1</v>
      </c>
      <c r="D122" s="12">
        <v>18</v>
      </c>
      <c r="E122" s="62"/>
      <c r="F122" s="62"/>
      <c r="G122" s="64" t="e">
        <f>#REF!</f>
        <v>#REF!</v>
      </c>
      <c r="H122" s="64" t="e">
        <f>#REF!</f>
        <v>#REF!</v>
      </c>
      <c r="I122" s="64" t="e">
        <f>#REF!</f>
        <v>#REF!</v>
      </c>
      <c r="J122" s="62" t="e">
        <f t="shared" si="21"/>
        <v>#DIV/0!</v>
      </c>
      <c r="K122" s="94">
        <f t="shared" si="17"/>
        <v>0</v>
      </c>
    </row>
    <row r="123" spans="1:11" ht="22.5" hidden="1" customHeight="1">
      <c r="A123" s="25" t="s">
        <v>3</v>
      </c>
      <c r="B123" s="27" t="s">
        <v>118</v>
      </c>
      <c r="C123" s="19"/>
      <c r="D123" s="12">
        <v>1.1000000000000001</v>
      </c>
      <c r="E123" s="62"/>
      <c r="F123" s="62"/>
      <c r="G123" s="64" t="e">
        <f>#REF!</f>
        <v>#REF!</v>
      </c>
      <c r="H123" s="64" t="e">
        <f>#REF!</f>
        <v>#REF!</v>
      </c>
      <c r="I123" s="64" t="e">
        <f>#REF!</f>
        <v>#REF!</v>
      </c>
      <c r="J123" s="62" t="e">
        <f t="shared" si="21"/>
        <v>#DIV/0!</v>
      </c>
      <c r="K123" s="94">
        <f t="shared" si="17"/>
        <v>0</v>
      </c>
    </row>
    <row r="124" spans="1:11" ht="22.5" hidden="1" customHeight="1">
      <c r="A124" s="32">
        <v>2</v>
      </c>
      <c r="B124" s="31" t="s">
        <v>119</v>
      </c>
      <c r="C124" s="33" t="s">
        <v>1</v>
      </c>
      <c r="D124" s="12">
        <v>46.4</v>
      </c>
      <c r="E124" s="62"/>
      <c r="F124" s="62"/>
      <c r="G124" s="64" t="e">
        <f>#REF!</f>
        <v>#REF!</v>
      </c>
      <c r="H124" s="64" t="e">
        <f>#REF!</f>
        <v>#REF!</v>
      </c>
      <c r="I124" s="64" t="e">
        <f>#REF!</f>
        <v>#REF!</v>
      </c>
      <c r="J124" s="62" t="e">
        <f t="shared" si="21"/>
        <v>#DIV/0!</v>
      </c>
      <c r="K124" s="94">
        <f t="shared" si="17"/>
        <v>0</v>
      </c>
    </row>
    <row r="125" spans="1:11" s="18" customFormat="1" ht="22.5" hidden="1" customHeight="1">
      <c r="A125" s="32">
        <v>3</v>
      </c>
      <c r="B125" s="31" t="s">
        <v>120</v>
      </c>
      <c r="C125" s="33" t="s">
        <v>1</v>
      </c>
      <c r="D125" s="45">
        <v>75</v>
      </c>
      <c r="E125" s="75"/>
      <c r="F125" s="75"/>
      <c r="G125" s="64" t="e">
        <f>#REF!</f>
        <v>#REF!</v>
      </c>
      <c r="H125" s="64" t="e">
        <f>#REF!</f>
        <v>#REF!</v>
      </c>
      <c r="I125" s="64" t="e">
        <f>#REF!</f>
        <v>#REF!</v>
      </c>
      <c r="J125" s="62" t="e">
        <f t="shared" si="21"/>
        <v>#DIV/0!</v>
      </c>
      <c r="K125" s="94">
        <f t="shared" si="17"/>
        <v>0</v>
      </c>
    </row>
    <row r="126" spans="1:11" s="18" customFormat="1" ht="27" customHeight="1">
      <c r="A126" s="25" t="s">
        <v>126</v>
      </c>
      <c r="B126" s="27" t="s">
        <v>135</v>
      </c>
      <c r="C126" s="19" t="s">
        <v>1</v>
      </c>
      <c r="D126" s="45">
        <v>22.8</v>
      </c>
      <c r="E126" s="75">
        <v>22.8</v>
      </c>
      <c r="F126" s="75">
        <f t="shared" ref="F126:F131" si="31">SUM(G126:I126)</f>
        <v>22.8</v>
      </c>
      <c r="G126" s="64">
        <v>6.1</v>
      </c>
      <c r="H126" s="64">
        <v>10</v>
      </c>
      <c r="I126" s="64">
        <v>6.7</v>
      </c>
      <c r="J126" s="62">
        <f t="shared" si="21"/>
        <v>100</v>
      </c>
      <c r="K126" s="94"/>
    </row>
    <row r="127" spans="1:11" s="18" customFormat="1" ht="27" customHeight="1">
      <c r="A127" s="25" t="s">
        <v>127</v>
      </c>
      <c r="B127" s="27" t="s">
        <v>136</v>
      </c>
      <c r="C127" s="19" t="s">
        <v>1</v>
      </c>
      <c r="D127" s="45">
        <v>0</v>
      </c>
      <c r="E127" s="75">
        <v>14</v>
      </c>
      <c r="F127" s="75">
        <f t="shared" si="31"/>
        <v>11.3</v>
      </c>
      <c r="G127" s="64">
        <v>5</v>
      </c>
      <c r="H127" s="64">
        <v>3.8</v>
      </c>
      <c r="I127" s="64">
        <v>2.5</v>
      </c>
      <c r="J127" s="62">
        <f t="shared" si="21"/>
        <v>80.714285714285722</v>
      </c>
      <c r="K127" s="94">
        <f t="shared" si="17"/>
        <v>2.6999999999999993</v>
      </c>
    </row>
    <row r="128" spans="1:11" s="18" customFormat="1" ht="22.5" customHeight="1">
      <c r="A128" s="25" t="s">
        <v>128</v>
      </c>
      <c r="B128" s="27" t="s">
        <v>129</v>
      </c>
      <c r="C128" s="19" t="s">
        <v>1</v>
      </c>
      <c r="D128" s="45">
        <v>6.1</v>
      </c>
      <c r="E128" s="75">
        <v>6.1</v>
      </c>
      <c r="F128" s="75">
        <f t="shared" si="31"/>
        <v>6.1</v>
      </c>
      <c r="G128" s="64">
        <v>2.2999999999999998</v>
      </c>
      <c r="H128" s="64">
        <v>3.4</v>
      </c>
      <c r="I128" s="64">
        <v>0.4</v>
      </c>
      <c r="J128" s="62">
        <f t="shared" si="21"/>
        <v>100</v>
      </c>
      <c r="K128" s="94"/>
    </row>
    <row r="129" spans="1:11" s="18" customFormat="1" ht="22.5" customHeight="1">
      <c r="A129" s="57" t="s">
        <v>3</v>
      </c>
      <c r="B129" s="31" t="s">
        <v>130</v>
      </c>
      <c r="C129" s="33" t="s">
        <v>1</v>
      </c>
      <c r="D129" s="45">
        <v>0</v>
      </c>
      <c r="E129" s="75">
        <v>0</v>
      </c>
      <c r="F129" s="75">
        <f t="shared" si="31"/>
        <v>0</v>
      </c>
      <c r="G129" s="64">
        <v>0</v>
      </c>
      <c r="H129" s="64">
        <v>0</v>
      </c>
      <c r="I129" s="64">
        <v>0</v>
      </c>
      <c r="J129" s="62"/>
      <c r="K129" s="94"/>
    </row>
    <row r="130" spans="1:11" s="18" customFormat="1" ht="24.75" customHeight="1">
      <c r="A130" s="25" t="s">
        <v>131</v>
      </c>
      <c r="B130" s="27" t="s">
        <v>120</v>
      </c>
      <c r="C130" s="19" t="s">
        <v>1</v>
      </c>
      <c r="D130" s="45">
        <v>72</v>
      </c>
      <c r="E130" s="75">
        <v>62</v>
      </c>
      <c r="F130" s="75">
        <f t="shared" si="31"/>
        <v>62</v>
      </c>
      <c r="G130" s="64">
        <v>12</v>
      </c>
      <c r="H130" s="64">
        <v>50</v>
      </c>
      <c r="I130" s="64">
        <v>0</v>
      </c>
      <c r="J130" s="62">
        <f t="shared" ref="J130:J139" si="32">F130/E130*100</f>
        <v>100</v>
      </c>
      <c r="K130" s="94"/>
    </row>
    <row r="131" spans="1:11" s="18" customFormat="1" ht="24.75" customHeight="1">
      <c r="A131" s="57" t="s">
        <v>138</v>
      </c>
      <c r="B131" s="17" t="s">
        <v>139</v>
      </c>
      <c r="C131" s="56" t="s">
        <v>1</v>
      </c>
      <c r="D131" s="47">
        <v>117.34</v>
      </c>
      <c r="E131" s="80">
        <v>117.34</v>
      </c>
      <c r="F131" s="60">
        <f t="shared" si="31"/>
        <v>117.34</v>
      </c>
      <c r="G131" s="61">
        <v>40.61</v>
      </c>
      <c r="H131" s="61">
        <v>70.62</v>
      </c>
      <c r="I131" s="61">
        <v>6.11</v>
      </c>
      <c r="J131" s="60">
        <f t="shared" si="32"/>
        <v>100</v>
      </c>
      <c r="K131" s="93"/>
    </row>
    <row r="132" spans="1:11" s="18" customFormat="1" ht="24.75" customHeight="1">
      <c r="A132" s="57"/>
      <c r="B132" s="58" t="s">
        <v>143</v>
      </c>
      <c r="C132" s="59" t="s">
        <v>1</v>
      </c>
      <c r="D132" s="47">
        <v>117.34</v>
      </c>
      <c r="E132" s="80">
        <v>131</v>
      </c>
      <c r="F132" s="60">
        <f t="shared" ref="F132:F139" si="33">SUM(G132:I132)</f>
        <v>131</v>
      </c>
      <c r="G132" s="61">
        <v>40</v>
      </c>
      <c r="H132" s="61">
        <v>51</v>
      </c>
      <c r="I132" s="61">
        <v>40</v>
      </c>
      <c r="J132" s="60">
        <f t="shared" si="32"/>
        <v>100</v>
      </c>
      <c r="K132" s="93"/>
    </row>
    <row r="133" spans="1:11" ht="22.5" customHeight="1">
      <c r="A133" s="57" t="s">
        <v>30</v>
      </c>
      <c r="B133" s="21" t="s">
        <v>41</v>
      </c>
      <c r="C133" s="56" t="s">
        <v>39</v>
      </c>
      <c r="D133" s="44">
        <v>77142</v>
      </c>
      <c r="E133" s="73">
        <v>78431</v>
      </c>
      <c r="F133" s="73">
        <f t="shared" si="33"/>
        <v>74997</v>
      </c>
      <c r="G133" s="73">
        <f t="shared" ref="G133:I133" si="34">G134+G139</f>
        <v>24059</v>
      </c>
      <c r="H133" s="73">
        <f t="shared" si="34"/>
        <v>18283</v>
      </c>
      <c r="I133" s="73">
        <f t="shared" si="34"/>
        <v>32655</v>
      </c>
      <c r="J133" s="60">
        <f t="shared" si="32"/>
        <v>95.621629202738717</v>
      </c>
      <c r="K133" s="93">
        <f t="shared" si="17"/>
        <v>3434</v>
      </c>
    </row>
    <row r="134" spans="1:11" ht="22.5" customHeight="1">
      <c r="A134" s="57" t="s">
        <v>8</v>
      </c>
      <c r="B134" s="20" t="s">
        <v>71</v>
      </c>
      <c r="C134" s="37" t="s">
        <v>39</v>
      </c>
      <c r="D134" s="44">
        <v>22213</v>
      </c>
      <c r="E134" s="73">
        <v>23522</v>
      </c>
      <c r="F134" s="73">
        <f t="shared" si="33"/>
        <v>22345</v>
      </c>
      <c r="G134" s="73">
        <f t="shared" ref="G134:I134" si="35">G135+G136+G137+G138</f>
        <v>8151</v>
      </c>
      <c r="H134" s="73">
        <f t="shared" si="35"/>
        <v>7492</v>
      </c>
      <c r="I134" s="73">
        <f t="shared" si="35"/>
        <v>6702</v>
      </c>
      <c r="J134" s="60">
        <f t="shared" si="32"/>
        <v>94.996173794745346</v>
      </c>
      <c r="K134" s="93">
        <f t="shared" si="17"/>
        <v>1177</v>
      </c>
    </row>
    <row r="135" spans="1:11" ht="22.5" customHeight="1">
      <c r="A135" s="25">
        <v>1</v>
      </c>
      <c r="B135" s="27" t="s">
        <v>24</v>
      </c>
      <c r="C135" s="19" t="s">
        <v>39</v>
      </c>
      <c r="D135" s="13">
        <v>6</v>
      </c>
      <c r="E135" s="63">
        <v>6</v>
      </c>
      <c r="F135" s="63">
        <f t="shared" si="33"/>
        <v>7</v>
      </c>
      <c r="G135" s="66">
        <f>3</f>
        <v>3</v>
      </c>
      <c r="H135" s="66">
        <v>0</v>
      </c>
      <c r="I135" s="66">
        <f>3+1</f>
        <v>4</v>
      </c>
      <c r="J135" s="62">
        <f t="shared" si="32"/>
        <v>116.66666666666667</v>
      </c>
      <c r="K135" s="94"/>
    </row>
    <row r="136" spans="1:11" ht="22.5" customHeight="1">
      <c r="A136" s="25">
        <v>2</v>
      </c>
      <c r="B136" s="27" t="s">
        <v>25</v>
      </c>
      <c r="C136" s="19" t="s">
        <v>39</v>
      </c>
      <c r="D136" s="13">
        <v>5601</v>
      </c>
      <c r="E136" s="63">
        <v>6156</v>
      </c>
      <c r="F136" s="63">
        <f t="shared" si="33"/>
        <v>5827</v>
      </c>
      <c r="G136" s="66">
        <f>2128+50+7+5</f>
        <v>2190</v>
      </c>
      <c r="H136" s="66">
        <f>2385+50+17+5</f>
        <v>2457</v>
      </c>
      <c r="I136" s="66">
        <f>1115+50+10+5</f>
        <v>1180</v>
      </c>
      <c r="J136" s="62">
        <f t="shared" si="32"/>
        <v>94.655620532813515</v>
      </c>
      <c r="K136" s="94">
        <f t="shared" ref="K136:K150" si="36">E136-F136</f>
        <v>329</v>
      </c>
    </row>
    <row r="137" spans="1:11" ht="22.5" customHeight="1">
      <c r="A137" s="25">
        <v>3</v>
      </c>
      <c r="B137" s="27" t="s">
        <v>26</v>
      </c>
      <c r="C137" s="19" t="s">
        <v>39</v>
      </c>
      <c r="D137" s="13">
        <v>15493</v>
      </c>
      <c r="E137" s="63">
        <v>16247</v>
      </c>
      <c r="F137" s="63">
        <f t="shared" si="33"/>
        <v>15404</v>
      </c>
      <c r="G137" s="66">
        <f>5505+80+10</f>
        <v>5595</v>
      </c>
      <c r="H137" s="66">
        <f>4727+70+10</f>
        <v>4807</v>
      </c>
      <c r="I137" s="66">
        <f>4932+60+10</f>
        <v>5002</v>
      </c>
      <c r="J137" s="62">
        <f t="shared" si="32"/>
        <v>94.811349787653114</v>
      </c>
      <c r="K137" s="94">
        <f t="shared" si="36"/>
        <v>843</v>
      </c>
    </row>
    <row r="138" spans="1:11" ht="22.5" customHeight="1">
      <c r="A138" s="25">
        <v>4</v>
      </c>
      <c r="B138" s="27" t="s">
        <v>27</v>
      </c>
      <c r="C138" s="19" t="s">
        <v>39</v>
      </c>
      <c r="D138" s="13">
        <v>1113</v>
      </c>
      <c r="E138" s="63">
        <v>1113</v>
      </c>
      <c r="F138" s="63">
        <f t="shared" si="33"/>
        <v>1107</v>
      </c>
      <c r="G138" s="66">
        <f>365-2</f>
        <v>363</v>
      </c>
      <c r="H138" s="66">
        <f>225+3</f>
        <v>228</v>
      </c>
      <c r="I138" s="66">
        <f>523-7</f>
        <v>516</v>
      </c>
      <c r="J138" s="62">
        <f t="shared" si="32"/>
        <v>99.460916442048514</v>
      </c>
      <c r="K138" s="94">
        <f t="shared" si="36"/>
        <v>6</v>
      </c>
    </row>
    <row r="139" spans="1:11" s="34" customFormat="1" ht="22.5" customHeight="1">
      <c r="A139" s="29" t="s">
        <v>29</v>
      </c>
      <c r="B139" s="20" t="s">
        <v>28</v>
      </c>
      <c r="C139" s="37" t="s">
        <v>39</v>
      </c>
      <c r="D139" s="44">
        <v>54929</v>
      </c>
      <c r="E139" s="73">
        <v>54909</v>
      </c>
      <c r="F139" s="73">
        <f t="shared" si="33"/>
        <v>52652</v>
      </c>
      <c r="G139" s="77">
        <f>15768+90+50</f>
        <v>15908</v>
      </c>
      <c r="H139" s="77">
        <f>10641+100+50</f>
        <v>10791</v>
      </c>
      <c r="I139" s="77">
        <f>25823+80+50</f>
        <v>25953</v>
      </c>
      <c r="J139" s="60">
        <f t="shared" si="32"/>
        <v>95.889562731064132</v>
      </c>
      <c r="K139" s="93">
        <f t="shared" si="36"/>
        <v>2257</v>
      </c>
    </row>
    <row r="140" spans="1:11" s="18" customFormat="1" ht="22.5" customHeight="1">
      <c r="A140" s="57" t="s">
        <v>31</v>
      </c>
      <c r="B140" s="17" t="s">
        <v>72</v>
      </c>
      <c r="C140" s="56"/>
      <c r="D140" s="12"/>
      <c r="E140" s="62"/>
      <c r="F140" s="62"/>
      <c r="G140" s="64"/>
      <c r="H140" s="64"/>
      <c r="I140" s="64"/>
      <c r="J140" s="62"/>
      <c r="K140" s="94"/>
    </row>
    <row r="141" spans="1:11" s="18" customFormat="1" ht="22.5" customHeight="1">
      <c r="A141" s="57" t="s">
        <v>58</v>
      </c>
      <c r="B141" s="17" t="s">
        <v>73</v>
      </c>
      <c r="C141" s="56" t="s">
        <v>35</v>
      </c>
      <c r="D141" s="11">
        <v>125.7454</v>
      </c>
      <c r="E141" s="60">
        <v>129.02600000000001</v>
      </c>
      <c r="F141" s="60">
        <f>SUM(G141:I141)</f>
        <v>3.96</v>
      </c>
      <c r="G141" s="74">
        <f t="shared" ref="G141" si="37">G143+G150</f>
        <v>1.3499999999999999</v>
      </c>
      <c r="H141" s="74">
        <f t="shared" ref="H141" si="38">H143+H150</f>
        <v>1.3699999999999999</v>
      </c>
      <c r="I141" s="74">
        <f t="shared" ref="I141" si="39">I143+I150</f>
        <v>1.24</v>
      </c>
      <c r="J141" s="60">
        <f t="shared" ref="J141:J150" si="40">F141/E141*100</f>
        <v>3.0691488537194052</v>
      </c>
      <c r="K141" s="93">
        <f t="shared" si="36"/>
        <v>125.06600000000002</v>
      </c>
    </row>
    <row r="142" spans="1:11" ht="22.5" customHeight="1">
      <c r="A142" s="57" t="s">
        <v>8</v>
      </c>
      <c r="B142" s="17" t="s">
        <v>105</v>
      </c>
      <c r="C142" s="56" t="s">
        <v>1</v>
      </c>
      <c r="D142" s="12">
        <v>28.85</v>
      </c>
      <c r="E142" s="62">
        <v>31.15</v>
      </c>
      <c r="F142" s="62">
        <f>SUM(G142:I142)</f>
        <v>31.15</v>
      </c>
      <c r="G142" s="60">
        <f t="shared" ref="G142:I142" si="41">G144+G147</f>
        <v>16.2</v>
      </c>
      <c r="H142" s="60">
        <f t="shared" si="41"/>
        <v>4.95</v>
      </c>
      <c r="I142" s="60">
        <f t="shared" si="41"/>
        <v>10</v>
      </c>
      <c r="J142" s="60">
        <f t="shared" si="40"/>
        <v>100</v>
      </c>
      <c r="K142" s="93">
        <f t="shared" si="36"/>
        <v>0</v>
      </c>
    </row>
    <row r="143" spans="1:11" s="18" customFormat="1" ht="22.5" customHeight="1">
      <c r="A143" s="25" t="s">
        <v>3</v>
      </c>
      <c r="B143" s="17" t="s">
        <v>78</v>
      </c>
      <c r="C143" s="37" t="s">
        <v>35</v>
      </c>
      <c r="D143" s="15">
        <v>119.2454</v>
      </c>
      <c r="E143" s="74">
        <v>121.92600000000002</v>
      </c>
      <c r="F143" s="74"/>
      <c r="G143" s="74">
        <f t="shared" ref="G143" si="42">G146+G149</f>
        <v>0</v>
      </c>
      <c r="H143" s="74">
        <f t="shared" ref="H143" si="43">H146+H149</f>
        <v>0</v>
      </c>
      <c r="I143" s="74">
        <f t="shared" ref="I143" si="44">I146+I149</f>
        <v>0</v>
      </c>
      <c r="J143" s="60">
        <f t="shared" si="40"/>
        <v>0</v>
      </c>
      <c r="K143" s="93">
        <f t="shared" si="36"/>
        <v>121.92600000000002</v>
      </c>
    </row>
    <row r="144" spans="1:11" s="18" customFormat="1" ht="22.5" customHeight="1">
      <c r="A144" s="57">
        <v>1</v>
      </c>
      <c r="B144" s="17" t="s">
        <v>74</v>
      </c>
      <c r="C144" s="56" t="s">
        <v>1</v>
      </c>
      <c r="D144" s="11">
        <v>23.59</v>
      </c>
      <c r="E144" s="60">
        <v>23.59</v>
      </c>
      <c r="F144" s="60">
        <f>SUM(G144:I144)</f>
        <v>23.59</v>
      </c>
      <c r="G144" s="61">
        <v>10.9</v>
      </c>
      <c r="H144" s="61">
        <v>3.69</v>
      </c>
      <c r="I144" s="61">
        <v>9</v>
      </c>
      <c r="J144" s="60">
        <f t="shared" si="40"/>
        <v>100</v>
      </c>
      <c r="K144" s="93">
        <f t="shared" si="36"/>
        <v>0</v>
      </c>
    </row>
    <row r="145" spans="1:11" ht="22.5" customHeight="1">
      <c r="A145" s="25" t="s">
        <v>3</v>
      </c>
      <c r="B145" s="27" t="s">
        <v>10</v>
      </c>
      <c r="C145" s="19" t="s">
        <v>2</v>
      </c>
      <c r="D145" s="12">
        <v>48.997557077625579</v>
      </c>
      <c r="E145" s="62">
        <v>50.5</v>
      </c>
      <c r="F145" s="62"/>
      <c r="G145" s="66"/>
      <c r="H145" s="66"/>
      <c r="I145" s="66"/>
      <c r="J145" s="62">
        <f t="shared" si="40"/>
        <v>0</v>
      </c>
      <c r="K145" s="94">
        <f t="shared" si="36"/>
        <v>50.5</v>
      </c>
    </row>
    <row r="146" spans="1:11" ht="22.5" customHeight="1">
      <c r="A146" s="25" t="s">
        <v>3</v>
      </c>
      <c r="B146" s="27" t="s">
        <v>11</v>
      </c>
      <c r="C146" s="19" t="s">
        <v>35</v>
      </c>
      <c r="D146" s="12">
        <f>D144*D145/10</f>
        <v>115.58523714611874</v>
      </c>
      <c r="E146" s="62">
        <f>E144*E145/10</f>
        <v>119.12950000000001</v>
      </c>
      <c r="F146" s="62"/>
      <c r="G146" s="64">
        <v>0</v>
      </c>
      <c r="H146" s="64">
        <v>0</v>
      </c>
      <c r="I146" s="64">
        <v>0</v>
      </c>
      <c r="J146" s="62">
        <f t="shared" si="40"/>
        <v>0</v>
      </c>
      <c r="K146" s="94">
        <f t="shared" si="36"/>
        <v>119.12950000000001</v>
      </c>
    </row>
    <row r="147" spans="1:11" s="18" customFormat="1" ht="22.5" customHeight="1">
      <c r="A147" s="57">
        <v>2</v>
      </c>
      <c r="B147" s="17" t="s">
        <v>75</v>
      </c>
      <c r="C147" s="56" t="s">
        <v>1</v>
      </c>
      <c r="D147" s="11">
        <v>5.26</v>
      </c>
      <c r="E147" s="60">
        <v>7.56</v>
      </c>
      <c r="F147" s="60">
        <f>SUM(G147:I147)</f>
        <v>7.56</v>
      </c>
      <c r="G147" s="61">
        <f>3+2.3</f>
        <v>5.3</v>
      </c>
      <c r="H147" s="61">
        <v>1.26</v>
      </c>
      <c r="I147" s="61">
        <v>1</v>
      </c>
      <c r="J147" s="60">
        <f t="shared" si="40"/>
        <v>100</v>
      </c>
      <c r="K147" s="93">
        <f t="shared" si="36"/>
        <v>0</v>
      </c>
    </row>
    <row r="148" spans="1:11" ht="22.5" customHeight="1">
      <c r="A148" s="25" t="s">
        <v>3</v>
      </c>
      <c r="B148" s="27" t="s">
        <v>10</v>
      </c>
      <c r="C148" s="19" t="s">
        <v>2</v>
      </c>
      <c r="D148" s="12">
        <v>3.3041389504804135</v>
      </c>
      <c r="E148" s="62">
        <v>5.5</v>
      </c>
      <c r="F148" s="62"/>
      <c r="G148" s="64"/>
      <c r="H148" s="64"/>
      <c r="I148" s="64"/>
      <c r="J148" s="62">
        <f t="shared" si="40"/>
        <v>0</v>
      </c>
      <c r="K148" s="94">
        <f t="shared" si="36"/>
        <v>5.5</v>
      </c>
    </row>
    <row r="149" spans="1:11" ht="22.5" customHeight="1">
      <c r="A149" s="25" t="s">
        <v>3</v>
      </c>
      <c r="B149" s="27" t="s">
        <v>11</v>
      </c>
      <c r="C149" s="19" t="s">
        <v>35</v>
      </c>
      <c r="D149" s="12">
        <f>D147*D148/10</f>
        <v>1.7379770879526972</v>
      </c>
      <c r="E149" s="62">
        <f>E147*E148/10</f>
        <v>4.1579999999999995</v>
      </c>
      <c r="F149" s="62"/>
      <c r="G149" s="64">
        <v>0</v>
      </c>
      <c r="H149" s="64">
        <v>0</v>
      </c>
      <c r="I149" s="64">
        <v>0</v>
      </c>
      <c r="J149" s="62">
        <f t="shared" si="40"/>
        <v>0</v>
      </c>
      <c r="K149" s="94">
        <f t="shared" si="36"/>
        <v>4.1579999999999995</v>
      </c>
    </row>
    <row r="150" spans="1:11" s="18" customFormat="1" ht="22.5" customHeight="1">
      <c r="A150" s="57" t="s">
        <v>29</v>
      </c>
      <c r="B150" s="17" t="s">
        <v>113</v>
      </c>
      <c r="C150" s="56" t="s">
        <v>35</v>
      </c>
      <c r="D150" s="12">
        <v>6.5000000000000009</v>
      </c>
      <c r="E150" s="62">
        <v>7.1</v>
      </c>
      <c r="F150" s="62">
        <f>SUM(G150:I150)</f>
        <v>3.96</v>
      </c>
      <c r="G150" s="64">
        <f>0.3+0.15+0.25+0.45+0.2</f>
        <v>1.3499999999999999</v>
      </c>
      <c r="H150" s="64">
        <f>0.3+0.15+0.25+0.47+0.2</f>
        <v>1.3699999999999999</v>
      </c>
      <c r="I150" s="64">
        <f>0.25+0.15+0.2+0.44+0.2</f>
        <v>1.24</v>
      </c>
      <c r="J150" s="62">
        <f t="shared" si="40"/>
        <v>55.774647887323944</v>
      </c>
      <c r="K150" s="94">
        <f t="shared" si="36"/>
        <v>3.1399999999999997</v>
      </c>
    </row>
  </sheetData>
  <mergeCells count="11">
    <mergeCell ref="G3:I3"/>
    <mergeCell ref="K3:K4"/>
    <mergeCell ref="A1:K1"/>
    <mergeCell ref="A2:K2"/>
    <mergeCell ref="D3:D4"/>
    <mergeCell ref="A3:A4"/>
    <mergeCell ref="B3:B4"/>
    <mergeCell ref="C3:C4"/>
    <mergeCell ref="F3:F4"/>
    <mergeCell ref="E3:E4"/>
    <mergeCell ref="J3:J4"/>
  </mergeCells>
  <printOptions horizontalCentered="1"/>
  <pageMargins left="0.35433070866141703" right="0.15748031496063" top="0.43307086614173201" bottom="0.47244094488188998" header="0.15748031496063" footer="0.15748031496063"/>
  <pageSetup scale="64" fitToHeight="0" orientation="portrait" r:id="rId1"/>
  <headerFooter alignWithMargins="0">
    <oddFooter>&amp;C&amp;P</oddFooter>
  </headerFooter>
  <ignoredErrors>
    <ignoredError sqref="F55:F57 F78:F79 F73 F60:F62 F40 F29 F17 G83 G59:G61 G13 H83 H59:H61 H13 I83 I59:I61 I13 G103:G104 H103:H104 I103:I104 G119 H119 I119 G52 H52 I52 G78 H78 I78 G82 H82 I82 G77 H77 I77 G90 H90 I90 G89 H89 I89 G113:G114 H113:H114 I113:I114 F21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26"/>
  <sheetViews>
    <sheetView showFormulas="1" workbookViewId="0">
      <selection activeCell="C1" sqref="C1"/>
    </sheetView>
  </sheetViews>
  <sheetFormatPr defaultColWidth="9.140625" defaultRowHeight="12.75"/>
  <cols>
    <col min="1" max="1" width="29.85546875" style="2" customWidth="1"/>
    <col min="2" max="2" width="1.140625" style="2" customWidth="1"/>
    <col min="3" max="3" width="32.28515625" style="2" customWidth="1"/>
    <col min="4" max="16384" width="9.140625" style="2"/>
  </cols>
  <sheetData>
    <row r="1" spans="1:3" ht="13.5">
      <c r="A1" s="1" t="s">
        <v>65</v>
      </c>
    </row>
    <row r="2" spans="1:3" ht="14.25" thickBot="1">
      <c r="A2" s="1" t="s">
        <v>57</v>
      </c>
    </row>
    <row r="3" spans="1:3" ht="13.5" thickBot="1">
      <c r="A3" s="3" t="s">
        <v>55</v>
      </c>
      <c r="C3" s="4" t="s">
        <v>44</v>
      </c>
    </row>
    <row r="4" spans="1:3">
      <c r="A4" s="3">
        <v>3</v>
      </c>
    </row>
    <row r="6" spans="1:3" ht="13.5" thickBot="1"/>
    <row r="7" spans="1:3">
      <c r="A7" s="5" t="s">
        <v>45</v>
      </c>
    </row>
    <row r="8" spans="1:3">
      <c r="A8" s="6" t="s">
        <v>46</v>
      </c>
    </row>
    <row r="9" spans="1:3">
      <c r="A9" s="7" t="s">
        <v>47</v>
      </c>
    </row>
    <row r="10" spans="1:3">
      <c r="A10" s="6" t="s">
        <v>48</v>
      </c>
    </row>
    <row r="11" spans="1:3" ht="13.5" thickBot="1">
      <c r="A11" s="8" t="s">
        <v>49</v>
      </c>
    </row>
    <row r="13" spans="1:3" ht="13.5" thickBot="1"/>
    <row r="14" spans="1:3" ht="13.5" thickBot="1">
      <c r="A14" s="4" t="s">
        <v>50</v>
      </c>
    </row>
    <row r="16" spans="1:3" ht="13.5" thickBot="1"/>
    <row r="17" spans="1:3" ht="13.5" thickBot="1">
      <c r="C17" s="4" t="s">
        <v>51</v>
      </c>
    </row>
    <row r="20" spans="1:3">
      <c r="A20" s="9" t="s">
        <v>52</v>
      </c>
    </row>
    <row r="26" spans="1:3" ht="13.5" thickBot="1">
      <c r="C26" s="10" t="s">
        <v>53</v>
      </c>
    </row>
  </sheetData>
  <sheetProtection password="8863" sheet="1" objects="1"/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2025</vt:lpstr>
      <vt:lpstr>zAVlCQg4</vt:lpstr>
      <vt:lpstr>_Builtin0</vt:lpstr>
      <vt:lpstr>Bust</vt:lpstr>
      <vt:lpstr>Continue</vt:lpstr>
      <vt:lpstr>Documents_array</vt:lpstr>
      <vt:lpstr>Hello</vt:lpstr>
      <vt:lpstr>'2025'!Print_Titles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2025-07-23T10:55:25Z</cp:lastPrinted>
  <dcterms:created xsi:type="dcterms:W3CDTF">1996-10-14T23:33:28Z</dcterms:created>
  <dcterms:modified xsi:type="dcterms:W3CDTF">2025-07-23T10:56:21Z</dcterms:modified>
</cp:coreProperties>
</file>